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5.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6.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7.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8.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autoCompressPictures="0" defaultThemeVersion="124226"/>
  <mc:AlternateContent xmlns:mc="http://schemas.openxmlformats.org/markup-compatibility/2006">
    <mc:Choice Requires="x15">
      <x15ac:absPath xmlns:x15ac="http://schemas.microsoft.com/office/spreadsheetml/2010/11/ac" url="C:\Users\mmahajan\Documents\eps-southkorea\InputData\indst\BIFUbC\"/>
    </mc:Choice>
  </mc:AlternateContent>
  <xr:revisionPtr revIDLastSave="0" documentId="13_ncr:1_{FF323A0E-A3CB-4736-9765-C77FBA884F09}" xr6:coauthVersionLast="47" xr6:coauthVersionMax="47" xr10:uidLastSave="{00000000-0000-0000-0000-000000000000}"/>
  <bookViews>
    <workbookView xWindow="-120" yWindow="-120" windowWidth="29040" windowHeight="17640" firstSheet="20" activeTab="23" xr2:uid="{61E4FAF0-1DCF-4D80-810E-E3964A4D245B}"/>
  </bookViews>
  <sheets>
    <sheet name="About" sheetId="1" r:id="rId1"/>
    <sheet name="KEEI BAU - Overview" sheetId="90" r:id="rId2"/>
    <sheet name="KEEI BAU - Industry" sheetId="74" r:id="rId3"/>
    <sheet name="KEEI BAU - Gas Supply" sheetId="87" r:id="rId4"/>
    <sheet name="KEEI BAU - Oil Supply" sheetId="89" r:id="rId5"/>
    <sheet name="KEEI BAU - Coal Supply" sheetId="88" r:id="rId6"/>
    <sheet name="2019 KESIS Energy Balance" sheetId="79" r:id="rId7"/>
    <sheet name="BAU Energy Forecast_Transport" sheetId="75" state="hidden" r:id="rId8"/>
    <sheet name="Energy BAU_Residential" sheetId="76" state="hidden" r:id="rId9"/>
    <sheet name="Energy BAU_Service" sheetId="77" state="hidden" r:id="rId10"/>
    <sheet name="2019 KESIS Energy Balance (2)" sheetId="98" r:id="rId11"/>
    <sheet name="Steel Split" sheetId="84" r:id="rId12"/>
    <sheet name="Petrochemicals Split" sheetId="82" r:id="rId13"/>
    <sheet name="Non-ferrous Metals Split" sheetId="85" r:id="rId14"/>
    <sheet name="Machinery Split" sheetId="86" r:id="rId15"/>
    <sheet name="Others Split" sheetId="81" r:id="rId16"/>
    <sheet name="Water and Waste" sheetId="91" r:id="rId17"/>
    <sheet name="CHP" sheetId="93" r:id="rId18"/>
    <sheet name="BIFUbC-coal pre-CHP" sheetId="94" r:id="rId19"/>
    <sheet name="BIFUbC-natural-gas pre-CHP" sheetId="95" r:id="rId20"/>
    <sheet name="BIFUbC-biomass pre-CHP" sheetId="96" r:id="rId21"/>
    <sheet name="BIFUbC-petroleum-diesel pre-CHP" sheetId="97" r:id="rId22"/>
    <sheet name="sum_all" sheetId="92" r:id="rId23"/>
    <sheet name="BIFUbC-electricity" sheetId="15" r:id="rId24"/>
    <sheet name="BIFUbC-coal" sheetId="16" r:id="rId25"/>
    <sheet name="BIFUbC-natural-gas" sheetId="17" r:id="rId26"/>
    <sheet name="BIFUbC-biomass" sheetId="18" r:id="rId27"/>
    <sheet name="BIFUbC-heat" sheetId="20" r:id="rId28"/>
    <sheet name="BIFUbC-crude-oil" sheetId="21" r:id="rId29"/>
    <sheet name="BIFUbC-petroleum-diesel" sheetId="19" r:id="rId30"/>
    <sheet name="BIFUbC-heavy-or-residual-oil" sheetId="22" r:id="rId31"/>
    <sheet name="BIFUbC-LPG-propane-or-butane" sheetId="23" r:id="rId32"/>
    <sheet name="BIFUbC-hydrogen" sheetId="24" r:id="rId33"/>
  </sheets>
  <externalReferences>
    <externalReference r:id="rId34"/>
  </externalReferences>
  <definedNames>
    <definedName name="gal_per_barrel">[1]About!$A$63</definedName>
    <definedName name="RoundFactor_Growth">2</definedName>
    <definedName name="RoundFactor_Value">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1" i="98" l="1"/>
  <c r="L6" i="98" s="1"/>
  <c r="BK6" i="98"/>
  <c r="H7" i="98"/>
  <c r="L7" i="98"/>
  <c r="AV7" i="98"/>
  <c r="AZ7" i="98"/>
  <c r="I8" i="98"/>
  <c r="M8" i="98"/>
  <c r="Q8" i="98"/>
  <c r="U8" i="98"/>
  <c r="Y8" i="98"/>
  <c r="AO8" i="98"/>
  <c r="AS8" i="98"/>
  <c r="AW8" i="98"/>
  <c r="BA8" i="98"/>
  <c r="BE8" i="98"/>
  <c r="N9" i="98"/>
  <c r="R9" i="98"/>
  <c r="V9" i="98"/>
  <c r="Z9" i="98"/>
  <c r="AD9" i="98"/>
  <c r="AT9" i="98"/>
  <c r="AX9" i="98"/>
  <c r="BB9" i="98"/>
  <c r="BF9" i="98"/>
  <c r="BJ9" i="98"/>
  <c r="S10" i="98"/>
  <c r="W10" i="98"/>
  <c r="AA10" i="98"/>
  <c r="AE10" i="98"/>
  <c r="AI10" i="98"/>
  <c r="AY10" i="98"/>
  <c r="BC10" i="98"/>
  <c r="BG10" i="98"/>
  <c r="BK10" i="98"/>
  <c r="H11" i="98"/>
  <c r="X11" i="98"/>
  <c r="AB11" i="98"/>
  <c r="AF11" i="98"/>
  <c r="AJ11" i="98"/>
  <c r="AN11" i="98"/>
  <c r="BD11" i="98"/>
  <c r="BH11" i="98"/>
  <c r="E12" i="98"/>
  <c r="I12" i="98"/>
  <c r="M12" i="98"/>
  <c r="AC12" i="98"/>
  <c r="AG12" i="98"/>
  <c r="AK12" i="98"/>
  <c r="AO12" i="98"/>
  <c r="AS12" i="98"/>
  <c r="BI12" i="98"/>
  <c r="F13" i="98"/>
  <c r="J13" i="98"/>
  <c r="N13" i="98"/>
  <c r="R13" i="98"/>
  <c r="AH13" i="98"/>
  <c r="AL13" i="98"/>
  <c r="AP13" i="98"/>
  <c r="AT13" i="98"/>
  <c r="AX13" i="98"/>
  <c r="BB13" i="98"/>
  <c r="BF13" i="98"/>
  <c r="BJ13" i="98"/>
  <c r="G14" i="98"/>
  <c r="K14" i="98"/>
  <c r="O14" i="98"/>
  <c r="S14" i="98"/>
  <c r="W14" i="98"/>
  <c r="AA14" i="98"/>
  <c r="AE14" i="98"/>
  <c r="AI14" i="98"/>
  <c r="AM14" i="98"/>
  <c r="AQ14" i="98"/>
  <c r="AU14" i="98"/>
  <c r="AY14" i="98"/>
  <c r="BC14" i="98"/>
  <c r="BG14" i="98"/>
  <c r="BK14" i="98"/>
  <c r="H15" i="98"/>
  <c r="L15" i="98"/>
  <c r="P15" i="98"/>
  <c r="T15" i="98"/>
  <c r="X15" i="98"/>
  <c r="AB15" i="98"/>
  <c r="AF15" i="98"/>
  <c r="AJ15" i="98"/>
  <c r="AN15" i="98"/>
  <c r="AR15" i="98"/>
  <c r="AV15" i="98"/>
  <c r="AX15" i="98"/>
  <c r="AY15" i="98"/>
  <c r="AZ15" i="98"/>
  <c r="BA15" i="98"/>
  <c r="BC15" i="98"/>
  <c r="BD15" i="98"/>
  <c r="BE15" i="98"/>
  <c r="BF15" i="98"/>
  <c r="BG15" i="98"/>
  <c r="BH15" i="98"/>
  <c r="BI15" i="98"/>
  <c r="BJ15" i="98"/>
  <c r="BK15" i="98"/>
  <c r="E16" i="98"/>
  <c r="F16" i="98"/>
  <c r="G16" i="98"/>
  <c r="H16" i="98"/>
  <c r="I16" i="98"/>
  <c r="J16" i="98"/>
  <c r="K16" i="98"/>
  <c r="L16" i="98"/>
  <c r="M16" i="98"/>
  <c r="N16" i="98"/>
  <c r="O16" i="98"/>
  <c r="P16" i="98"/>
  <c r="Q16" i="98"/>
  <c r="R16" i="98"/>
  <c r="S16" i="98"/>
  <c r="T16" i="98"/>
  <c r="U16" i="98"/>
  <c r="V16" i="98"/>
  <c r="W16" i="98"/>
  <c r="X16" i="98"/>
  <c r="Y16" i="98"/>
  <c r="Z16" i="98"/>
  <c r="AA16" i="98"/>
  <c r="AB16" i="98"/>
  <c r="AC16" i="98"/>
  <c r="AD16" i="98"/>
  <c r="AE16" i="98"/>
  <c r="AF16" i="98"/>
  <c r="AG16" i="98"/>
  <c r="AH16" i="98"/>
  <c r="AI16" i="98"/>
  <c r="AJ16" i="98"/>
  <c r="AK16" i="98"/>
  <c r="AL16" i="98"/>
  <c r="AM16" i="98"/>
  <c r="AN16" i="98"/>
  <c r="AO16" i="98"/>
  <c r="AP16" i="98"/>
  <c r="AQ16" i="98"/>
  <c r="AR16" i="98"/>
  <c r="AS16" i="98"/>
  <c r="AT16" i="98"/>
  <c r="AU16" i="98"/>
  <c r="AV16" i="98"/>
  <c r="AW16" i="98"/>
  <c r="AX16" i="98"/>
  <c r="AY16" i="98"/>
  <c r="AZ16" i="98"/>
  <c r="BA16" i="98"/>
  <c r="BB16" i="98"/>
  <c r="BC16" i="98"/>
  <c r="BD16" i="98"/>
  <c r="BE16" i="98"/>
  <c r="BF16" i="98"/>
  <c r="BG16" i="98"/>
  <c r="BH16" i="98"/>
  <c r="BI16" i="98"/>
  <c r="BJ16" i="98"/>
  <c r="BK16" i="98"/>
  <c r="E17" i="98"/>
  <c r="F17" i="98"/>
  <c r="G17" i="98"/>
  <c r="H17" i="98"/>
  <c r="I17" i="98"/>
  <c r="J17" i="98"/>
  <c r="K17" i="98"/>
  <c r="L17" i="98"/>
  <c r="M17" i="98"/>
  <c r="N17" i="98"/>
  <c r="O17" i="98"/>
  <c r="P17" i="98"/>
  <c r="Q17" i="98"/>
  <c r="R17" i="98"/>
  <c r="S17" i="98"/>
  <c r="T17" i="98"/>
  <c r="U17" i="98"/>
  <c r="V17" i="98"/>
  <c r="W17" i="98"/>
  <c r="X17" i="98"/>
  <c r="Y17" i="98"/>
  <c r="Z17" i="98"/>
  <c r="AA17" i="98"/>
  <c r="AB17" i="98"/>
  <c r="AC17" i="98"/>
  <c r="AD17" i="98"/>
  <c r="AE17" i="98"/>
  <c r="AF17" i="98"/>
  <c r="AG17" i="98"/>
  <c r="AH17" i="98"/>
  <c r="AI17" i="98"/>
  <c r="AJ17" i="98"/>
  <c r="AK17" i="98"/>
  <c r="AL17" i="98"/>
  <c r="AM17" i="98"/>
  <c r="AN17" i="98"/>
  <c r="AO17" i="98"/>
  <c r="AP17" i="98"/>
  <c r="AQ17" i="98"/>
  <c r="AR17" i="98"/>
  <c r="AS17" i="98"/>
  <c r="AT17" i="98"/>
  <c r="AU17" i="98"/>
  <c r="AV17" i="98"/>
  <c r="AW17" i="98"/>
  <c r="AX17" i="98"/>
  <c r="AY17" i="98"/>
  <c r="AZ17" i="98"/>
  <c r="BA17" i="98"/>
  <c r="BB17" i="98"/>
  <c r="BC17" i="98"/>
  <c r="BD17" i="98"/>
  <c r="BE17" i="98"/>
  <c r="BF17" i="98"/>
  <c r="BG17" i="98"/>
  <c r="BH17" i="98"/>
  <c r="BI17" i="98"/>
  <c r="BJ17" i="98"/>
  <c r="BK17" i="98"/>
  <c r="E18" i="98"/>
  <c r="F18" i="98"/>
  <c r="G18" i="98"/>
  <c r="H18" i="98"/>
  <c r="I18" i="98"/>
  <c r="J18" i="98"/>
  <c r="K18" i="98"/>
  <c r="L18" i="98"/>
  <c r="M18" i="98"/>
  <c r="N18" i="98"/>
  <c r="O18" i="98"/>
  <c r="P18" i="98"/>
  <c r="Q18" i="98"/>
  <c r="R18" i="98"/>
  <c r="S18" i="98"/>
  <c r="T18" i="98"/>
  <c r="U18" i="98"/>
  <c r="V18" i="98"/>
  <c r="W18" i="98"/>
  <c r="X18" i="98"/>
  <c r="Y18" i="98"/>
  <c r="Z18" i="98"/>
  <c r="AA18" i="98"/>
  <c r="AB18" i="98"/>
  <c r="AC18" i="98"/>
  <c r="AD18" i="98"/>
  <c r="AE18" i="98"/>
  <c r="AF18" i="98"/>
  <c r="AG18" i="98"/>
  <c r="AH18" i="98"/>
  <c r="AI18" i="98"/>
  <c r="AJ18" i="98"/>
  <c r="AK18" i="98"/>
  <c r="AL18" i="98"/>
  <c r="AM18" i="98"/>
  <c r="AN18" i="98"/>
  <c r="AO18" i="98"/>
  <c r="AP18" i="98"/>
  <c r="AQ18" i="98"/>
  <c r="AR18" i="98"/>
  <c r="AS18" i="98"/>
  <c r="AT18" i="98"/>
  <c r="AU18" i="98"/>
  <c r="AV18" i="98"/>
  <c r="AW18" i="98"/>
  <c r="AX18" i="98"/>
  <c r="AY18" i="98"/>
  <c r="AZ18" i="98"/>
  <c r="BA18" i="98"/>
  <c r="BB18" i="98"/>
  <c r="BC18" i="98"/>
  <c r="BD18" i="98"/>
  <c r="BE18" i="98"/>
  <c r="BF18" i="98"/>
  <c r="BG18" i="98"/>
  <c r="BH18" i="98"/>
  <c r="BI18" i="98"/>
  <c r="BJ18" i="98"/>
  <c r="BK18" i="98"/>
  <c r="E19" i="98"/>
  <c r="F19" i="98"/>
  <c r="G19" i="98"/>
  <c r="H19" i="98"/>
  <c r="I19" i="98"/>
  <c r="J19" i="98"/>
  <c r="K19" i="98"/>
  <c r="L19" i="98"/>
  <c r="M19" i="98"/>
  <c r="N19" i="98"/>
  <c r="O19" i="98"/>
  <c r="P19" i="98"/>
  <c r="Q19" i="98"/>
  <c r="R19" i="98"/>
  <c r="S19" i="98"/>
  <c r="T19" i="98"/>
  <c r="U19" i="98"/>
  <c r="V19" i="98"/>
  <c r="W19" i="98"/>
  <c r="X19" i="98"/>
  <c r="Y19" i="98"/>
  <c r="Z19" i="98"/>
  <c r="AA19" i="98"/>
  <c r="AB19" i="98"/>
  <c r="AC19" i="98"/>
  <c r="AD19" i="98"/>
  <c r="AE19" i="98"/>
  <c r="AF19" i="98"/>
  <c r="AG19" i="98"/>
  <c r="AH19" i="98"/>
  <c r="AI19" i="98"/>
  <c r="AJ19" i="98"/>
  <c r="AK19" i="98"/>
  <c r="AL19" i="98"/>
  <c r="AM19" i="98"/>
  <c r="AN19" i="98"/>
  <c r="AO19" i="98"/>
  <c r="AP19" i="98"/>
  <c r="AQ19" i="98"/>
  <c r="AR19" i="98"/>
  <c r="AS19" i="98"/>
  <c r="AT19" i="98"/>
  <c r="AU19" i="98"/>
  <c r="AV19" i="98"/>
  <c r="AW19" i="98"/>
  <c r="AX19" i="98"/>
  <c r="AY19" i="98"/>
  <c r="AZ19" i="98"/>
  <c r="BA19" i="98"/>
  <c r="BB19" i="98"/>
  <c r="BC19" i="98"/>
  <c r="BD19" i="98"/>
  <c r="BE19" i="98"/>
  <c r="BF19" i="98"/>
  <c r="BG19" i="98"/>
  <c r="BH19" i="98"/>
  <c r="BI19" i="98"/>
  <c r="BJ19" i="98"/>
  <c r="BK19" i="98"/>
  <c r="E20" i="98"/>
  <c r="F20" i="98"/>
  <c r="G20" i="98"/>
  <c r="H20" i="98"/>
  <c r="I20" i="98"/>
  <c r="J20" i="98"/>
  <c r="K20" i="98"/>
  <c r="L20" i="98"/>
  <c r="M20" i="98"/>
  <c r="N20" i="98"/>
  <c r="O20" i="98"/>
  <c r="P20" i="98"/>
  <c r="Q20" i="98"/>
  <c r="R20" i="98"/>
  <c r="S20" i="98"/>
  <c r="T20" i="98"/>
  <c r="U20" i="98"/>
  <c r="V20" i="98"/>
  <c r="W20" i="98"/>
  <c r="X20" i="98"/>
  <c r="Y20" i="98"/>
  <c r="Z20" i="98"/>
  <c r="AA20" i="98"/>
  <c r="AB20" i="98"/>
  <c r="AC20" i="98"/>
  <c r="AD20" i="98"/>
  <c r="AE20" i="98"/>
  <c r="AF20" i="98"/>
  <c r="AG20" i="98"/>
  <c r="AH20" i="98"/>
  <c r="AI20" i="98"/>
  <c r="AJ20" i="98"/>
  <c r="AK20" i="98"/>
  <c r="AL20" i="98"/>
  <c r="AM20" i="98"/>
  <c r="AN20" i="98"/>
  <c r="AO20" i="98"/>
  <c r="AP20" i="98"/>
  <c r="AQ20" i="98"/>
  <c r="AR20" i="98"/>
  <c r="AS20" i="98"/>
  <c r="AT20" i="98"/>
  <c r="AU20" i="98"/>
  <c r="AV20" i="98"/>
  <c r="AW20" i="98"/>
  <c r="AX20" i="98"/>
  <c r="AY20" i="98"/>
  <c r="AZ20" i="98"/>
  <c r="BA20" i="98"/>
  <c r="BB20" i="98"/>
  <c r="BC20" i="98"/>
  <c r="BD20" i="98"/>
  <c r="BE20" i="98"/>
  <c r="BF20" i="98"/>
  <c r="BG20" i="98"/>
  <c r="BH20" i="98"/>
  <c r="BI20" i="98"/>
  <c r="BJ20" i="98"/>
  <c r="BK20" i="98"/>
  <c r="E21" i="98"/>
  <c r="F21" i="98"/>
  <c r="G21" i="98"/>
  <c r="H21" i="98"/>
  <c r="I21" i="98"/>
  <c r="J21" i="98"/>
  <c r="K21" i="98"/>
  <c r="L21" i="98"/>
  <c r="M21" i="98"/>
  <c r="N21" i="98"/>
  <c r="O21" i="98"/>
  <c r="P21" i="98"/>
  <c r="Q21" i="98"/>
  <c r="R21" i="98"/>
  <c r="S21" i="98"/>
  <c r="T21" i="98"/>
  <c r="U21" i="98"/>
  <c r="V21" i="98"/>
  <c r="W21" i="98"/>
  <c r="X21" i="98"/>
  <c r="Y21" i="98"/>
  <c r="Z21" i="98"/>
  <c r="AA21" i="98"/>
  <c r="AB21" i="98"/>
  <c r="AC21" i="98"/>
  <c r="AD21" i="98"/>
  <c r="AE21" i="98"/>
  <c r="AF21" i="98"/>
  <c r="AG21" i="98"/>
  <c r="AH21" i="98"/>
  <c r="AI21" i="98"/>
  <c r="AJ21" i="98"/>
  <c r="AK21" i="98"/>
  <c r="AL21" i="98"/>
  <c r="AM21" i="98"/>
  <c r="AN21" i="98"/>
  <c r="AO21" i="98"/>
  <c r="AP21" i="98"/>
  <c r="AQ21" i="98"/>
  <c r="AR21" i="98"/>
  <c r="AS21" i="98"/>
  <c r="AT21" i="98"/>
  <c r="AU21" i="98"/>
  <c r="AV21" i="98"/>
  <c r="AW21" i="98"/>
  <c r="AX21" i="98"/>
  <c r="AY21" i="98"/>
  <c r="AZ21" i="98"/>
  <c r="BA21" i="98"/>
  <c r="BB21" i="98"/>
  <c r="BC21" i="98"/>
  <c r="BD21" i="98"/>
  <c r="BE21" i="98"/>
  <c r="BF21" i="98"/>
  <c r="BG21" i="98"/>
  <c r="BH21" i="98"/>
  <c r="BI21" i="98"/>
  <c r="BJ21" i="98"/>
  <c r="BK21" i="98"/>
  <c r="E22" i="98"/>
  <c r="F22" i="98"/>
  <c r="G22" i="98"/>
  <c r="H22" i="98"/>
  <c r="I22" i="98"/>
  <c r="J22" i="98"/>
  <c r="K22" i="98"/>
  <c r="L22" i="98"/>
  <c r="M22" i="98"/>
  <c r="N22" i="98"/>
  <c r="O22" i="98"/>
  <c r="P22" i="98"/>
  <c r="Q22" i="98"/>
  <c r="R22" i="98"/>
  <c r="S22" i="98"/>
  <c r="T22" i="98"/>
  <c r="U22" i="98"/>
  <c r="V22" i="98"/>
  <c r="W22" i="98"/>
  <c r="X22" i="98"/>
  <c r="Y22" i="98"/>
  <c r="Z22" i="98"/>
  <c r="AA22" i="98"/>
  <c r="AB22" i="98"/>
  <c r="AC22" i="98"/>
  <c r="AD22" i="98"/>
  <c r="AE22" i="98"/>
  <c r="AF22" i="98"/>
  <c r="AG22" i="98"/>
  <c r="AH22" i="98"/>
  <c r="AI22" i="98"/>
  <c r="AJ22" i="98"/>
  <c r="AK22" i="98"/>
  <c r="AL22" i="98"/>
  <c r="AM22" i="98"/>
  <c r="AN22" i="98"/>
  <c r="AO22" i="98"/>
  <c r="AP22" i="98"/>
  <c r="AQ22" i="98"/>
  <c r="AR22" i="98"/>
  <c r="AS22" i="98"/>
  <c r="AT22" i="98"/>
  <c r="AU22" i="98"/>
  <c r="AV22" i="98"/>
  <c r="AW22" i="98"/>
  <c r="AX22" i="98"/>
  <c r="AY22" i="98"/>
  <c r="AZ22" i="98"/>
  <c r="BA22" i="98"/>
  <c r="BB22" i="98"/>
  <c r="BC22" i="98"/>
  <c r="BD22" i="98"/>
  <c r="BE22" i="98"/>
  <c r="BF22" i="98"/>
  <c r="BG22" i="98"/>
  <c r="BH22" i="98"/>
  <c r="BI22" i="98"/>
  <c r="BJ22" i="98"/>
  <c r="BK22" i="98"/>
  <c r="E23" i="98"/>
  <c r="F23" i="98"/>
  <c r="G23" i="98"/>
  <c r="H23" i="98"/>
  <c r="I23" i="98"/>
  <c r="J23" i="98"/>
  <c r="K23" i="98"/>
  <c r="L23" i="98"/>
  <c r="M23" i="98"/>
  <c r="N23" i="98"/>
  <c r="O23" i="98"/>
  <c r="P23" i="98"/>
  <c r="Q23" i="98"/>
  <c r="R23" i="98"/>
  <c r="S23" i="98"/>
  <c r="T23" i="98"/>
  <c r="U23" i="98"/>
  <c r="V23" i="98"/>
  <c r="W23" i="98"/>
  <c r="X23" i="98"/>
  <c r="Y23" i="98"/>
  <c r="Z23" i="98"/>
  <c r="AA23" i="98"/>
  <c r="AB23" i="98"/>
  <c r="AC23" i="98"/>
  <c r="AD23" i="98"/>
  <c r="AE23" i="98"/>
  <c r="AF23" i="98"/>
  <c r="AG23" i="98"/>
  <c r="AH23" i="98"/>
  <c r="AI23" i="98"/>
  <c r="AJ23" i="98"/>
  <c r="AK23" i="98"/>
  <c r="AL23" i="98"/>
  <c r="AM23" i="98"/>
  <c r="AN23" i="98"/>
  <c r="AO23" i="98"/>
  <c r="AP23" i="98"/>
  <c r="AQ23" i="98"/>
  <c r="AR23" i="98"/>
  <c r="AS23" i="98"/>
  <c r="AT23" i="98"/>
  <c r="AU23" i="98"/>
  <c r="AV23" i="98"/>
  <c r="AW23" i="98"/>
  <c r="AX23" i="98"/>
  <c r="AY23" i="98"/>
  <c r="AZ23" i="98"/>
  <c r="BA23" i="98"/>
  <c r="BB23" i="98"/>
  <c r="BC23" i="98"/>
  <c r="BD23" i="98"/>
  <c r="BE23" i="98"/>
  <c r="BF23" i="98"/>
  <c r="BG23" i="98"/>
  <c r="BH23" i="98"/>
  <c r="BI23" i="98"/>
  <c r="BJ23" i="98"/>
  <c r="BK23" i="98"/>
  <c r="E24" i="98"/>
  <c r="F24" i="98"/>
  <c r="G24" i="98"/>
  <c r="H24" i="98"/>
  <c r="I24" i="98"/>
  <c r="J24" i="98"/>
  <c r="K24" i="98"/>
  <c r="L24" i="98"/>
  <c r="M24" i="98"/>
  <c r="N24" i="98"/>
  <c r="O24" i="98"/>
  <c r="P24" i="98"/>
  <c r="Q24" i="98"/>
  <c r="R24" i="98"/>
  <c r="S24" i="98"/>
  <c r="T24" i="98"/>
  <c r="U24" i="98"/>
  <c r="V24" i="98"/>
  <c r="W24" i="98"/>
  <c r="X24" i="98"/>
  <c r="Y24" i="98"/>
  <c r="Z24" i="98"/>
  <c r="AA24" i="98"/>
  <c r="AB24" i="98"/>
  <c r="AC24" i="98"/>
  <c r="AD24" i="98"/>
  <c r="AE24" i="98"/>
  <c r="AF24" i="98"/>
  <c r="AG24" i="98"/>
  <c r="AH24" i="98"/>
  <c r="AI24" i="98"/>
  <c r="AJ24" i="98"/>
  <c r="AK24" i="98"/>
  <c r="AL24" i="98"/>
  <c r="AM24" i="98"/>
  <c r="AN24" i="98"/>
  <c r="AO24" i="98"/>
  <c r="AP24" i="98"/>
  <c r="AQ24" i="98"/>
  <c r="AR24" i="98"/>
  <c r="AS24" i="98"/>
  <c r="AT24" i="98"/>
  <c r="AU24" i="98"/>
  <c r="AV24" i="98"/>
  <c r="AW24" i="98"/>
  <c r="AX24" i="98"/>
  <c r="AY24" i="98"/>
  <c r="AZ24" i="98"/>
  <c r="BA24" i="98"/>
  <c r="BB24" i="98"/>
  <c r="BC24" i="98"/>
  <c r="BD24" i="98"/>
  <c r="BE24" i="98"/>
  <c r="BF24" i="98"/>
  <c r="BG24" i="98"/>
  <c r="BH24" i="98"/>
  <c r="BI24" i="98"/>
  <c r="BJ24" i="98"/>
  <c r="BK24" i="98"/>
  <c r="E25" i="98"/>
  <c r="F25" i="98"/>
  <c r="G25" i="98"/>
  <c r="H25" i="98"/>
  <c r="I25" i="98"/>
  <c r="J25" i="98"/>
  <c r="K25" i="98"/>
  <c r="L25" i="98"/>
  <c r="M25" i="98"/>
  <c r="N25" i="98"/>
  <c r="O25" i="98"/>
  <c r="P25" i="98"/>
  <c r="Q25" i="98"/>
  <c r="R25" i="98"/>
  <c r="S25" i="98"/>
  <c r="T25" i="98"/>
  <c r="U25" i="98"/>
  <c r="V25" i="98"/>
  <c r="W25" i="98"/>
  <c r="X25" i="98"/>
  <c r="Y25" i="98"/>
  <c r="Z25" i="98"/>
  <c r="AA25" i="98"/>
  <c r="AB25" i="98"/>
  <c r="AC25" i="98"/>
  <c r="AD25" i="98"/>
  <c r="AE25" i="98"/>
  <c r="AF25" i="98"/>
  <c r="AG25" i="98"/>
  <c r="AH25" i="98"/>
  <c r="AI25" i="98"/>
  <c r="AJ25" i="98"/>
  <c r="AK25" i="98"/>
  <c r="AL25" i="98"/>
  <c r="AM25" i="98"/>
  <c r="AN25" i="98"/>
  <c r="AO25" i="98"/>
  <c r="AP25" i="98"/>
  <c r="AQ25" i="98"/>
  <c r="AR25" i="98"/>
  <c r="AS25" i="98"/>
  <c r="AT25" i="98"/>
  <c r="AU25" i="98"/>
  <c r="AV25" i="98"/>
  <c r="AW25" i="98"/>
  <c r="AX25" i="98"/>
  <c r="AY25" i="98"/>
  <c r="AZ25" i="98"/>
  <c r="BA25" i="98"/>
  <c r="BB25" i="98"/>
  <c r="BC25" i="98"/>
  <c r="BD25" i="98"/>
  <c r="BE25" i="98"/>
  <c r="BF25" i="98"/>
  <c r="BG25" i="98"/>
  <c r="BH25" i="98"/>
  <c r="BI25" i="98"/>
  <c r="BJ25" i="98"/>
  <c r="BK25" i="98"/>
  <c r="E26" i="98"/>
  <c r="F26" i="98"/>
  <c r="G26" i="98"/>
  <c r="H26" i="98"/>
  <c r="I26" i="98"/>
  <c r="J26" i="98"/>
  <c r="K26" i="98"/>
  <c r="L26" i="98"/>
  <c r="M26" i="98"/>
  <c r="N26" i="98"/>
  <c r="O26" i="98"/>
  <c r="P26" i="98"/>
  <c r="Q26" i="98"/>
  <c r="R26" i="98"/>
  <c r="S26" i="98"/>
  <c r="T26" i="98"/>
  <c r="U26" i="98"/>
  <c r="V26" i="98"/>
  <c r="W26" i="98"/>
  <c r="X26" i="98"/>
  <c r="Y26" i="98"/>
  <c r="Z26" i="98"/>
  <c r="AA26" i="98"/>
  <c r="AB26" i="98"/>
  <c r="AC26" i="98"/>
  <c r="AD26" i="98"/>
  <c r="AE26" i="98"/>
  <c r="AF26" i="98"/>
  <c r="AG26" i="98"/>
  <c r="AH26" i="98"/>
  <c r="AI26" i="98"/>
  <c r="AJ26" i="98"/>
  <c r="AK26" i="98"/>
  <c r="AL26" i="98"/>
  <c r="AM26" i="98"/>
  <c r="AN26" i="98"/>
  <c r="AO26" i="98"/>
  <c r="AP26" i="98"/>
  <c r="AQ26" i="98"/>
  <c r="AR26" i="98"/>
  <c r="AS26" i="98"/>
  <c r="AT26" i="98"/>
  <c r="AU26" i="98"/>
  <c r="AV26" i="98"/>
  <c r="AW26" i="98"/>
  <c r="AX26" i="98"/>
  <c r="AY26" i="98"/>
  <c r="AZ26" i="98"/>
  <c r="BA26" i="98"/>
  <c r="BB26" i="98"/>
  <c r="BC26" i="98"/>
  <c r="BD26" i="98"/>
  <c r="BE26" i="98"/>
  <c r="BF26" i="98"/>
  <c r="BG26" i="98"/>
  <c r="BH26" i="98"/>
  <c r="BI26" i="98"/>
  <c r="BJ26" i="98"/>
  <c r="BK26" i="98"/>
  <c r="E27" i="98"/>
  <c r="F27" i="98"/>
  <c r="G27" i="98"/>
  <c r="H27" i="98"/>
  <c r="I27" i="98"/>
  <c r="J27" i="98"/>
  <c r="K27" i="98"/>
  <c r="L27" i="98"/>
  <c r="M27" i="98"/>
  <c r="N27" i="98"/>
  <c r="O27" i="98"/>
  <c r="P27" i="98"/>
  <c r="Q27" i="98"/>
  <c r="R27" i="98"/>
  <c r="S27" i="98"/>
  <c r="T27" i="98"/>
  <c r="U27" i="98"/>
  <c r="V27" i="98"/>
  <c r="W27" i="98"/>
  <c r="X27" i="98"/>
  <c r="Y27" i="98"/>
  <c r="Z27" i="98"/>
  <c r="AA27" i="98"/>
  <c r="AB27" i="98"/>
  <c r="AC27" i="98"/>
  <c r="AD27" i="98"/>
  <c r="AE27" i="98"/>
  <c r="AF27" i="98"/>
  <c r="AG27" i="98"/>
  <c r="AH27" i="98"/>
  <c r="AI27" i="98"/>
  <c r="AJ27" i="98"/>
  <c r="AK27" i="98"/>
  <c r="AL27" i="98"/>
  <c r="AM27" i="98"/>
  <c r="AN27" i="98"/>
  <c r="AO27" i="98"/>
  <c r="AP27" i="98"/>
  <c r="AQ27" i="98"/>
  <c r="AR27" i="98"/>
  <c r="AS27" i="98"/>
  <c r="AT27" i="98"/>
  <c r="AU27" i="98"/>
  <c r="AV27" i="98"/>
  <c r="AW27" i="98"/>
  <c r="AX27" i="98"/>
  <c r="AY27" i="98"/>
  <c r="AZ27" i="98"/>
  <c r="BA27" i="98"/>
  <c r="BB27" i="98"/>
  <c r="BC27" i="98"/>
  <c r="BD27" i="98"/>
  <c r="BE27" i="98"/>
  <c r="BF27" i="98"/>
  <c r="BG27" i="98"/>
  <c r="BH27" i="98"/>
  <c r="BI27" i="98"/>
  <c r="BJ27" i="98"/>
  <c r="BK27" i="98"/>
  <c r="E28" i="98"/>
  <c r="F28" i="98"/>
  <c r="G28" i="98"/>
  <c r="C98" i="98" s="1"/>
  <c r="H28" i="98"/>
  <c r="I28" i="98"/>
  <c r="J28" i="98"/>
  <c r="K28" i="98"/>
  <c r="L28" i="98"/>
  <c r="M28" i="98"/>
  <c r="N28" i="98"/>
  <c r="O28" i="98"/>
  <c r="P28" i="98"/>
  <c r="Q28" i="98"/>
  <c r="R28" i="98"/>
  <c r="S28" i="98"/>
  <c r="T28" i="98"/>
  <c r="U28" i="98"/>
  <c r="V28" i="98"/>
  <c r="W28" i="98"/>
  <c r="X28" i="98"/>
  <c r="Y28" i="98"/>
  <c r="Z28" i="98"/>
  <c r="AA28" i="98"/>
  <c r="AB28" i="98"/>
  <c r="AC28" i="98"/>
  <c r="AD28" i="98"/>
  <c r="AE28" i="98"/>
  <c r="AF28" i="98"/>
  <c r="AG28" i="98"/>
  <c r="AH28" i="98"/>
  <c r="AI28" i="98"/>
  <c r="AJ28" i="98"/>
  <c r="AK28" i="98"/>
  <c r="AL28" i="98"/>
  <c r="AM28" i="98"/>
  <c r="AN28" i="98"/>
  <c r="AO28" i="98"/>
  <c r="AP28" i="98"/>
  <c r="AQ28" i="98"/>
  <c r="AR28" i="98"/>
  <c r="AS28" i="98"/>
  <c r="AT28" i="98"/>
  <c r="AU28" i="98"/>
  <c r="AV28" i="98"/>
  <c r="AW28" i="98"/>
  <c r="AX28" i="98"/>
  <c r="AY28" i="98"/>
  <c r="AZ28" i="98"/>
  <c r="BA28" i="98"/>
  <c r="BB28" i="98"/>
  <c r="BC28" i="98"/>
  <c r="BD28" i="98"/>
  <c r="BE28" i="98"/>
  <c r="BF28" i="98"/>
  <c r="BG28" i="98"/>
  <c r="BH28" i="98"/>
  <c r="BI28" i="98"/>
  <c r="BJ28" i="98"/>
  <c r="BK28" i="98"/>
  <c r="E29" i="98"/>
  <c r="F29" i="98"/>
  <c r="G29" i="98"/>
  <c r="H29" i="98"/>
  <c r="I29" i="98"/>
  <c r="J29" i="98"/>
  <c r="K29" i="98"/>
  <c r="L29" i="98"/>
  <c r="M29" i="98"/>
  <c r="N29" i="98"/>
  <c r="O29" i="98"/>
  <c r="P29" i="98"/>
  <c r="Q29" i="98"/>
  <c r="R29" i="98"/>
  <c r="S29" i="98"/>
  <c r="T29" i="98"/>
  <c r="U29" i="98"/>
  <c r="V29" i="98"/>
  <c r="W29" i="98"/>
  <c r="X29" i="98"/>
  <c r="Y29" i="98"/>
  <c r="Z29" i="98"/>
  <c r="AA29" i="98"/>
  <c r="AB29" i="98"/>
  <c r="AC29" i="98"/>
  <c r="AD29" i="98"/>
  <c r="AE29" i="98"/>
  <c r="AF29" i="98"/>
  <c r="AG29" i="98"/>
  <c r="AH29" i="98"/>
  <c r="AI29" i="98"/>
  <c r="AJ29" i="98"/>
  <c r="AK29" i="98"/>
  <c r="AL29" i="98"/>
  <c r="AM29" i="98"/>
  <c r="AN29" i="98"/>
  <c r="AO29" i="98"/>
  <c r="AP29" i="98"/>
  <c r="AQ29" i="98"/>
  <c r="AR29" i="98"/>
  <c r="AS29" i="98"/>
  <c r="AT29" i="98"/>
  <c r="AU29" i="98"/>
  <c r="AV29" i="98"/>
  <c r="AW29" i="98"/>
  <c r="AX29" i="98"/>
  <c r="AY29" i="98"/>
  <c r="AZ29" i="98"/>
  <c r="BA29" i="98"/>
  <c r="BB29" i="98"/>
  <c r="BC29" i="98"/>
  <c r="BD29" i="98"/>
  <c r="BE29" i="98"/>
  <c r="BF29" i="98"/>
  <c r="BG29" i="98"/>
  <c r="BH29" i="98"/>
  <c r="BI29" i="98"/>
  <c r="BJ29" i="98"/>
  <c r="BK29" i="98"/>
  <c r="E30" i="98"/>
  <c r="F30" i="98"/>
  <c r="G30" i="98"/>
  <c r="H30" i="98"/>
  <c r="I30" i="98"/>
  <c r="J30" i="98"/>
  <c r="K30" i="98"/>
  <c r="L30" i="98"/>
  <c r="M30" i="98"/>
  <c r="N30" i="98"/>
  <c r="O30" i="98"/>
  <c r="P30" i="98"/>
  <c r="Q30" i="98"/>
  <c r="R30" i="98"/>
  <c r="S30" i="98"/>
  <c r="T30" i="98"/>
  <c r="U30" i="98"/>
  <c r="V30" i="98"/>
  <c r="W30" i="98"/>
  <c r="X30" i="98"/>
  <c r="Y30" i="98"/>
  <c r="Z30" i="98"/>
  <c r="AA30" i="98"/>
  <c r="AB30" i="98"/>
  <c r="AC30" i="98"/>
  <c r="AD30" i="98"/>
  <c r="AE30" i="98"/>
  <c r="AF30" i="98"/>
  <c r="AG30" i="98"/>
  <c r="AH30" i="98"/>
  <c r="AI30" i="98"/>
  <c r="AJ30" i="98"/>
  <c r="AK30" i="98"/>
  <c r="AL30" i="98"/>
  <c r="AM30" i="98"/>
  <c r="AN30" i="98"/>
  <c r="AO30" i="98"/>
  <c r="AP30" i="98"/>
  <c r="AQ30" i="98"/>
  <c r="AR30" i="98"/>
  <c r="AS30" i="98"/>
  <c r="AT30" i="98"/>
  <c r="AU30" i="98"/>
  <c r="AV30" i="98"/>
  <c r="AW30" i="98"/>
  <c r="AX30" i="98"/>
  <c r="AY30" i="98"/>
  <c r="AZ30" i="98"/>
  <c r="BA30" i="98"/>
  <c r="BB30" i="98"/>
  <c r="BC30" i="98"/>
  <c r="BD30" i="98"/>
  <c r="BE30" i="98"/>
  <c r="BF30" i="98"/>
  <c r="BG30" i="98"/>
  <c r="BH30" i="98"/>
  <c r="BI30" i="98"/>
  <c r="BJ30" i="98"/>
  <c r="BK30" i="98"/>
  <c r="E31" i="98"/>
  <c r="F31" i="98"/>
  <c r="G31" i="98"/>
  <c r="H31" i="98"/>
  <c r="I31" i="98"/>
  <c r="J31" i="98"/>
  <c r="K31" i="98"/>
  <c r="L31" i="98"/>
  <c r="M31" i="98"/>
  <c r="N31" i="98"/>
  <c r="O31" i="98"/>
  <c r="P31" i="98"/>
  <c r="Q31" i="98"/>
  <c r="R31" i="98"/>
  <c r="S31" i="98"/>
  <c r="T31" i="98"/>
  <c r="U31" i="98"/>
  <c r="V31" i="98"/>
  <c r="W31" i="98"/>
  <c r="X31" i="98"/>
  <c r="Y31" i="98"/>
  <c r="Z31" i="98"/>
  <c r="AA31" i="98"/>
  <c r="AB31" i="98"/>
  <c r="AC31" i="98"/>
  <c r="AD31" i="98"/>
  <c r="AE31" i="98"/>
  <c r="AF31" i="98"/>
  <c r="AG31" i="98"/>
  <c r="AH31" i="98"/>
  <c r="AI31" i="98"/>
  <c r="AJ31" i="98"/>
  <c r="AK31" i="98"/>
  <c r="AL31" i="98"/>
  <c r="AM31" i="98"/>
  <c r="AN31" i="98"/>
  <c r="AO31" i="98"/>
  <c r="AP31" i="98"/>
  <c r="AQ31" i="98"/>
  <c r="AR31" i="98"/>
  <c r="AS31" i="98"/>
  <c r="AT31" i="98"/>
  <c r="AU31" i="98"/>
  <c r="AV31" i="98"/>
  <c r="AW31" i="98"/>
  <c r="AX31" i="98"/>
  <c r="AY31" i="98"/>
  <c r="AZ31" i="98"/>
  <c r="BA31" i="98"/>
  <c r="BB31" i="98"/>
  <c r="BC31" i="98"/>
  <c r="BD31" i="98"/>
  <c r="BE31" i="98"/>
  <c r="BF31" i="98"/>
  <c r="BG31" i="98"/>
  <c r="BH31" i="98"/>
  <c r="BI31" i="98"/>
  <c r="BJ31" i="98"/>
  <c r="BK31" i="98"/>
  <c r="E32" i="98"/>
  <c r="F32" i="98"/>
  <c r="G32" i="98"/>
  <c r="H32" i="98"/>
  <c r="I32" i="98"/>
  <c r="J32" i="98"/>
  <c r="K32" i="98"/>
  <c r="L32" i="98"/>
  <c r="M32" i="98"/>
  <c r="N32" i="98"/>
  <c r="O32" i="98"/>
  <c r="P32" i="98"/>
  <c r="Q32" i="98"/>
  <c r="R32" i="98"/>
  <c r="S32" i="98"/>
  <c r="T32" i="98"/>
  <c r="U32" i="98"/>
  <c r="V32" i="98"/>
  <c r="W32" i="98"/>
  <c r="X32" i="98"/>
  <c r="Y32" i="98"/>
  <c r="Z32" i="98"/>
  <c r="AA32" i="98"/>
  <c r="AB32" i="98"/>
  <c r="AC32" i="98"/>
  <c r="AD32" i="98"/>
  <c r="AE32" i="98"/>
  <c r="AF32" i="98"/>
  <c r="AG32" i="98"/>
  <c r="AH32" i="98"/>
  <c r="AI32" i="98"/>
  <c r="AJ32" i="98"/>
  <c r="AK32" i="98"/>
  <c r="AL32" i="98"/>
  <c r="AM32" i="98"/>
  <c r="AN32" i="98"/>
  <c r="AO32" i="98"/>
  <c r="AP32" i="98"/>
  <c r="AQ32" i="98"/>
  <c r="AR32" i="98"/>
  <c r="AS32" i="98"/>
  <c r="AT32" i="98"/>
  <c r="AU32" i="98"/>
  <c r="AV32" i="98"/>
  <c r="AW32" i="98"/>
  <c r="AX32" i="98"/>
  <c r="AY32" i="98"/>
  <c r="AZ32" i="98"/>
  <c r="BA32" i="98"/>
  <c r="BB32" i="98"/>
  <c r="BC32" i="98"/>
  <c r="BD32" i="98"/>
  <c r="BE32" i="98"/>
  <c r="BF32" i="98"/>
  <c r="BG32" i="98"/>
  <c r="BH32" i="98"/>
  <c r="BI32" i="98"/>
  <c r="BJ32" i="98"/>
  <c r="BK32" i="98"/>
  <c r="E33" i="98"/>
  <c r="F33" i="98"/>
  <c r="G33" i="98"/>
  <c r="H33" i="98"/>
  <c r="I33" i="98"/>
  <c r="J33" i="98"/>
  <c r="K33" i="98"/>
  <c r="L33" i="98"/>
  <c r="M33" i="98"/>
  <c r="N33" i="98"/>
  <c r="O33" i="98"/>
  <c r="P33" i="98"/>
  <c r="Q33" i="98"/>
  <c r="R33" i="98"/>
  <c r="S33" i="98"/>
  <c r="T33" i="98"/>
  <c r="U33" i="98"/>
  <c r="V33" i="98"/>
  <c r="W33" i="98"/>
  <c r="X33" i="98"/>
  <c r="Y33" i="98"/>
  <c r="Z33" i="98"/>
  <c r="AA33" i="98"/>
  <c r="AB33" i="98"/>
  <c r="AC33" i="98"/>
  <c r="AD33" i="98"/>
  <c r="AE33" i="98"/>
  <c r="AF33" i="98"/>
  <c r="AG33" i="98"/>
  <c r="AH33" i="98"/>
  <c r="AI33" i="98"/>
  <c r="AJ33" i="98"/>
  <c r="AK33" i="98"/>
  <c r="AL33" i="98"/>
  <c r="AM33" i="98"/>
  <c r="AN33" i="98"/>
  <c r="AO33" i="98"/>
  <c r="AP33" i="98"/>
  <c r="AQ33" i="98"/>
  <c r="AR33" i="98"/>
  <c r="AS33" i="98"/>
  <c r="AT33" i="98"/>
  <c r="AU33" i="98"/>
  <c r="AV33" i="98"/>
  <c r="AW33" i="98"/>
  <c r="AX33" i="98"/>
  <c r="AY33" i="98"/>
  <c r="AZ33" i="98"/>
  <c r="BA33" i="98"/>
  <c r="BB33" i="98"/>
  <c r="BC33" i="98"/>
  <c r="BD33" i="98"/>
  <c r="BE33" i="98"/>
  <c r="BF33" i="98"/>
  <c r="BG33" i="98"/>
  <c r="BH33" i="98"/>
  <c r="BI33" i="98"/>
  <c r="BJ33" i="98"/>
  <c r="BK33" i="98"/>
  <c r="E34" i="98"/>
  <c r="F34" i="98"/>
  <c r="G34" i="98"/>
  <c r="H34" i="98"/>
  <c r="I34" i="98"/>
  <c r="J34" i="98"/>
  <c r="K34" i="98"/>
  <c r="L34" i="98"/>
  <c r="M34" i="98"/>
  <c r="N34" i="98"/>
  <c r="O34" i="98"/>
  <c r="P34" i="98"/>
  <c r="Q34" i="98"/>
  <c r="R34" i="98"/>
  <c r="S34" i="98"/>
  <c r="T34" i="98"/>
  <c r="U34" i="98"/>
  <c r="V34" i="98"/>
  <c r="W34" i="98"/>
  <c r="X34" i="98"/>
  <c r="Y34" i="98"/>
  <c r="Z34" i="98"/>
  <c r="AA34" i="98"/>
  <c r="AB34" i="98"/>
  <c r="AC34" i="98"/>
  <c r="AD34" i="98"/>
  <c r="AE34" i="98"/>
  <c r="AF34" i="98"/>
  <c r="AG34" i="98"/>
  <c r="AH34" i="98"/>
  <c r="AI34" i="98"/>
  <c r="AJ34" i="98"/>
  <c r="AK34" i="98"/>
  <c r="AL34" i="98"/>
  <c r="AM34" i="98"/>
  <c r="AN34" i="98"/>
  <c r="AO34" i="98"/>
  <c r="AP34" i="98"/>
  <c r="AQ34" i="98"/>
  <c r="AR34" i="98"/>
  <c r="AS34" i="98"/>
  <c r="AT34" i="98"/>
  <c r="AU34" i="98"/>
  <c r="AV34" i="98"/>
  <c r="AW34" i="98"/>
  <c r="AX34" i="98"/>
  <c r="AY34" i="98"/>
  <c r="AZ34" i="98"/>
  <c r="BA34" i="98"/>
  <c r="BB34" i="98"/>
  <c r="BC34" i="98"/>
  <c r="BD34" i="98"/>
  <c r="BE34" i="98"/>
  <c r="BF34" i="98"/>
  <c r="BG34" i="98"/>
  <c r="BH34" i="98"/>
  <c r="BI34" i="98"/>
  <c r="BJ34" i="98"/>
  <c r="BK34" i="98"/>
  <c r="E35" i="98"/>
  <c r="F35" i="98"/>
  <c r="G35" i="98"/>
  <c r="H35" i="98"/>
  <c r="I35" i="98"/>
  <c r="J35" i="98"/>
  <c r="K35" i="98"/>
  <c r="L35" i="98"/>
  <c r="M35" i="98"/>
  <c r="N35" i="98"/>
  <c r="O35" i="98"/>
  <c r="P35" i="98"/>
  <c r="Q35" i="98"/>
  <c r="R35" i="98"/>
  <c r="S35" i="98"/>
  <c r="T35" i="98"/>
  <c r="U35" i="98"/>
  <c r="V35" i="98"/>
  <c r="W35" i="98"/>
  <c r="X35" i="98"/>
  <c r="Y35" i="98"/>
  <c r="Z35" i="98"/>
  <c r="AA35" i="98"/>
  <c r="AB35" i="98"/>
  <c r="AC35" i="98"/>
  <c r="AD35" i="98"/>
  <c r="AE35" i="98"/>
  <c r="AF35" i="98"/>
  <c r="AG35" i="98"/>
  <c r="AH35" i="98"/>
  <c r="AI35" i="98"/>
  <c r="AJ35" i="98"/>
  <c r="AK35" i="98"/>
  <c r="AL35" i="98"/>
  <c r="AM35" i="98"/>
  <c r="AN35" i="98"/>
  <c r="AO35" i="98"/>
  <c r="AP35" i="98"/>
  <c r="AQ35" i="98"/>
  <c r="AR35" i="98"/>
  <c r="AS35" i="98"/>
  <c r="AT35" i="98"/>
  <c r="AU35" i="98"/>
  <c r="AV35" i="98"/>
  <c r="AW35" i="98"/>
  <c r="AX35" i="98"/>
  <c r="AY35" i="98"/>
  <c r="AZ35" i="98"/>
  <c r="BA35" i="98"/>
  <c r="BB35" i="98"/>
  <c r="BC35" i="98"/>
  <c r="BD35" i="98"/>
  <c r="BE35" i="98"/>
  <c r="BF35" i="98"/>
  <c r="BG35" i="98"/>
  <c r="BH35" i="98"/>
  <c r="BI35" i="98"/>
  <c r="BJ35" i="98"/>
  <c r="BK35" i="98"/>
  <c r="E36" i="98"/>
  <c r="F36" i="98"/>
  <c r="G36" i="98"/>
  <c r="H36" i="98"/>
  <c r="I36" i="98"/>
  <c r="J36" i="98"/>
  <c r="K36" i="98"/>
  <c r="L36" i="98"/>
  <c r="M36" i="98"/>
  <c r="N36" i="98"/>
  <c r="O36" i="98"/>
  <c r="P36" i="98"/>
  <c r="Q36" i="98"/>
  <c r="R36" i="98"/>
  <c r="S36" i="98"/>
  <c r="T36" i="98"/>
  <c r="U36" i="98"/>
  <c r="V36" i="98"/>
  <c r="W36" i="98"/>
  <c r="X36" i="98"/>
  <c r="Y36" i="98"/>
  <c r="Z36" i="98"/>
  <c r="AA36" i="98"/>
  <c r="AB36" i="98"/>
  <c r="AC36" i="98"/>
  <c r="AD36" i="98"/>
  <c r="AE36" i="98"/>
  <c r="AF36" i="98"/>
  <c r="AG36" i="98"/>
  <c r="AH36" i="98"/>
  <c r="AI36" i="98"/>
  <c r="AJ36" i="98"/>
  <c r="AK36" i="98"/>
  <c r="AL36" i="98"/>
  <c r="AM36" i="98"/>
  <c r="AN36" i="98"/>
  <c r="AO36" i="98"/>
  <c r="AP36" i="98"/>
  <c r="AQ36" i="98"/>
  <c r="AR36" i="98"/>
  <c r="AS36" i="98"/>
  <c r="AT36" i="98"/>
  <c r="AU36" i="98"/>
  <c r="AV36" i="98"/>
  <c r="AW36" i="98"/>
  <c r="AX36" i="98"/>
  <c r="AY36" i="98"/>
  <c r="AZ36" i="98"/>
  <c r="BA36" i="98"/>
  <c r="BB36" i="98"/>
  <c r="BC36" i="98"/>
  <c r="BD36" i="98"/>
  <c r="BE36" i="98"/>
  <c r="BF36" i="98"/>
  <c r="BG36" i="98"/>
  <c r="BH36" i="98"/>
  <c r="BI36" i="98"/>
  <c r="BJ36" i="98"/>
  <c r="BK36" i="98"/>
  <c r="E37" i="98"/>
  <c r="F37" i="98"/>
  <c r="G37" i="98"/>
  <c r="H37" i="98"/>
  <c r="I37" i="98"/>
  <c r="J37" i="98"/>
  <c r="K37" i="98"/>
  <c r="L37" i="98"/>
  <c r="M37" i="98"/>
  <c r="N37" i="98"/>
  <c r="O37" i="98"/>
  <c r="P37" i="98"/>
  <c r="Q37" i="98"/>
  <c r="R37" i="98"/>
  <c r="S37" i="98"/>
  <c r="T37" i="98"/>
  <c r="U37" i="98"/>
  <c r="V37" i="98"/>
  <c r="W37" i="98"/>
  <c r="X37" i="98"/>
  <c r="Y37" i="98"/>
  <c r="Z37" i="98"/>
  <c r="AA37" i="98"/>
  <c r="AB37" i="98"/>
  <c r="AC37" i="98"/>
  <c r="AD37" i="98"/>
  <c r="AE37" i="98"/>
  <c r="AF37" i="98"/>
  <c r="AG37" i="98"/>
  <c r="AH37" i="98"/>
  <c r="AI37" i="98"/>
  <c r="AJ37" i="98"/>
  <c r="AK37" i="98"/>
  <c r="AL37" i="98"/>
  <c r="AM37" i="98"/>
  <c r="AN37" i="98"/>
  <c r="AO37" i="98"/>
  <c r="AP37" i="98"/>
  <c r="AQ37" i="98"/>
  <c r="AR37" i="98"/>
  <c r="AS37" i="98"/>
  <c r="AT37" i="98"/>
  <c r="AU37" i="98"/>
  <c r="AV37" i="98"/>
  <c r="AW37" i="98"/>
  <c r="AX37" i="98"/>
  <c r="AY37" i="98"/>
  <c r="AZ37" i="98"/>
  <c r="BA37" i="98"/>
  <c r="BB37" i="98"/>
  <c r="BC37" i="98"/>
  <c r="BD37" i="98"/>
  <c r="BE37" i="98"/>
  <c r="BF37" i="98"/>
  <c r="BG37" i="98"/>
  <c r="BH37" i="98"/>
  <c r="BI37" i="98"/>
  <c r="BJ37" i="98"/>
  <c r="BK37" i="98"/>
  <c r="E38" i="98"/>
  <c r="F38" i="98"/>
  <c r="G38" i="98"/>
  <c r="H38" i="98"/>
  <c r="I38" i="98"/>
  <c r="J38" i="98"/>
  <c r="K38" i="98"/>
  <c r="L38" i="98"/>
  <c r="M38" i="98"/>
  <c r="N38" i="98"/>
  <c r="O38" i="98"/>
  <c r="P38" i="98"/>
  <c r="Q38" i="98"/>
  <c r="R38" i="98"/>
  <c r="S38" i="98"/>
  <c r="T38" i="98"/>
  <c r="U38" i="98"/>
  <c r="V38" i="98"/>
  <c r="W38" i="98"/>
  <c r="X38" i="98"/>
  <c r="Y38" i="98"/>
  <c r="Z38" i="98"/>
  <c r="AA38" i="98"/>
  <c r="AB38" i="98"/>
  <c r="AC38" i="98"/>
  <c r="AD38" i="98"/>
  <c r="AE38" i="98"/>
  <c r="AF38" i="98"/>
  <c r="AG38" i="98"/>
  <c r="AH38" i="98"/>
  <c r="AI38" i="98"/>
  <c r="AJ38" i="98"/>
  <c r="AK38" i="98"/>
  <c r="AL38" i="98"/>
  <c r="AM38" i="98"/>
  <c r="AN38" i="98"/>
  <c r="AO38" i="98"/>
  <c r="AP38" i="98"/>
  <c r="AQ38" i="98"/>
  <c r="AR38" i="98"/>
  <c r="AS38" i="98"/>
  <c r="AT38" i="98"/>
  <c r="AU38" i="98"/>
  <c r="AV38" i="98"/>
  <c r="AW38" i="98"/>
  <c r="AX38" i="98"/>
  <c r="AY38" i="98"/>
  <c r="AZ38" i="98"/>
  <c r="BA38" i="98"/>
  <c r="BB38" i="98"/>
  <c r="BC38" i="98"/>
  <c r="BD38" i="98"/>
  <c r="BE38" i="98"/>
  <c r="BF38" i="98"/>
  <c r="BG38" i="98"/>
  <c r="BH38" i="98"/>
  <c r="BI38" i="98"/>
  <c r="BJ38" i="98"/>
  <c r="BK38" i="98"/>
  <c r="E39" i="98"/>
  <c r="F39" i="98"/>
  <c r="G39" i="98"/>
  <c r="H39" i="98"/>
  <c r="I39" i="98"/>
  <c r="J39" i="98"/>
  <c r="K39" i="98"/>
  <c r="L39" i="98"/>
  <c r="M39" i="98"/>
  <c r="N39" i="98"/>
  <c r="O39" i="98"/>
  <c r="P39" i="98"/>
  <c r="Q39" i="98"/>
  <c r="R39" i="98"/>
  <c r="S39" i="98"/>
  <c r="T39" i="98"/>
  <c r="U39" i="98"/>
  <c r="V39" i="98"/>
  <c r="W39" i="98"/>
  <c r="X39" i="98"/>
  <c r="Y39" i="98"/>
  <c r="Z39" i="98"/>
  <c r="AA39" i="98"/>
  <c r="AB39" i="98"/>
  <c r="AC39" i="98"/>
  <c r="AD39" i="98"/>
  <c r="AE39" i="98"/>
  <c r="AF39" i="98"/>
  <c r="AG39" i="98"/>
  <c r="AH39" i="98"/>
  <c r="AI39" i="98"/>
  <c r="AJ39" i="98"/>
  <c r="AK39" i="98"/>
  <c r="AL39" i="98"/>
  <c r="AM39" i="98"/>
  <c r="AN39" i="98"/>
  <c r="AO39" i="98"/>
  <c r="AP39" i="98"/>
  <c r="AQ39" i="98"/>
  <c r="AR39" i="98"/>
  <c r="AS39" i="98"/>
  <c r="AT39" i="98"/>
  <c r="AU39" i="98"/>
  <c r="AV39" i="98"/>
  <c r="AW39" i="98"/>
  <c r="AX39" i="98"/>
  <c r="AY39" i="98"/>
  <c r="AZ39" i="98"/>
  <c r="BA39" i="98"/>
  <c r="BB39" i="98"/>
  <c r="BC39" i="98"/>
  <c r="BD39" i="98"/>
  <c r="BE39" i="98"/>
  <c r="BF39" i="98"/>
  <c r="BG39" i="98"/>
  <c r="BH39" i="98"/>
  <c r="BI39" i="98"/>
  <c r="BJ39" i="98"/>
  <c r="BK39" i="98"/>
  <c r="E40" i="98"/>
  <c r="F40" i="98"/>
  <c r="G40" i="98"/>
  <c r="H40" i="98"/>
  <c r="I40" i="98"/>
  <c r="J40" i="98"/>
  <c r="K40" i="98"/>
  <c r="L40" i="98"/>
  <c r="M40" i="98"/>
  <c r="N40" i="98"/>
  <c r="O40" i="98"/>
  <c r="P40" i="98"/>
  <c r="Q40" i="98"/>
  <c r="R40" i="98"/>
  <c r="S40" i="98"/>
  <c r="T40" i="98"/>
  <c r="U40" i="98"/>
  <c r="V40" i="98"/>
  <c r="W40" i="98"/>
  <c r="X40" i="98"/>
  <c r="Y40" i="98"/>
  <c r="Z40" i="98"/>
  <c r="AA40" i="98"/>
  <c r="AB40" i="98"/>
  <c r="AC40" i="98"/>
  <c r="AD40" i="98"/>
  <c r="AE40" i="98"/>
  <c r="AF40" i="98"/>
  <c r="AG40" i="98"/>
  <c r="AH40" i="98"/>
  <c r="AI40" i="98"/>
  <c r="AJ40" i="98"/>
  <c r="AK40" i="98"/>
  <c r="AL40" i="98"/>
  <c r="AM40" i="98"/>
  <c r="AN40" i="98"/>
  <c r="AO40" i="98"/>
  <c r="AP40" i="98"/>
  <c r="AQ40" i="98"/>
  <c r="AR40" i="98"/>
  <c r="AS40" i="98"/>
  <c r="AT40" i="98"/>
  <c r="AU40" i="98"/>
  <c r="AV40" i="98"/>
  <c r="AW40" i="98"/>
  <c r="AX40" i="98"/>
  <c r="AY40" i="98"/>
  <c r="AZ40" i="98"/>
  <c r="BA40" i="98"/>
  <c r="BB40" i="98"/>
  <c r="BC40" i="98"/>
  <c r="BD40" i="98"/>
  <c r="BE40" i="98"/>
  <c r="BF40" i="98"/>
  <c r="BG40" i="98"/>
  <c r="BH40" i="98"/>
  <c r="BI40" i="98"/>
  <c r="BJ40" i="98"/>
  <c r="BK40" i="98"/>
  <c r="E41" i="98"/>
  <c r="F41" i="98"/>
  <c r="G41" i="98"/>
  <c r="H41" i="98"/>
  <c r="I41" i="98"/>
  <c r="J41" i="98"/>
  <c r="K41" i="98"/>
  <c r="L41" i="98"/>
  <c r="M41" i="98"/>
  <c r="N41" i="98"/>
  <c r="O41" i="98"/>
  <c r="P41" i="98"/>
  <c r="Q41" i="98"/>
  <c r="R41" i="98"/>
  <c r="S41" i="98"/>
  <c r="T41" i="98"/>
  <c r="U41" i="98"/>
  <c r="V41" i="98"/>
  <c r="W41" i="98"/>
  <c r="X41" i="98"/>
  <c r="Y41" i="98"/>
  <c r="Z41" i="98"/>
  <c r="AA41" i="98"/>
  <c r="AB41" i="98"/>
  <c r="AC41" i="98"/>
  <c r="AD41" i="98"/>
  <c r="AE41" i="98"/>
  <c r="AF41" i="98"/>
  <c r="AG41" i="98"/>
  <c r="AH41" i="98"/>
  <c r="AI41" i="98"/>
  <c r="AJ41" i="98"/>
  <c r="AK41" i="98"/>
  <c r="AL41" i="98"/>
  <c r="AM41" i="98"/>
  <c r="AN41" i="98"/>
  <c r="AO41" i="98"/>
  <c r="AP41" i="98"/>
  <c r="AQ41" i="98"/>
  <c r="AR41" i="98"/>
  <c r="AS41" i="98"/>
  <c r="AT41" i="98"/>
  <c r="AU41" i="98"/>
  <c r="AV41" i="98"/>
  <c r="AW41" i="98"/>
  <c r="AX41" i="98"/>
  <c r="AY41" i="98"/>
  <c r="AZ41" i="98"/>
  <c r="BA41" i="98"/>
  <c r="BB41" i="98"/>
  <c r="BC41" i="98"/>
  <c r="BD41" i="98"/>
  <c r="BE41" i="98"/>
  <c r="BF41" i="98"/>
  <c r="BG41" i="98"/>
  <c r="BH41" i="98"/>
  <c r="BI41" i="98"/>
  <c r="BJ41" i="98"/>
  <c r="BK41" i="98"/>
  <c r="E42" i="98"/>
  <c r="F42" i="98"/>
  <c r="G42" i="98"/>
  <c r="H42" i="98"/>
  <c r="I42" i="98"/>
  <c r="J42" i="98"/>
  <c r="K42" i="98"/>
  <c r="L42" i="98"/>
  <c r="M42" i="98"/>
  <c r="N42" i="98"/>
  <c r="O42" i="98"/>
  <c r="P42" i="98"/>
  <c r="Q42" i="98"/>
  <c r="R42" i="98"/>
  <c r="S42" i="98"/>
  <c r="T42" i="98"/>
  <c r="U42" i="98"/>
  <c r="V42" i="98"/>
  <c r="W42" i="98"/>
  <c r="X42" i="98"/>
  <c r="Y42" i="98"/>
  <c r="Z42" i="98"/>
  <c r="AA42" i="98"/>
  <c r="AB42" i="98"/>
  <c r="AC42" i="98"/>
  <c r="AD42" i="98"/>
  <c r="AE42" i="98"/>
  <c r="AF42" i="98"/>
  <c r="AG42" i="98"/>
  <c r="AH42" i="98"/>
  <c r="AI42" i="98"/>
  <c r="AJ42" i="98"/>
  <c r="AK42" i="98"/>
  <c r="AL42" i="98"/>
  <c r="AM42" i="98"/>
  <c r="AN42" i="98"/>
  <c r="AO42" i="98"/>
  <c r="AP42" i="98"/>
  <c r="AQ42" i="98"/>
  <c r="AR42" i="98"/>
  <c r="AS42" i="98"/>
  <c r="AT42" i="98"/>
  <c r="AU42" i="98"/>
  <c r="AV42" i="98"/>
  <c r="AW42" i="98"/>
  <c r="AX42" i="98"/>
  <c r="AY42" i="98"/>
  <c r="AZ42" i="98"/>
  <c r="BA42" i="98"/>
  <c r="BB42" i="98"/>
  <c r="BC42" i="98"/>
  <c r="BD42" i="98"/>
  <c r="BE42" i="98"/>
  <c r="BF42" i="98"/>
  <c r="BG42" i="98"/>
  <c r="BH42" i="98"/>
  <c r="BI42" i="98"/>
  <c r="BJ42" i="98"/>
  <c r="BK42" i="98"/>
  <c r="E43" i="98"/>
  <c r="F43" i="98"/>
  <c r="G43" i="98"/>
  <c r="H43" i="98"/>
  <c r="I43" i="98"/>
  <c r="J43" i="98"/>
  <c r="K43" i="98"/>
  <c r="L43" i="98"/>
  <c r="M43" i="98"/>
  <c r="N43" i="98"/>
  <c r="O43" i="98"/>
  <c r="P43" i="98"/>
  <c r="Q43" i="98"/>
  <c r="R43" i="98"/>
  <c r="S43" i="98"/>
  <c r="T43" i="98"/>
  <c r="U43" i="98"/>
  <c r="V43" i="98"/>
  <c r="W43" i="98"/>
  <c r="X43" i="98"/>
  <c r="Y43" i="98"/>
  <c r="Z43" i="98"/>
  <c r="AA43" i="98"/>
  <c r="AB43" i="98"/>
  <c r="AC43" i="98"/>
  <c r="AD43" i="98"/>
  <c r="AE43" i="98"/>
  <c r="AF43" i="98"/>
  <c r="AG43" i="98"/>
  <c r="AH43" i="98"/>
  <c r="AI43" i="98"/>
  <c r="AJ43" i="98"/>
  <c r="AK43" i="98"/>
  <c r="AL43" i="98"/>
  <c r="AM43" i="98"/>
  <c r="AN43" i="98"/>
  <c r="AO43" i="98"/>
  <c r="AP43" i="98"/>
  <c r="AQ43" i="98"/>
  <c r="AR43" i="98"/>
  <c r="AS43" i="98"/>
  <c r="AT43" i="98"/>
  <c r="AU43" i="98"/>
  <c r="AV43" i="98"/>
  <c r="AW43" i="98"/>
  <c r="AX43" i="98"/>
  <c r="AY43" i="98"/>
  <c r="AZ43" i="98"/>
  <c r="BA43" i="98"/>
  <c r="BB43" i="98"/>
  <c r="BC43" i="98"/>
  <c r="BD43" i="98"/>
  <c r="BE43" i="98"/>
  <c r="BF43" i="98"/>
  <c r="BG43" i="98"/>
  <c r="BH43" i="98"/>
  <c r="BI43" i="98"/>
  <c r="BJ43" i="98"/>
  <c r="BK43" i="98"/>
  <c r="E44" i="98"/>
  <c r="F44" i="98"/>
  <c r="G44" i="98"/>
  <c r="H44" i="98"/>
  <c r="I44" i="98"/>
  <c r="J44" i="98"/>
  <c r="K44" i="98"/>
  <c r="L44" i="98"/>
  <c r="M44" i="98"/>
  <c r="N44" i="98"/>
  <c r="O44" i="98"/>
  <c r="P44" i="98"/>
  <c r="Q44" i="98"/>
  <c r="R44" i="98"/>
  <c r="S44" i="98"/>
  <c r="T44" i="98"/>
  <c r="U44" i="98"/>
  <c r="V44" i="98"/>
  <c r="W44" i="98"/>
  <c r="X44" i="98"/>
  <c r="Y44" i="98"/>
  <c r="Z44" i="98"/>
  <c r="AA44" i="98"/>
  <c r="AB44" i="98"/>
  <c r="AC44" i="98"/>
  <c r="AD44" i="98"/>
  <c r="AE44" i="98"/>
  <c r="AF44" i="98"/>
  <c r="AG44" i="98"/>
  <c r="AH44" i="98"/>
  <c r="AI44" i="98"/>
  <c r="AJ44" i="98"/>
  <c r="AK44" i="98"/>
  <c r="AL44" i="98"/>
  <c r="AM44" i="98"/>
  <c r="AN44" i="98"/>
  <c r="AO44" i="98"/>
  <c r="AP44" i="98"/>
  <c r="AQ44" i="98"/>
  <c r="AR44" i="98"/>
  <c r="AS44" i="98"/>
  <c r="AT44" i="98"/>
  <c r="AU44" i="98"/>
  <c r="AV44" i="98"/>
  <c r="AW44" i="98"/>
  <c r="AX44" i="98"/>
  <c r="AY44" i="98"/>
  <c r="AZ44" i="98"/>
  <c r="BA44" i="98"/>
  <c r="BB44" i="98"/>
  <c r="BC44" i="98"/>
  <c r="BD44" i="98"/>
  <c r="BE44" i="98"/>
  <c r="BF44" i="98"/>
  <c r="BG44" i="98"/>
  <c r="BH44" i="98"/>
  <c r="BI44" i="98"/>
  <c r="BJ44" i="98"/>
  <c r="BK44" i="98"/>
  <c r="E45" i="98"/>
  <c r="F45" i="98"/>
  <c r="G45" i="98"/>
  <c r="H45" i="98"/>
  <c r="I45" i="98"/>
  <c r="J45" i="98"/>
  <c r="K45" i="98"/>
  <c r="L45" i="98"/>
  <c r="M45" i="98"/>
  <c r="N45" i="98"/>
  <c r="O45" i="98"/>
  <c r="P45" i="98"/>
  <c r="Q45" i="98"/>
  <c r="R45" i="98"/>
  <c r="S45" i="98"/>
  <c r="T45" i="98"/>
  <c r="U45" i="98"/>
  <c r="V45" i="98"/>
  <c r="W45" i="98"/>
  <c r="X45" i="98"/>
  <c r="Y45" i="98"/>
  <c r="Z45" i="98"/>
  <c r="AA45" i="98"/>
  <c r="AB45" i="98"/>
  <c r="AC45" i="98"/>
  <c r="AD45" i="98"/>
  <c r="AE45" i="98"/>
  <c r="AF45" i="98"/>
  <c r="AG45" i="98"/>
  <c r="AH45" i="98"/>
  <c r="AI45" i="98"/>
  <c r="AJ45" i="98"/>
  <c r="AK45" i="98"/>
  <c r="AL45" i="98"/>
  <c r="AM45" i="98"/>
  <c r="AN45" i="98"/>
  <c r="AO45" i="98"/>
  <c r="AP45" i="98"/>
  <c r="AQ45" i="98"/>
  <c r="AR45" i="98"/>
  <c r="AS45" i="98"/>
  <c r="AT45" i="98"/>
  <c r="AU45" i="98"/>
  <c r="AV45" i="98"/>
  <c r="AW45" i="98"/>
  <c r="AX45" i="98"/>
  <c r="AY45" i="98"/>
  <c r="AZ45" i="98"/>
  <c r="BA45" i="98"/>
  <c r="BB45" i="98"/>
  <c r="BC45" i="98"/>
  <c r="BD45" i="98"/>
  <c r="BE45" i="98"/>
  <c r="BF45" i="98"/>
  <c r="BG45" i="98"/>
  <c r="BH45" i="98"/>
  <c r="BI45" i="98"/>
  <c r="BJ45" i="98"/>
  <c r="BK45" i="98"/>
  <c r="E46" i="98"/>
  <c r="F46" i="98"/>
  <c r="G46" i="98"/>
  <c r="H46" i="98"/>
  <c r="I46" i="98"/>
  <c r="J46" i="98"/>
  <c r="K46" i="98"/>
  <c r="L46" i="98"/>
  <c r="M46" i="98"/>
  <c r="N46" i="98"/>
  <c r="O46" i="98"/>
  <c r="P46" i="98"/>
  <c r="Q46" i="98"/>
  <c r="R46" i="98"/>
  <c r="S46" i="98"/>
  <c r="T46" i="98"/>
  <c r="U46" i="98"/>
  <c r="V46" i="98"/>
  <c r="W46" i="98"/>
  <c r="X46" i="98"/>
  <c r="Y46" i="98"/>
  <c r="Z46" i="98"/>
  <c r="AA46" i="98"/>
  <c r="AB46" i="98"/>
  <c r="AC46" i="98"/>
  <c r="AD46" i="98"/>
  <c r="AE46" i="98"/>
  <c r="AF46" i="98"/>
  <c r="AG46" i="98"/>
  <c r="AH46" i="98"/>
  <c r="AI46" i="98"/>
  <c r="AJ46" i="98"/>
  <c r="AK46" i="98"/>
  <c r="AL46" i="98"/>
  <c r="AM46" i="98"/>
  <c r="AN46" i="98"/>
  <c r="AO46" i="98"/>
  <c r="AP46" i="98"/>
  <c r="AQ46" i="98"/>
  <c r="AR46" i="98"/>
  <c r="AS46" i="98"/>
  <c r="AT46" i="98"/>
  <c r="AU46" i="98"/>
  <c r="AV46" i="98"/>
  <c r="AW46" i="98"/>
  <c r="AX46" i="98"/>
  <c r="AY46" i="98"/>
  <c r="AZ46" i="98"/>
  <c r="BA46" i="98"/>
  <c r="BB46" i="98"/>
  <c r="BC46" i="98"/>
  <c r="BD46" i="98"/>
  <c r="BE46" i="98"/>
  <c r="BF46" i="98"/>
  <c r="BG46" i="98"/>
  <c r="BH46" i="98"/>
  <c r="BI46" i="98"/>
  <c r="BJ46" i="98"/>
  <c r="BK46" i="98"/>
  <c r="E47" i="98"/>
  <c r="F47" i="98"/>
  <c r="G47" i="98"/>
  <c r="H47" i="98"/>
  <c r="I47" i="98"/>
  <c r="J47" i="98"/>
  <c r="K47" i="98"/>
  <c r="L47" i="98"/>
  <c r="M47" i="98"/>
  <c r="N47" i="98"/>
  <c r="O47" i="98"/>
  <c r="P47" i="98"/>
  <c r="Q47" i="98"/>
  <c r="R47" i="98"/>
  <c r="S47" i="98"/>
  <c r="T47" i="98"/>
  <c r="U47" i="98"/>
  <c r="V47" i="98"/>
  <c r="W47" i="98"/>
  <c r="X47" i="98"/>
  <c r="Y47" i="98"/>
  <c r="Z47" i="98"/>
  <c r="AA47" i="98"/>
  <c r="AB47" i="98"/>
  <c r="AC47" i="98"/>
  <c r="AD47" i="98"/>
  <c r="AE47" i="98"/>
  <c r="AF47" i="98"/>
  <c r="AG47" i="98"/>
  <c r="AH47" i="98"/>
  <c r="AI47" i="98"/>
  <c r="AJ47" i="98"/>
  <c r="AK47" i="98"/>
  <c r="AL47" i="98"/>
  <c r="AM47" i="98"/>
  <c r="AN47" i="98"/>
  <c r="AO47" i="98"/>
  <c r="AP47" i="98"/>
  <c r="AQ47" i="98"/>
  <c r="AR47" i="98"/>
  <c r="AS47" i="98"/>
  <c r="AT47" i="98"/>
  <c r="AU47" i="98"/>
  <c r="AV47" i="98"/>
  <c r="AW47" i="98"/>
  <c r="AX47" i="98"/>
  <c r="AY47" i="98"/>
  <c r="AZ47" i="98"/>
  <c r="BA47" i="98"/>
  <c r="BB47" i="98"/>
  <c r="BC47" i="98"/>
  <c r="BD47" i="98"/>
  <c r="BE47" i="98"/>
  <c r="BF47" i="98"/>
  <c r="BG47" i="98"/>
  <c r="BH47" i="98"/>
  <c r="BI47" i="98"/>
  <c r="BJ47" i="98"/>
  <c r="BK47" i="98"/>
  <c r="E48" i="98"/>
  <c r="F48" i="98"/>
  <c r="G48" i="98"/>
  <c r="H48" i="98"/>
  <c r="I48" i="98"/>
  <c r="J48" i="98"/>
  <c r="K48" i="98"/>
  <c r="L48" i="98"/>
  <c r="M48" i="98"/>
  <c r="N48" i="98"/>
  <c r="O48" i="98"/>
  <c r="P48" i="98"/>
  <c r="Q48" i="98"/>
  <c r="R48" i="98"/>
  <c r="S48" i="98"/>
  <c r="T48" i="98"/>
  <c r="U48" i="98"/>
  <c r="V48" i="98"/>
  <c r="W48" i="98"/>
  <c r="X48" i="98"/>
  <c r="Y48" i="98"/>
  <c r="Z48" i="98"/>
  <c r="AA48" i="98"/>
  <c r="AB48" i="98"/>
  <c r="AC48" i="98"/>
  <c r="AD48" i="98"/>
  <c r="AE48" i="98"/>
  <c r="AF48" i="98"/>
  <c r="AG48" i="98"/>
  <c r="AH48" i="98"/>
  <c r="AI48" i="98"/>
  <c r="AJ48" i="98"/>
  <c r="AK48" i="98"/>
  <c r="AL48" i="98"/>
  <c r="AM48" i="98"/>
  <c r="AN48" i="98"/>
  <c r="AO48" i="98"/>
  <c r="AP48" i="98"/>
  <c r="AQ48" i="98"/>
  <c r="AR48" i="98"/>
  <c r="AS48" i="98"/>
  <c r="AT48" i="98"/>
  <c r="AU48" i="98"/>
  <c r="AV48" i="98"/>
  <c r="AW48" i="98"/>
  <c r="AX48" i="98"/>
  <c r="AY48" i="98"/>
  <c r="AZ48" i="98"/>
  <c r="BA48" i="98"/>
  <c r="BB48" i="98"/>
  <c r="BC48" i="98"/>
  <c r="BD48" i="98"/>
  <c r="BE48" i="98"/>
  <c r="BF48" i="98"/>
  <c r="BG48" i="98"/>
  <c r="BH48" i="98"/>
  <c r="BI48" i="98"/>
  <c r="BJ48" i="98"/>
  <c r="BK48" i="98"/>
  <c r="E49" i="98"/>
  <c r="F49" i="98"/>
  <c r="G49" i="98"/>
  <c r="H49" i="98"/>
  <c r="I49" i="98"/>
  <c r="J49" i="98"/>
  <c r="K49" i="98"/>
  <c r="L49" i="98"/>
  <c r="M49" i="98"/>
  <c r="N49" i="98"/>
  <c r="O49" i="98"/>
  <c r="P49" i="98"/>
  <c r="Q49" i="98"/>
  <c r="R49" i="98"/>
  <c r="S49" i="98"/>
  <c r="T49" i="98"/>
  <c r="U49" i="98"/>
  <c r="V49" i="98"/>
  <c r="W49" i="98"/>
  <c r="X49" i="98"/>
  <c r="Y49" i="98"/>
  <c r="Z49" i="98"/>
  <c r="AA49" i="98"/>
  <c r="AB49" i="98"/>
  <c r="AC49" i="98"/>
  <c r="AD49" i="98"/>
  <c r="AE49" i="98"/>
  <c r="AF49" i="98"/>
  <c r="AG49" i="98"/>
  <c r="AH49" i="98"/>
  <c r="AI49" i="98"/>
  <c r="AJ49" i="98"/>
  <c r="AK49" i="98"/>
  <c r="AL49" i="98"/>
  <c r="AM49" i="98"/>
  <c r="AN49" i="98"/>
  <c r="AO49" i="98"/>
  <c r="AP49" i="98"/>
  <c r="AQ49" i="98"/>
  <c r="AR49" i="98"/>
  <c r="AS49" i="98"/>
  <c r="AT49" i="98"/>
  <c r="AU49" i="98"/>
  <c r="AV49" i="98"/>
  <c r="AW49" i="98"/>
  <c r="AX49" i="98"/>
  <c r="AY49" i="98"/>
  <c r="AZ49" i="98"/>
  <c r="BA49" i="98"/>
  <c r="BB49" i="98"/>
  <c r="BC49" i="98"/>
  <c r="BD49" i="98"/>
  <c r="BE49" i="98"/>
  <c r="BF49" i="98"/>
  <c r="BG49" i="98"/>
  <c r="BH49" i="98"/>
  <c r="BI49" i="98"/>
  <c r="BJ49" i="98"/>
  <c r="BK49" i="98"/>
  <c r="E50" i="98"/>
  <c r="F50" i="98"/>
  <c r="G50" i="98"/>
  <c r="H50" i="98"/>
  <c r="I50" i="98"/>
  <c r="J50" i="98"/>
  <c r="K50" i="98"/>
  <c r="L50" i="98"/>
  <c r="M50" i="98"/>
  <c r="N50" i="98"/>
  <c r="O50" i="98"/>
  <c r="P50" i="98"/>
  <c r="Q50" i="98"/>
  <c r="R50" i="98"/>
  <c r="S50" i="98"/>
  <c r="T50" i="98"/>
  <c r="U50" i="98"/>
  <c r="V50" i="98"/>
  <c r="W50" i="98"/>
  <c r="X50" i="98"/>
  <c r="Y50" i="98"/>
  <c r="Z50" i="98"/>
  <c r="AA50" i="98"/>
  <c r="AB50" i="98"/>
  <c r="AC50" i="98"/>
  <c r="AD50" i="98"/>
  <c r="AE50" i="98"/>
  <c r="AF50" i="98"/>
  <c r="AG50" i="98"/>
  <c r="AH50" i="98"/>
  <c r="AI50" i="98"/>
  <c r="AJ50" i="98"/>
  <c r="AK50" i="98"/>
  <c r="AL50" i="98"/>
  <c r="AM50" i="98"/>
  <c r="AN50" i="98"/>
  <c r="AO50" i="98"/>
  <c r="AP50" i="98"/>
  <c r="AQ50" i="98"/>
  <c r="AR50" i="98"/>
  <c r="AS50" i="98"/>
  <c r="AT50" i="98"/>
  <c r="AU50" i="98"/>
  <c r="AV50" i="98"/>
  <c r="AW50" i="98"/>
  <c r="AX50" i="98"/>
  <c r="AY50" i="98"/>
  <c r="AZ50" i="98"/>
  <c r="BA50" i="98"/>
  <c r="BB50" i="98"/>
  <c r="BC50" i="98"/>
  <c r="BD50" i="98"/>
  <c r="BE50" i="98"/>
  <c r="BF50" i="98"/>
  <c r="BG50" i="98"/>
  <c r="BH50" i="98"/>
  <c r="BI50" i="98"/>
  <c r="BJ50" i="98"/>
  <c r="BK50" i="98"/>
  <c r="E51" i="98"/>
  <c r="F51" i="98"/>
  <c r="G51" i="98"/>
  <c r="H51" i="98"/>
  <c r="I51" i="98"/>
  <c r="J51" i="98"/>
  <c r="K51" i="98"/>
  <c r="L51" i="98"/>
  <c r="M51" i="98"/>
  <c r="N51" i="98"/>
  <c r="O51" i="98"/>
  <c r="P51" i="98"/>
  <c r="Q51" i="98"/>
  <c r="R51" i="98"/>
  <c r="S51" i="98"/>
  <c r="T51" i="98"/>
  <c r="U51" i="98"/>
  <c r="V51" i="98"/>
  <c r="W51" i="98"/>
  <c r="X51" i="98"/>
  <c r="Y51" i="98"/>
  <c r="Z51" i="98"/>
  <c r="AA51" i="98"/>
  <c r="AB51" i="98"/>
  <c r="AC51" i="98"/>
  <c r="AD51" i="98"/>
  <c r="AE51" i="98"/>
  <c r="AF51" i="98"/>
  <c r="AG51" i="98"/>
  <c r="AH51" i="98"/>
  <c r="AI51" i="98"/>
  <c r="AJ51" i="98"/>
  <c r="AK51" i="98"/>
  <c r="AL51" i="98"/>
  <c r="AM51" i="98"/>
  <c r="AN51" i="98"/>
  <c r="AO51" i="98"/>
  <c r="AP51" i="98"/>
  <c r="AQ51" i="98"/>
  <c r="AR51" i="98"/>
  <c r="AS51" i="98"/>
  <c r="AT51" i="98"/>
  <c r="AU51" i="98"/>
  <c r="AV51" i="98"/>
  <c r="AW51" i="98"/>
  <c r="AX51" i="98"/>
  <c r="AY51" i="98"/>
  <c r="AZ51" i="98"/>
  <c r="BA51" i="98"/>
  <c r="BB51" i="98"/>
  <c r="BC51" i="98"/>
  <c r="BD51" i="98"/>
  <c r="BE51" i="98"/>
  <c r="BF51" i="98"/>
  <c r="BG51" i="98"/>
  <c r="BH51" i="98"/>
  <c r="BI51" i="98"/>
  <c r="BJ51" i="98"/>
  <c r="BK51" i="98"/>
  <c r="E52" i="98"/>
  <c r="F52" i="98"/>
  <c r="G52" i="98"/>
  <c r="H52" i="98"/>
  <c r="I52" i="98"/>
  <c r="J52" i="98"/>
  <c r="K52" i="98"/>
  <c r="L52" i="98"/>
  <c r="M52" i="98"/>
  <c r="N52" i="98"/>
  <c r="O52" i="98"/>
  <c r="P52" i="98"/>
  <c r="Q52" i="98"/>
  <c r="R52" i="98"/>
  <c r="S52" i="98"/>
  <c r="T52" i="98"/>
  <c r="U52" i="98"/>
  <c r="V52" i="98"/>
  <c r="W52" i="98"/>
  <c r="X52" i="98"/>
  <c r="Y52" i="98"/>
  <c r="Z52" i="98"/>
  <c r="AA52" i="98"/>
  <c r="AB52" i="98"/>
  <c r="AC52" i="98"/>
  <c r="AD52" i="98"/>
  <c r="AE52" i="98"/>
  <c r="AF52" i="98"/>
  <c r="AG52" i="98"/>
  <c r="AH52" i="98"/>
  <c r="AI52" i="98"/>
  <c r="AJ52" i="98"/>
  <c r="AK52" i="98"/>
  <c r="AL52" i="98"/>
  <c r="AM52" i="98"/>
  <c r="AN52" i="98"/>
  <c r="AO52" i="98"/>
  <c r="AP52" i="98"/>
  <c r="AQ52" i="98"/>
  <c r="AR52" i="98"/>
  <c r="AS52" i="98"/>
  <c r="AT52" i="98"/>
  <c r="AU52" i="98"/>
  <c r="AV52" i="98"/>
  <c r="AW52" i="98"/>
  <c r="AX52" i="98"/>
  <c r="AY52" i="98"/>
  <c r="AZ52" i="98"/>
  <c r="BA52" i="98"/>
  <c r="BB52" i="98"/>
  <c r="BC52" i="98"/>
  <c r="BD52" i="98"/>
  <c r="BE52" i="98"/>
  <c r="BF52" i="98"/>
  <c r="BG52" i="98"/>
  <c r="BH52" i="98"/>
  <c r="BI52" i="98"/>
  <c r="BJ52" i="98"/>
  <c r="BK52" i="98"/>
  <c r="E53" i="98"/>
  <c r="F53" i="98"/>
  <c r="G53" i="98"/>
  <c r="H53" i="98"/>
  <c r="I53" i="98"/>
  <c r="J53" i="98"/>
  <c r="K53" i="98"/>
  <c r="L53" i="98"/>
  <c r="M53" i="98"/>
  <c r="N53" i="98"/>
  <c r="O53" i="98"/>
  <c r="P53" i="98"/>
  <c r="Q53" i="98"/>
  <c r="R53" i="98"/>
  <c r="S53" i="98"/>
  <c r="T53" i="98"/>
  <c r="U53" i="98"/>
  <c r="V53" i="98"/>
  <c r="W53" i="98"/>
  <c r="X53" i="98"/>
  <c r="Y53" i="98"/>
  <c r="Z53" i="98"/>
  <c r="AA53" i="98"/>
  <c r="AB53" i="98"/>
  <c r="AC53" i="98"/>
  <c r="AD53" i="98"/>
  <c r="AE53" i="98"/>
  <c r="AF53" i="98"/>
  <c r="AG53" i="98"/>
  <c r="AH53" i="98"/>
  <c r="AI53" i="98"/>
  <c r="AJ53" i="98"/>
  <c r="AK53" i="98"/>
  <c r="AL53" i="98"/>
  <c r="AM53" i="98"/>
  <c r="AN53" i="98"/>
  <c r="AO53" i="98"/>
  <c r="AP53" i="98"/>
  <c r="AQ53" i="98"/>
  <c r="AR53" i="98"/>
  <c r="AS53" i="98"/>
  <c r="AT53" i="98"/>
  <c r="AU53" i="98"/>
  <c r="AV53" i="98"/>
  <c r="AW53" i="98"/>
  <c r="AX53" i="98"/>
  <c r="AY53" i="98"/>
  <c r="AZ53" i="98"/>
  <c r="BA53" i="98"/>
  <c r="BB53" i="98"/>
  <c r="BC53" i="98"/>
  <c r="BD53" i="98"/>
  <c r="BE53" i="98"/>
  <c r="BF53" i="98"/>
  <c r="BG53" i="98"/>
  <c r="BH53" i="98"/>
  <c r="BI53" i="98"/>
  <c r="BJ53" i="98"/>
  <c r="BK53" i="98"/>
  <c r="E54" i="98"/>
  <c r="F54" i="98"/>
  <c r="G54" i="98"/>
  <c r="H54" i="98"/>
  <c r="I54" i="98"/>
  <c r="J54" i="98"/>
  <c r="K54" i="98"/>
  <c r="L54" i="98"/>
  <c r="M54" i="98"/>
  <c r="N54" i="98"/>
  <c r="O54" i="98"/>
  <c r="P54" i="98"/>
  <c r="Q54" i="98"/>
  <c r="R54" i="98"/>
  <c r="S54" i="98"/>
  <c r="T54" i="98"/>
  <c r="U54" i="98"/>
  <c r="V54" i="98"/>
  <c r="W54" i="98"/>
  <c r="X54" i="98"/>
  <c r="Y54" i="98"/>
  <c r="Z54" i="98"/>
  <c r="AA54" i="98"/>
  <c r="AB54" i="98"/>
  <c r="AC54" i="98"/>
  <c r="AD54" i="98"/>
  <c r="AE54" i="98"/>
  <c r="AF54" i="98"/>
  <c r="AG54" i="98"/>
  <c r="AH54" i="98"/>
  <c r="AI54" i="98"/>
  <c r="AJ54" i="98"/>
  <c r="AK54" i="98"/>
  <c r="AL54" i="98"/>
  <c r="AM54" i="98"/>
  <c r="AN54" i="98"/>
  <c r="AO54" i="98"/>
  <c r="AP54" i="98"/>
  <c r="AQ54" i="98"/>
  <c r="AR54" i="98"/>
  <c r="AS54" i="98"/>
  <c r="AT54" i="98"/>
  <c r="AU54" i="98"/>
  <c r="AV54" i="98"/>
  <c r="AW54" i="98"/>
  <c r="AX54" i="98"/>
  <c r="AY54" i="98"/>
  <c r="AZ54" i="98"/>
  <c r="BA54" i="98"/>
  <c r="BB54" i="98"/>
  <c r="BC54" i="98"/>
  <c r="BD54" i="98"/>
  <c r="BE54" i="98"/>
  <c r="BF54" i="98"/>
  <c r="BG54" i="98"/>
  <c r="BH54" i="98"/>
  <c r="BI54" i="98"/>
  <c r="BJ54" i="98"/>
  <c r="BK54" i="98"/>
  <c r="E55" i="98"/>
  <c r="F55" i="98"/>
  <c r="G55" i="98"/>
  <c r="H55" i="98"/>
  <c r="I55" i="98"/>
  <c r="J55" i="98"/>
  <c r="K55" i="98"/>
  <c r="L55" i="98"/>
  <c r="M55" i="98"/>
  <c r="N55" i="98"/>
  <c r="O55" i="98"/>
  <c r="P55" i="98"/>
  <c r="Q55" i="98"/>
  <c r="R55" i="98"/>
  <c r="S55" i="98"/>
  <c r="T55" i="98"/>
  <c r="U55" i="98"/>
  <c r="V55" i="98"/>
  <c r="W55" i="98"/>
  <c r="X55" i="98"/>
  <c r="Y55" i="98"/>
  <c r="Z55" i="98"/>
  <c r="AA55" i="98"/>
  <c r="AB55" i="98"/>
  <c r="AC55" i="98"/>
  <c r="AD55" i="98"/>
  <c r="AE55" i="98"/>
  <c r="AF55" i="98"/>
  <c r="AG55" i="98"/>
  <c r="AH55" i="98"/>
  <c r="AI55" i="98"/>
  <c r="AJ55" i="98"/>
  <c r="AK55" i="98"/>
  <c r="AL55" i="98"/>
  <c r="AM55" i="98"/>
  <c r="AN55" i="98"/>
  <c r="AO55" i="98"/>
  <c r="AP55" i="98"/>
  <c r="AQ55" i="98"/>
  <c r="AR55" i="98"/>
  <c r="AS55" i="98"/>
  <c r="AT55" i="98"/>
  <c r="AU55" i="98"/>
  <c r="AV55" i="98"/>
  <c r="AW55" i="98"/>
  <c r="AX55" i="98"/>
  <c r="AY55" i="98"/>
  <c r="AZ55" i="98"/>
  <c r="BA55" i="98"/>
  <c r="BB55" i="98"/>
  <c r="BC55" i="98"/>
  <c r="BD55" i="98"/>
  <c r="BE55" i="98"/>
  <c r="BF55" i="98"/>
  <c r="BG55" i="98"/>
  <c r="BH55" i="98"/>
  <c r="BI55" i="98"/>
  <c r="BJ55" i="98"/>
  <c r="BK55" i="98"/>
  <c r="E56" i="98"/>
  <c r="F56" i="98"/>
  <c r="G56" i="98"/>
  <c r="H56" i="98"/>
  <c r="I56" i="98"/>
  <c r="J56" i="98"/>
  <c r="K56" i="98"/>
  <c r="L56" i="98"/>
  <c r="M56" i="98"/>
  <c r="N56" i="98"/>
  <c r="O56" i="98"/>
  <c r="P56" i="98"/>
  <c r="Q56" i="98"/>
  <c r="R56" i="98"/>
  <c r="S56" i="98"/>
  <c r="T56" i="98"/>
  <c r="U56" i="98"/>
  <c r="V56" i="98"/>
  <c r="W56" i="98"/>
  <c r="X56" i="98"/>
  <c r="Y56" i="98"/>
  <c r="Z56" i="98"/>
  <c r="AA56" i="98"/>
  <c r="AB56" i="98"/>
  <c r="AC56" i="98"/>
  <c r="AD56" i="98"/>
  <c r="AE56" i="98"/>
  <c r="AF56" i="98"/>
  <c r="AG56" i="98"/>
  <c r="AH56" i="98"/>
  <c r="AI56" i="98"/>
  <c r="AJ56" i="98"/>
  <c r="AK56" i="98"/>
  <c r="AL56" i="98"/>
  <c r="AM56" i="98"/>
  <c r="AN56" i="98"/>
  <c r="AO56" i="98"/>
  <c r="AP56" i="98"/>
  <c r="AQ56" i="98"/>
  <c r="AR56" i="98"/>
  <c r="AS56" i="98"/>
  <c r="AT56" i="98"/>
  <c r="AU56" i="98"/>
  <c r="AV56" i="98"/>
  <c r="AW56" i="98"/>
  <c r="AX56" i="98"/>
  <c r="AY56" i="98"/>
  <c r="AZ56" i="98"/>
  <c r="BA56" i="98"/>
  <c r="BB56" i="98"/>
  <c r="BC56" i="98"/>
  <c r="BD56" i="98"/>
  <c r="BE56" i="98"/>
  <c r="BF56" i="98"/>
  <c r="BG56" i="98"/>
  <c r="BH56" i="98"/>
  <c r="BI56" i="98"/>
  <c r="BJ56" i="98"/>
  <c r="BK56" i="98"/>
  <c r="E57" i="98"/>
  <c r="F57" i="98"/>
  <c r="G57" i="98"/>
  <c r="H57" i="98"/>
  <c r="I57" i="98"/>
  <c r="J57" i="98"/>
  <c r="K57" i="98"/>
  <c r="L57" i="98"/>
  <c r="M57" i="98"/>
  <c r="N57" i="98"/>
  <c r="O57" i="98"/>
  <c r="P57" i="98"/>
  <c r="Q57" i="98"/>
  <c r="R57" i="98"/>
  <c r="S57" i="98"/>
  <c r="T57" i="98"/>
  <c r="U57" i="98"/>
  <c r="V57" i="98"/>
  <c r="W57" i="98"/>
  <c r="X57" i="98"/>
  <c r="Y57" i="98"/>
  <c r="Z57" i="98"/>
  <c r="AA57" i="98"/>
  <c r="AB57" i="98"/>
  <c r="AC57" i="98"/>
  <c r="AD57" i="98"/>
  <c r="AE57" i="98"/>
  <c r="AF57" i="98"/>
  <c r="AG57" i="98"/>
  <c r="AH57" i="98"/>
  <c r="AI57" i="98"/>
  <c r="AJ57" i="98"/>
  <c r="AK57" i="98"/>
  <c r="AL57" i="98"/>
  <c r="AM57" i="98"/>
  <c r="AN57" i="98"/>
  <c r="AO57" i="98"/>
  <c r="AP57" i="98"/>
  <c r="AQ57" i="98"/>
  <c r="AR57" i="98"/>
  <c r="AS57" i="98"/>
  <c r="AT57" i="98"/>
  <c r="AU57" i="98"/>
  <c r="AV57" i="98"/>
  <c r="AW57" i="98"/>
  <c r="AX57" i="98"/>
  <c r="AY57" i="98"/>
  <c r="AZ57" i="98"/>
  <c r="BA57" i="98"/>
  <c r="BB57" i="98"/>
  <c r="BC57" i="98"/>
  <c r="BD57" i="98"/>
  <c r="BE57" i="98"/>
  <c r="BF57" i="98"/>
  <c r="BG57" i="98"/>
  <c r="BH57" i="98"/>
  <c r="BI57" i="98"/>
  <c r="BJ57" i="98"/>
  <c r="BK57" i="98"/>
  <c r="E58" i="98"/>
  <c r="F58" i="98"/>
  <c r="G58" i="98"/>
  <c r="H58" i="98"/>
  <c r="I58" i="98"/>
  <c r="J58" i="98"/>
  <c r="K58" i="98"/>
  <c r="L58" i="98"/>
  <c r="M58" i="98"/>
  <c r="N58" i="98"/>
  <c r="O58" i="98"/>
  <c r="P58" i="98"/>
  <c r="Q58" i="98"/>
  <c r="R58" i="98"/>
  <c r="S58" i="98"/>
  <c r="T58" i="98"/>
  <c r="U58" i="98"/>
  <c r="V58" i="98"/>
  <c r="W58" i="98"/>
  <c r="X58" i="98"/>
  <c r="Y58" i="98"/>
  <c r="Z58" i="98"/>
  <c r="AA58" i="98"/>
  <c r="AB58" i="98"/>
  <c r="AC58" i="98"/>
  <c r="AD58" i="98"/>
  <c r="AE58" i="98"/>
  <c r="AF58" i="98"/>
  <c r="AG58" i="98"/>
  <c r="AH58" i="98"/>
  <c r="AI58" i="98"/>
  <c r="AJ58" i="98"/>
  <c r="AK58" i="98"/>
  <c r="AL58" i="98"/>
  <c r="AM58" i="98"/>
  <c r="AN58" i="98"/>
  <c r="AO58" i="98"/>
  <c r="AP58" i="98"/>
  <c r="AQ58" i="98"/>
  <c r="AR58" i="98"/>
  <c r="AS58" i="98"/>
  <c r="AT58" i="98"/>
  <c r="AU58" i="98"/>
  <c r="AV58" i="98"/>
  <c r="AW58" i="98"/>
  <c r="AX58" i="98"/>
  <c r="AY58" i="98"/>
  <c r="AZ58" i="98"/>
  <c r="BA58" i="98"/>
  <c r="BB58" i="98"/>
  <c r="BC58" i="98"/>
  <c r="BD58" i="98"/>
  <c r="BE58" i="98"/>
  <c r="BF58" i="98"/>
  <c r="BG58" i="98"/>
  <c r="BH58" i="98"/>
  <c r="BI58" i="98"/>
  <c r="BJ58" i="98"/>
  <c r="BK58" i="98"/>
  <c r="E59" i="98"/>
  <c r="F59" i="98"/>
  <c r="G59" i="98"/>
  <c r="H59" i="98"/>
  <c r="I59" i="98"/>
  <c r="J59" i="98"/>
  <c r="K59" i="98"/>
  <c r="L59" i="98"/>
  <c r="M59" i="98"/>
  <c r="N59" i="98"/>
  <c r="O59" i="98"/>
  <c r="P59" i="98"/>
  <c r="Q59" i="98"/>
  <c r="R59" i="98"/>
  <c r="S59" i="98"/>
  <c r="T59" i="98"/>
  <c r="U59" i="98"/>
  <c r="V59" i="98"/>
  <c r="W59" i="98"/>
  <c r="X59" i="98"/>
  <c r="Y59" i="98"/>
  <c r="Z59" i="98"/>
  <c r="AA59" i="98"/>
  <c r="AB59" i="98"/>
  <c r="AC59" i="98"/>
  <c r="AD59" i="98"/>
  <c r="AE59" i="98"/>
  <c r="AF59" i="98"/>
  <c r="AG59" i="98"/>
  <c r="AH59" i="98"/>
  <c r="AI59" i="98"/>
  <c r="AJ59" i="98"/>
  <c r="AK59" i="98"/>
  <c r="AL59" i="98"/>
  <c r="AM59" i="98"/>
  <c r="AN59" i="98"/>
  <c r="AO59" i="98"/>
  <c r="AP59" i="98"/>
  <c r="AQ59" i="98"/>
  <c r="AR59" i="98"/>
  <c r="AS59" i="98"/>
  <c r="AT59" i="98"/>
  <c r="AU59" i="98"/>
  <c r="AV59" i="98"/>
  <c r="AW59" i="98"/>
  <c r="AX59" i="98"/>
  <c r="AY59" i="98"/>
  <c r="AZ59" i="98"/>
  <c r="BA59" i="98"/>
  <c r="BB59" i="98"/>
  <c r="BC59" i="98"/>
  <c r="BD59" i="98"/>
  <c r="BE59" i="98"/>
  <c r="BF59" i="98"/>
  <c r="BG59" i="98"/>
  <c r="BH59" i="98"/>
  <c r="BI59" i="98"/>
  <c r="BJ59" i="98"/>
  <c r="BK59" i="98"/>
  <c r="E60" i="98"/>
  <c r="F60" i="98"/>
  <c r="G60" i="98"/>
  <c r="H60" i="98"/>
  <c r="I60" i="98"/>
  <c r="J60" i="98"/>
  <c r="K60" i="98"/>
  <c r="L60" i="98"/>
  <c r="M60" i="98"/>
  <c r="N60" i="98"/>
  <c r="O60" i="98"/>
  <c r="P60" i="98"/>
  <c r="Q60" i="98"/>
  <c r="R60" i="98"/>
  <c r="S60" i="98"/>
  <c r="T60" i="98"/>
  <c r="U60" i="98"/>
  <c r="V60" i="98"/>
  <c r="W60" i="98"/>
  <c r="X60" i="98"/>
  <c r="Y60" i="98"/>
  <c r="Z60" i="98"/>
  <c r="AA60" i="98"/>
  <c r="AB60" i="98"/>
  <c r="AC60" i="98"/>
  <c r="AD60" i="98"/>
  <c r="AE60" i="98"/>
  <c r="AF60" i="98"/>
  <c r="AG60" i="98"/>
  <c r="AH60" i="98"/>
  <c r="AI60" i="98"/>
  <c r="AJ60" i="98"/>
  <c r="AK60" i="98"/>
  <c r="AL60" i="98"/>
  <c r="AM60" i="98"/>
  <c r="AN60" i="98"/>
  <c r="AO60" i="98"/>
  <c r="AP60" i="98"/>
  <c r="AQ60" i="98"/>
  <c r="AR60" i="98"/>
  <c r="AS60" i="98"/>
  <c r="AT60" i="98"/>
  <c r="AU60" i="98"/>
  <c r="AV60" i="98"/>
  <c r="AW60" i="98"/>
  <c r="AX60" i="98"/>
  <c r="AY60" i="98"/>
  <c r="AZ60" i="98"/>
  <c r="BA60" i="98"/>
  <c r="BB60" i="98"/>
  <c r="BC60" i="98"/>
  <c r="BD60" i="98"/>
  <c r="BE60" i="98"/>
  <c r="BF60" i="98"/>
  <c r="BG60" i="98"/>
  <c r="BH60" i="98"/>
  <c r="BI60" i="98"/>
  <c r="BJ60" i="98"/>
  <c r="BK60" i="98"/>
  <c r="E61" i="98"/>
  <c r="C99" i="98" s="1"/>
  <c r="F61" i="98"/>
  <c r="G61" i="98"/>
  <c r="H61" i="98"/>
  <c r="I61" i="98"/>
  <c r="J61" i="98"/>
  <c r="K61" i="98"/>
  <c r="L61" i="98"/>
  <c r="M61" i="98"/>
  <c r="N61" i="98"/>
  <c r="O61" i="98"/>
  <c r="P61" i="98"/>
  <c r="Q61" i="98"/>
  <c r="R61" i="98"/>
  <c r="S61" i="98"/>
  <c r="T61" i="98"/>
  <c r="U61" i="98"/>
  <c r="V61" i="98"/>
  <c r="W61" i="98"/>
  <c r="X61" i="98"/>
  <c r="Y61" i="98"/>
  <c r="Z61" i="98"/>
  <c r="AA61" i="98"/>
  <c r="AB61" i="98"/>
  <c r="AC61" i="98"/>
  <c r="AD61" i="98"/>
  <c r="AE61" i="98"/>
  <c r="AF61" i="98"/>
  <c r="AG61" i="98"/>
  <c r="AH61" i="98"/>
  <c r="AI61" i="98"/>
  <c r="AJ61" i="98"/>
  <c r="AK61" i="98"/>
  <c r="AL61" i="98"/>
  <c r="AM61" i="98"/>
  <c r="AN61" i="98"/>
  <c r="AO61" i="98"/>
  <c r="AP61" i="98"/>
  <c r="AQ61" i="98"/>
  <c r="AR61" i="98"/>
  <c r="AS61" i="98"/>
  <c r="AT61" i="98"/>
  <c r="AU61" i="98"/>
  <c r="AV61" i="98"/>
  <c r="AW61" i="98"/>
  <c r="AX61" i="98"/>
  <c r="AY61" i="98"/>
  <c r="AZ61" i="98"/>
  <c r="BA61" i="98"/>
  <c r="BB61" i="98"/>
  <c r="BC61" i="98"/>
  <c r="BD61" i="98"/>
  <c r="BE61" i="98"/>
  <c r="BF61" i="98"/>
  <c r="BG61" i="98"/>
  <c r="BH61" i="98"/>
  <c r="BI61" i="98"/>
  <c r="BJ61" i="98"/>
  <c r="BK61" i="98"/>
  <c r="E62" i="98"/>
  <c r="F62" i="98"/>
  <c r="G62" i="98"/>
  <c r="H62" i="98"/>
  <c r="I62" i="98"/>
  <c r="J62" i="98"/>
  <c r="K62" i="98"/>
  <c r="L62" i="98"/>
  <c r="M62" i="98"/>
  <c r="N62" i="98"/>
  <c r="O62" i="98"/>
  <c r="P62" i="98"/>
  <c r="Q62" i="98"/>
  <c r="R62" i="98"/>
  <c r="S62" i="98"/>
  <c r="T62" i="98"/>
  <c r="U62" i="98"/>
  <c r="V62" i="98"/>
  <c r="W62" i="98"/>
  <c r="X62" i="98"/>
  <c r="Y62" i="98"/>
  <c r="Z62" i="98"/>
  <c r="AA62" i="98"/>
  <c r="AB62" i="98"/>
  <c r="AC62" i="98"/>
  <c r="AD62" i="98"/>
  <c r="AE62" i="98"/>
  <c r="AF62" i="98"/>
  <c r="AG62" i="98"/>
  <c r="AH62" i="98"/>
  <c r="AI62" i="98"/>
  <c r="AJ62" i="98"/>
  <c r="AK62" i="98"/>
  <c r="AL62" i="98"/>
  <c r="AM62" i="98"/>
  <c r="AN62" i="98"/>
  <c r="AO62" i="98"/>
  <c r="AP62" i="98"/>
  <c r="AQ62" i="98"/>
  <c r="AR62" i="98"/>
  <c r="AS62" i="98"/>
  <c r="AT62" i="98"/>
  <c r="AU62" i="98"/>
  <c r="AV62" i="98"/>
  <c r="AW62" i="98"/>
  <c r="AX62" i="98"/>
  <c r="AY62" i="98"/>
  <c r="AZ62" i="98"/>
  <c r="BA62" i="98"/>
  <c r="BB62" i="98"/>
  <c r="BC62" i="98"/>
  <c r="BD62" i="98"/>
  <c r="BE62" i="98"/>
  <c r="BF62" i="98"/>
  <c r="BG62" i="98"/>
  <c r="BH62" i="98"/>
  <c r="BI62" i="98"/>
  <c r="BJ62" i="98"/>
  <c r="BK62" i="98"/>
  <c r="E63" i="98"/>
  <c r="F63" i="98"/>
  <c r="G63" i="98"/>
  <c r="H63" i="98"/>
  <c r="I63" i="98"/>
  <c r="J63" i="98"/>
  <c r="K63" i="98"/>
  <c r="L63" i="98"/>
  <c r="M63" i="98"/>
  <c r="N63" i="98"/>
  <c r="O63" i="98"/>
  <c r="P63" i="98"/>
  <c r="Q63" i="98"/>
  <c r="R63" i="98"/>
  <c r="S63" i="98"/>
  <c r="T63" i="98"/>
  <c r="U63" i="98"/>
  <c r="V63" i="98"/>
  <c r="W63" i="98"/>
  <c r="X63" i="98"/>
  <c r="Y63" i="98"/>
  <c r="Z63" i="98"/>
  <c r="AA63" i="98"/>
  <c r="AB63" i="98"/>
  <c r="AC63" i="98"/>
  <c r="AD63" i="98"/>
  <c r="AE63" i="98"/>
  <c r="AF63" i="98"/>
  <c r="AG63" i="98"/>
  <c r="AH63" i="98"/>
  <c r="AI63" i="98"/>
  <c r="AJ63" i="98"/>
  <c r="AK63" i="98"/>
  <c r="AL63" i="98"/>
  <c r="AM63" i="98"/>
  <c r="AN63" i="98"/>
  <c r="AO63" i="98"/>
  <c r="AP63" i="98"/>
  <c r="AQ63" i="98"/>
  <c r="AR63" i="98"/>
  <c r="AS63" i="98"/>
  <c r="AT63" i="98"/>
  <c r="AU63" i="98"/>
  <c r="AV63" i="98"/>
  <c r="AW63" i="98"/>
  <c r="AX63" i="98"/>
  <c r="AY63" i="98"/>
  <c r="AZ63" i="98"/>
  <c r="BA63" i="98"/>
  <c r="BB63" i="98"/>
  <c r="BC63" i="98"/>
  <c r="BD63" i="98"/>
  <c r="BE63" i="98"/>
  <c r="BF63" i="98"/>
  <c r="BG63" i="98"/>
  <c r="BH63" i="98"/>
  <c r="BI63" i="98"/>
  <c r="BJ63" i="98"/>
  <c r="BK63" i="98"/>
  <c r="E64" i="98"/>
  <c r="F64" i="98"/>
  <c r="G64" i="98"/>
  <c r="H64" i="98"/>
  <c r="I64" i="98"/>
  <c r="J64" i="98"/>
  <c r="K64" i="98"/>
  <c r="L64" i="98"/>
  <c r="M64" i="98"/>
  <c r="N64" i="98"/>
  <c r="O64" i="98"/>
  <c r="P64" i="98"/>
  <c r="Q64" i="98"/>
  <c r="R64" i="98"/>
  <c r="S64" i="98"/>
  <c r="T64" i="98"/>
  <c r="U64" i="98"/>
  <c r="V64" i="98"/>
  <c r="W64" i="98"/>
  <c r="X64" i="98"/>
  <c r="Y64" i="98"/>
  <c r="Z64" i="98"/>
  <c r="AA64" i="98"/>
  <c r="AB64" i="98"/>
  <c r="AC64" i="98"/>
  <c r="AD64" i="98"/>
  <c r="AE64" i="98"/>
  <c r="AF64" i="98"/>
  <c r="AG64" i="98"/>
  <c r="AH64" i="98"/>
  <c r="AI64" i="98"/>
  <c r="AJ64" i="98"/>
  <c r="AK64" i="98"/>
  <c r="AL64" i="98"/>
  <c r="AM64" i="98"/>
  <c r="AN64" i="98"/>
  <c r="AO64" i="98"/>
  <c r="AP64" i="98"/>
  <c r="AQ64" i="98"/>
  <c r="AR64" i="98"/>
  <c r="AS64" i="98"/>
  <c r="AT64" i="98"/>
  <c r="AU64" i="98"/>
  <c r="AV64" i="98"/>
  <c r="AW64" i="98"/>
  <c r="AX64" i="98"/>
  <c r="AY64" i="98"/>
  <c r="AZ64" i="98"/>
  <c r="BA64" i="98"/>
  <c r="BB64" i="98"/>
  <c r="BC64" i="98"/>
  <c r="BD64" i="98"/>
  <c r="BE64" i="98"/>
  <c r="BF64" i="98"/>
  <c r="BG64" i="98"/>
  <c r="BH64" i="98"/>
  <c r="BI64" i="98"/>
  <c r="BJ64" i="98"/>
  <c r="BK64" i="98"/>
  <c r="E65" i="98"/>
  <c r="F65" i="98"/>
  <c r="G65" i="98"/>
  <c r="H65" i="98"/>
  <c r="I65" i="98"/>
  <c r="J65" i="98"/>
  <c r="K65" i="98"/>
  <c r="L65" i="98"/>
  <c r="M65" i="98"/>
  <c r="N65" i="98"/>
  <c r="O65" i="98"/>
  <c r="P65" i="98"/>
  <c r="Q65" i="98"/>
  <c r="R65" i="98"/>
  <c r="S65" i="98"/>
  <c r="T65" i="98"/>
  <c r="U65" i="98"/>
  <c r="V65" i="98"/>
  <c r="W65" i="98"/>
  <c r="X65" i="98"/>
  <c r="Y65" i="98"/>
  <c r="Z65" i="98"/>
  <c r="AA65" i="98"/>
  <c r="AB65" i="98"/>
  <c r="AC65" i="98"/>
  <c r="AD65" i="98"/>
  <c r="AE65" i="98"/>
  <c r="AF65" i="98"/>
  <c r="AG65" i="98"/>
  <c r="AH65" i="98"/>
  <c r="AI65" i="98"/>
  <c r="AJ65" i="98"/>
  <c r="AK65" i="98"/>
  <c r="AL65" i="98"/>
  <c r="AM65" i="98"/>
  <c r="AN65" i="98"/>
  <c r="AO65" i="98"/>
  <c r="AP65" i="98"/>
  <c r="AQ65" i="98"/>
  <c r="AR65" i="98"/>
  <c r="AS65" i="98"/>
  <c r="AT65" i="98"/>
  <c r="AU65" i="98"/>
  <c r="AV65" i="98"/>
  <c r="AW65" i="98"/>
  <c r="AX65" i="98"/>
  <c r="AY65" i="98"/>
  <c r="AZ65" i="98"/>
  <c r="BA65" i="98"/>
  <c r="BB65" i="98"/>
  <c r="BC65" i="98"/>
  <c r="BD65" i="98"/>
  <c r="BE65" i="98"/>
  <c r="BF65" i="98"/>
  <c r="BG65" i="98"/>
  <c r="BH65" i="98"/>
  <c r="BI65" i="98"/>
  <c r="BJ65" i="98"/>
  <c r="BK65" i="98"/>
  <c r="E66" i="98"/>
  <c r="F66" i="98"/>
  <c r="G66" i="98"/>
  <c r="H66" i="98"/>
  <c r="I66" i="98"/>
  <c r="J66" i="98"/>
  <c r="K66" i="98"/>
  <c r="L66" i="98"/>
  <c r="M66" i="98"/>
  <c r="N66" i="98"/>
  <c r="O66" i="98"/>
  <c r="P66" i="98"/>
  <c r="Q66" i="98"/>
  <c r="R66" i="98"/>
  <c r="S66" i="98"/>
  <c r="T66" i="98"/>
  <c r="U66" i="98"/>
  <c r="V66" i="98"/>
  <c r="W66" i="98"/>
  <c r="X66" i="98"/>
  <c r="Y66" i="98"/>
  <c r="Z66" i="98"/>
  <c r="AA66" i="98"/>
  <c r="AB66" i="98"/>
  <c r="AC66" i="98"/>
  <c r="AD66" i="98"/>
  <c r="AE66" i="98"/>
  <c r="AF66" i="98"/>
  <c r="AG66" i="98"/>
  <c r="AH66" i="98"/>
  <c r="AI66" i="98"/>
  <c r="AJ66" i="98"/>
  <c r="AK66" i="98"/>
  <c r="AL66" i="98"/>
  <c r="AM66" i="98"/>
  <c r="AN66" i="98"/>
  <c r="AO66" i="98"/>
  <c r="AP66" i="98"/>
  <c r="AQ66" i="98"/>
  <c r="AR66" i="98"/>
  <c r="AS66" i="98"/>
  <c r="AT66" i="98"/>
  <c r="AU66" i="98"/>
  <c r="AV66" i="98"/>
  <c r="AW66" i="98"/>
  <c r="AX66" i="98"/>
  <c r="AY66" i="98"/>
  <c r="AZ66" i="98"/>
  <c r="BA66" i="98"/>
  <c r="BB66" i="98"/>
  <c r="BC66" i="98"/>
  <c r="BD66" i="98"/>
  <c r="BE66" i="98"/>
  <c r="BF66" i="98"/>
  <c r="BG66" i="98"/>
  <c r="BH66" i="98"/>
  <c r="BI66" i="98"/>
  <c r="BJ66" i="98"/>
  <c r="BK66" i="98"/>
  <c r="E67" i="98"/>
  <c r="F67" i="98"/>
  <c r="G67" i="98"/>
  <c r="H67" i="98"/>
  <c r="I67" i="98"/>
  <c r="J67" i="98"/>
  <c r="K67" i="98"/>
  <c r="L67" i="98"/>
  <c r="M67" i="98"/>
  <c r="N67" i="98"/>
  <c r="O67" i="98"/>
  <c r="P67" i="98"/>
  <c r="Q67" i="98"/>
  <c r="R67" i="98"/>
  <c r="S67" i="98"/>
  <c r="T67" i="98"/>
  <c r="U67" i="98"/>
  <c r="V67" i="98"/>
  <c r="W67" i="98"/>
  <c r="X67" i="98"/>
  <c r="Y67" i="98"/>
  <c r="Z67" i="98"/>
  <c r="AA67" i="98"/>
  <c r="AB67" i="98"/>
  <c r="AC67" i="98"/>
  <c r="AD67" i="98"/>
  <c r="AE67" i="98"/>
  <c r="AF67" i="98"/>
  <c r="AG67" i="98"/>
  <c r="AH67" i="98"/>
  <c r="AI67" i="98"/>
  <c r="AJ67" i="98"/>
  <c r="AK67" i="98"/>
  <c r="AL67" i="98"/>
  <c r="AM67" i="98"/>
  <c r="AN67" i="98"/>
  <c r="AO67" i="98"/>
  <c r="AP67" i="98"/>
  <c r="AQ67" i="98"/>
  <c r="AR67" i="98"/>
  <c r="AS67" i="98"/>
  <c r="AT67" i="98"/>
  <c r="AU67" i="98"/>
  <c r="AV67" i="98"/>
  <c r="AW67" i="98"/>
  <c r="AX67" i="98"/>
  <c r="AY67" i="98"/>
  <c r="AZ67" i="98"/>
  <c r="BA67" i="98"/>
  <c r="BB67" i="98"/>
  <c r="BC67" i="98"/>
  <c r="BD67" i="98"/>
  <c r="BE67" i="98"/>
  <c r="BF67" i="98"/>
  <c r="BG67" i="98"/>
  <c r="BH67" i="98"/>
  <c r="BI67" i="98"/>
  <c r="BJ67" i="98"/>
  <c r="BK67" i="98"/>
  <c r="E68" i="98"/>
  <c r="F68" i="98"/>
  <c r="G68" i="98"/>
  <c r="H68" i="98"/>
  <c r="I68" i="98"/>
  <c r="J68" i="98"/>
  <c r="K68" i="98"/>
  <c r="L68" i="98"/>
  <c r="M68" i="98"/>
  <c r="N68" i="98"/>
  <c r="O68" i="98"/>
  <c r="P68" i="98"/>
  <c r="Q68" i="98"/>
  <c r="R68" i="98"/>
  <c r="S68" i="98"/>
  <c r="T68" i="98"/>
  <c r="U68" i="98"/>
  <c r="V68" i="98"/>
  <c r="W68" i="98"/>
  <c r="X68" i="98"/>
  <c r="Y68" i="98"/>
  <c r="Z68" i="98"/>
  <c r="AA68" i="98"/>
  <c r="AB68" i="98"/>
  <c r="AC68" i="98"/>
  <c r="AD68" i="98"/>
  <c r="AE68" i="98"/>
  <c r="AF68" i="98"/>
  <c r="AG68" i="98"/>
  <c r="AH68" i="98"/>
  <c r="AI68" i="98"/>
  <c r="AJ68" i="98"/>
  <c r="AK68" i="98"/>
  <c r="AL68" i="98"/>
  <c r="AM68" i="98"/>
  <c r="AN68" i="98"/>
  <c r="AO68" i="98"/>
  <c r="AP68" i="98"/>
  <c r="AQ68" i="98"/>
  <c r="AR68" i="98"/>
  <c r="AS68" i="98"/>
  <c r="AT68" i="98"/>
  <c r="AU68" i="98"/>
  <c r="AV68" i="98"/>
  <c r="AW68" i="98"/>
  <c r="AX68" i="98"/>
  <c r="AY68" i="98"/>
  <c r="AZ68" i="98"/>
  <c r="BA68" i="98"/>
  <c r="BB68" i="98"/>
  <c r="BC68" i="98"/>
  <c r="BD68" i="98"/>
  <c r="BE68" i="98"/>
  <c r="BF68" i="98"/>
  <c r="BG68" i="98"/>
  <c r="BH68" i="98"/>
  <c r="BI68" i="98"/>
  <c r="BJ68" i="98"/>
  <c r="BK68" i="98"/>
  <c r="E69" i="98"/>
  <c r="F69" i="98"/>
  <c r="G69" i="98"/>
  <c r="H69" i="98"/>
  <c r="I69" i="98"/>
  <c r="J69" i="98"/>
  <c r="K69" i="98"/>
  <c r="L69" i="98"/>
  <c r="M69" i="98"/>
  <c r="N69" i="98"/>
  <c r="O69" i="98"/>
  <c r="P69" i="98"/>
  <c r="Q69" i="98"/>
  <c r="R69" i="98"/>
  <c r="S69" i="98"/>
  <c r="T69" i="98"/>
  <c r="U69" i="98"/>
  <c r="V69" i="98"/>
  <c r="W69" i="98"/>
  <c r="X69" i="98"/>
  <c r="Y69" i="98"/>
  <c r="Z69" i="98"/>
  <c r="AA69" i="98"/>
  <c r="AB69" i="98"/>
  <c r="AC69" i="98"/>
  <c r="AD69" i="98"/>
  <c r="AE69" i="98"/>
  <c r="AF69" i="98"/>
  <c r="AG69" i="98"/>
  <c r="AH69" i="98"/>
  <c r="AI69" i="98"/>
  <c r="AJ69" i="98"/>
  <c r="AK69" i="98"/>
  <c r="AL69" i="98"/>
  <c r="AM69" i="98"/>
  <c r="AN69" i="98"/>
  <c r="AO69" i="98"/>
  <c r="AP69" i="98"/>
  <c r="AQ69" i="98"/>
  <c r="AR69" i="98"/>
  <c r="AS69" i="98"/>
  <c r="AT69" i="98"/>
  <c r="AU69" i="98"/>
  <c r="AV69" i="98"/>
  <c r="AW69" i="98"/>
  <c r="AX69" i="98"/>
  <c r="AY69" i="98"/>
  <c r="AZ69" i="98"/>
  <c r="BA69" i="98"/>
  <c r="BB69" i="98"/>
  <c r="BC69" i="98"/>
  <c r="BD69" i="98"/>
  <c r="BE69" i="98"/>
  <c r="BF69" i="98"/>
  <c r="BG69" i="98"/>
  <c r="BH69" i="98"/>
  <c r="BI69" i="98"/>
  <c r="BJ69" i="98"/>
  <c r="BK69" i="98"/>
  <c r="E70" i="98"/>
  <c r="F70" i="98"/>
  <c r="G70" i="98"/>
  <c r="H70" i="98"/>
  <c r="I70" i="98"/>
  <c r="J70" i="98"/>
  <c r="K70" i="98"/>
  <c r="L70" i="98"/>
  <c r="M70" i="98"/>
  <c r="N70" i="98"/>
  <c r="O70" i="98"/>
  <c r="P70" i="98"/>
  <c r="Q70" i="98"/>
  <c r="R70" i="98"/>
  <c r="S70" i="98"/>
  <c r="T70" i="98"/>
  <c r="U70" i="98"/>
  <c r="V70" i="98"/>
  <c r="W70" i="98"/>
  <c r="X70" i="98"/>
  <c r="Y70" i="98"/>
  <c r="Z70" i="98"/>
  <c r="AA70" i="98"/>
  <c r="AB70" i="98"/>
  <c r="AC70" i="98"/>
  <c r="AD70" i="98"/>
  <c r="AE70" i="98"/>
  <c r="AF70" i="98"/>
  <c r="AG70" i="98"/>
  <c r="AH70" i="98"/>
  <c r="AI70" i="98"/>
  <c r="AJ70" i="98"/>
  <c r="AK70" i="98"/>
  <c r="AL70" i="98"/>
  <c r="AM70" i="98"/>
  <c r="AN70" i="98"/>
  <c r="AO70" i="98"/>
  <c r="AP70" i="98"/>
  <c r="AQ70" i="98"/>
  <c r="AR70" i="98"/>
  <c r="AS70" i="98"/>
  <c r="AT70" i="98"/>
  <c r="AU70" i="98"/>
  <c r="AV70" i="98"/>
  <c r="AW70" i="98"/>
  <c r="AX70" i="98"/>
  <c r="AY70" i="98"/>
  <c r="AZ70" i="98"/>
  <c r="BA70" i="98"/>
  <c r="BB70" i="98"/>
  <c r="BC70" i="98"/>
  <c r="BD70" i="98"/>
  <c r="BE70" i="98"/>
  <c r="BF70" i="98"/>
  <c r="BG70" i="98"/>
  <c r="BH70" i="98"/>
  <c r="BI70" i="98"/>
  <c r="BJ70" i="98"/>
  <c r="BK70" i="98"/>
  <c r="E71" i="98"/>
  <c r="F71" i="98"/>
  <c r="G71" i="98"/>
  <c r="H71" i="98"/>
  <c r="I71" i="98"/>
  <c r="J71" i="98"/>
  <c r="K71" i="98"/>
  <c r="L71" i="98"/>
  <c r="M71" i="98"/>
  <c r="N71" i="98"/>
  <c r="O71" i="98"/>
  <c r="P71" i="98"/>
  <c r="Q71" i="98"/>
  <c r="R71" i="98"/>
  <c r="S71" i="98"/>
  <c r="T71" i="98"/>
  <c r="U71" i="98"/>
  <c r="V71" i="98"/>
  <c r="W71" i="98"/>
  <c r="X71" i="98"/>
  <c r="Y71" i="98"/>
  <c r="Z71" i="98"/>
  <c r="AA71" i="98"/>
  <c r="AB71" i="98"/>
  <c r="AC71" i="98"/>
  <c r="AD71" i="98"/>
  <c r="AE71" i="98"/>
  <c r="AF71" i="98"/>
  <c r="AG71" i="98"/>
  <c r="AH71" i="98"/>
  <c r="AI71" i="98"/>
  <c r="AJ71" i="98"/>
  <c r="AK71" i="98"/>
  <c r="AL71" i="98"/>
  <c r="AM71" i="98"/>
  <c r="AN71" i="98"/>
  <c r="AO71" i="98"/>
  <c r="AP71" i="98"/>
  <c r="AQ71" i="98"/>
  <c r="AR71" i="98"/>
  <c r="AS71" i="98"/>
  <c r="AT71" i="98"/>
  <c r="AU71" i="98"/>
  <c r="AV71" i="98"/>
  <c r="AW71" i="98"/>
  <c r="AX71" i="98"/>
  <c r="AY71" i="98"/>
  <c r="AZ71" i="98"/>
  <c r="BA71" i="98"/>
  <c r="BB71" i="98"/>
  <c r="BC71" i="98"/>
  <c r="BD71" i="98"/>
  <c r="BE71" i="98"/>
  <c r="BF71" i="98"/>
  <c r="BG71" i="98"/>
  <c r="BH71" i="98"/>
  <c r="BI71" i="98"/>
  <c r="BJ71" i="98"/>
  <c r="BK71" i="98"/>
  <c r="E72" i="98"/>
  <c r="F72" i="98"/>
  <c r="G72" i="98"/>
  <c r="H72" i="98"/>
  <c r="I72" i="98"/>
  <c r="J72" i="98"/>
  <c r="K72" i="98"/>
  <c r="L72" i="98"/>
  <c r="M72" i="98"/>
  <c r="N72" i="98"/>
  <c r="O72" i="98"/>
  <c r="P72" i="98"/>
  <c r="Q72" i="98"/>
  <c r="R72" i="98"/>
  <c r="S72" i="98"/>
  <c r="T72" i="98"/>
  <c r="U72" i="98"/>
  <c r="V72" i="98"/>
  <c r="W72" i="98"/>
  <c r="X72" i="98"/>
  <c r="Y72" i="98"/>
  <c r="Z72" i="98"/>
  <c r="AA72" i="98"/>
  <c r="AB72" i="98"/>
  <c r="AC72" i="98"/>
  <c r="AD72" i="98"/>
  <c r="AE72" i="98"/>
  <c r="AF72" i="98"/>
  <c r="AG72" i="98"/>
  <c r="AH72" i="98"/>
  <c r="AI72" i="98"/>
  <c r="AJ72" i="98"/>
  <c r="AK72" i="98"/>
  <c r="AL72" i="98"/>
  <c r="AM72" i="98"/>
  <c r="AN72" i="98"/>
  <c r="AO72" i="98"/>
  <c r="AP72" i="98"/>
  <c r="AQ72" i="98"/>
  <c r="AR72" i="98"/>
  <c r="AS72" i="98"/>
  <c r="AT72" i="98"/>
  <c r="AU72" i="98"/>
  <c r="AV72" i="98"/>
  <c r="AW72" i="98"/>
  <c r="AX72" i="98"/>
  <c r="AY72" i="98"/>
  <c r="AZ72" i="98"/>
  <c r="BA72" i="98"/>
  <c r="BB72" i="98"/>
  <c r="BC72" i="98"/>
  <c r="BD72" i="98"/>
  <c r="BE72" i="98"/>
  <c r="BF72" i="98"/>
  <c r="BG72" i="98"/>
  <c r="BH72" i="98"/>
  <c r="BI72" i="98"/>
  <c r="BJ72" i="98"/>
  <c r="BK72" i="98"/>
  <c r="E73" i="98"/>
  <c r="F73" i="98"/>
  <c r="G73" i="98"/>
  <c r="H73" i="98"/>
  <c r="I73" i="98"/>
  <c r="J73" i="98"/>
  <c r="K73" i="98"/>
  <c r="L73" i="98"/>
  <c r="M73" i="98"/>
  <c r="N73" i="98"/>
  <c r="O73" i="98"/>
  <c r="P73" i="98"/>
  <c r="Q73" i="98"/>
  <c r="R73" i="98"/>
  <c r="S73" i="98"/>
  <c r="T73" i="98"/>
  <c r="U73" i="98"/>
  <c r="V73" i="98"/>
  <c r="W73" i="98"/>
  <c r="X73" i="98"/>
  <c r="Y73" i="98"/>
  <c r="Z73" i="98"/>
  <c r="AA73" i="98"/>
  <c r="AB73" i="98"/>
  <c r="AC73" i="98"/>
  <c r="AD73" i="98"/>
  <c r="AE73" i="98"/>
  <c r="AF73" i="98"/>
  <c r="AG73" i="98"/>
  <c r="AH73" i="98"/>
  <c r="AI73" i="98"/>
  <c r="AJ73" i="98"/>
  <c r="AK73" i="98"/>
  <c r="AL73" i="98"/>
  <c r="AM73" i="98"/>
  <c r="AN73" i="98"/>
  <c r="AO73" i="98"/>
  <c r="AP73" i="98"/>
  <c r="AQ73" i="98"/>
  <c r="AR73" i="98"/>
  <c r="AS73" i="98"/>
  <c r="AT73" i="98"/>
  <c r="AU73" i="98"/>
  <c r="AV73" i="98"/>
  <c r="AW73" i="98"/>
  <c r="AX73" i="98"/>
  <c r="AY73" i="98"/>
  <c r="AZ73" i="98"/>
  <c r="BA73" i="98"/>
  <c r="BB73" i="98"/>
  <c r="BC73" i="98"/>
  <c r="BD73" i="98"/>
  <c r="BE73" i="98"/>
  <c r="BF73" i="98"/>
  <c r="BG73" i="98"/>
  <c r="BH73" i="98"/>
  <c r="BI73" i="98"/>
  <c r="BJ73" i="98"/>
  <c r="BK73" i="98"/>
  <c r="E74" i="98"/>
  <c r="F74" i="98"/>
  <c r="G74" i="98"/>
  <c r="H74" i="98"/>
  <c r="I74" i="98"/>
  <c r="J74" i="98"/>
  <c r="K74" i="98"/>
  <c r="L74" i="98"/>
  <c r="M74" i="98"/>
  <c r="N74" i="98"/>
  <c r="O74" i="98"/>
  <c r="P74" i="98"/>
  <c r="Q74" i="98"/>
  <c r="R74" i="98"/>
  <c r="S74" i="98"/>
  <c r="T74" i="98"/>
  <c r="U74" i="98"/>
  <c r="V74" i="98"/>
  <c r="W74" i="98"/>
  <c r="X74" i="98"/>
  <c r="Y74" i="98"/>
  <c r="Z74" i="98"/>
  <c r="AA74" i="98"/>
  <c r="AB74" i="98"/>
  <c r="AC74" i="98"/>
  <c r="AD74" i="98"/>
  <c r="AE74" i="98"/>
  <c r="AF74" i="98"/>
  <c r="AG74" i="98"/>
  <c r="AH74" i="98"/>
  <c r="AI74" i="98"/>
  <c r="AJ74" i="98"/>
  <c r="AK74" i="98"/>
  <c r="AL74" i="98"/>
  <c r="AM74" i="98"/>
  <c r="AN74" i="98"/>
  <c r="AO74" i="98"/>
  <c r="AP74" i="98"/>
  <c r="AQ74" i="98"/>
  <c r="AR74" i="98"/>
  <c r="AS74" i="98"/>
  <c r="AT74" i="98"/>
  <c r="AU74" i="98"/>
  <c r="AV74" i="98"/>
  <c r="AW74" i="98"/>
  <c r="AX74" i="98"/>
  <c r="AY74" i="98"/>
  <c r="AZ74" i="98"/>
  <c r="BA74" i="98"/>
  <c r="BB74" i="98"/>
  <c r="BC74" i="98"/>
  <c r="BD74" i="98"/>
  <c r="BE74" i="98"/>
  <c r="BF74" i="98"/>
  <c r="BG74" i="98"/>
  <c r="BH74" i="98"/>
  <c r="BI74" i="98"/>
  <c r="BJ74" i="98"/>
  <c r="BK74" i="98"/>
  <c r="E75" i="98"/>
  <c r="F75" i="98"/>
  <c r="G75" i="98"/>
  <c r="H75" i="98"/>
  <c r="I75" i="98"/>
  <c r="J75" i="98"/>
  <c r="K75" i="98"/>
  <c r="L75" i="98"/>
  <c r="M75" i="98"/>
  <c r="N75" i="98"/>
  <c r="O75" i="98"/>
  <c r="P75" i="98"/>
  <c r="Q75" i="98"/>
  <c r="R75" i="98"/>
  <c r="S75" i="98"/>
  <c r="T75" i="98"/>
  <c r="U75" i="98"/>
  <c r="V75" i="98"/>
  <c r="W75" i="98"/>
  <c r="X75" i="98"/>
  <c r="Y75" i="98"/>
  <c r="Z75" i="98"/>
  <c r="AA75" i="98"/>
  <c r="AB75" i="98"/>
  <c r="AC75" i="98"/>
  <c r="AD75" i="98"/>
  <c r="AE75" i="98"/>
  <c r="AF75" i="98"/>
  <c r="AG75" i="98"/>
  <c r="AH75" i="98"/>
  <c r="AI75" i="98"/>
  <c r="AJ75" i="98"/>
  <c r="AK75" i="98"/>
  <c r="AL75" i="98"/>
  <c r="AM75" i="98"/>
  <c r="AN75" i="98"/>
  <c r="AO75" i="98"/>
  <c r="AP75" i="98"/>
  <c r="AQ75" i="98"/>
  <c r="AR75" i="98"/>
  <c r="AS75" i="98"/>
  <c r="AT75" i="98"/>
  <c r="AU75" i="98"/>
  <c r="AV75" i="98"/>
  <c r="AW75" i="98"/>
  <c r="AX75" i="98"/>
  <c r="AY75" i="98"/>
  <c r="AZ75" i="98"/>
  <c r="BA75" i="98"/>
  <c r="BB75" i="98"/>
  <c r="BC75" i="98"/>
  <c r="BD75" i="98"/>
  <c r="BE75" i="98"/>
  <c r="BF75" i="98"/>
  <c r="BG75" i="98"/>
  <c r="BH75" i="98"/>
  <c r="BI75" i="98"/>
  <c r="BJ75" i="98"/>
  <c r="BK75" i="98"/>
  <c r="E76" i="98"/>
  <c r="F76" i="98"/>
  <c r="G76" i="98"/>
  <c r="H76" i="98"/>
  <c r="I76" i="98"/>
  <c r="J76" i="98"/>
  <c r="K76" i="98"/>
  <c r="L76" i="98"/>
  <c r="M76" i="98"/>
  <c r="N76" i="98"/>
  <c r="O76" i="98"/>
  <c r="P76" i="98"/>
  <c r="Q76" i="98"/>
  <c r="R76" i="98"/>
  <c r="S76" i="98"/>
  <c r="T76" i="98"/>
  <c r="U76" i="98"/>
  <c r="V76" i="98"/>
  <c r="W76" i="98"/>
  <c r="X76" i="98"/>
  <c r="Y76" i="98"/>
  <c r="Z76" i="98"/>
  <c r="AA76" i="98"/>
  <c r="AB76" i="98"/>
  <c r="AC76" i="98"/>
  <c r="AD76" i="98"/>
  <c r="AE76" i="98"/>
  <c r="AF76" i="98"/>
  <c r="AG76" i="98"/>
  <c r="AH76" i="98"/>
  <c r="AI76" i="98"/>
  <c r="AJ76" i="98"/>
  <c r="AK76" i="98"/>
  <c r="AL76" i="98"/>
  <c r="AM76" i="98"/>
  <c r="AN76" i="98"/>
  <c r="AO76" i="98"/>
  <c r="AP76" i="98"/>
  <c r="AQ76" i="98"/>
  <c r="AR76" i="98"/>
  <c r="AS76" i="98"/>
  <c r="AT76" i="98"/>
  <c r="AU76" i="98"/>
  <c r="AV76" i="98"/>
  <c r="AW76" i="98"/>
  <c r="AX76" i="98"/>
  <c r="AY76" i="98"/>
  <c r="AZ76" i="98"/>
  <c r="BA76" i="98"/>
  <c r="BB76" i="98"/>
  <c r="BC76" i="98"/>
  <c r="BD76" i="98"/>
  <c r="BE76" i="98"/>
  <c r="BF76" i="98"/>
  <c r="BG76" i="98"/>
  <c r="BH76" i="98"/>
  <c r="BI76" i="98"/>
  <c r="BJ76" i="98"/>
  <c r="BK76" i="98"/>
  <c r="E77" i="98"/>
  <c r="F77" i="98"/>
  <c r="G77" i="98"/>
  <c r="H77" i="98"/>
  <c r="I77" i="98"/>
  <c r="J77" i="98"/>
  <c r="K77" i="98"/>
  <c r="L77" i="98"/>
  <c r="M77" i="98"/>
  <c r="N77" i="98"/>
  <c r="O77" i="98"/>
  <c r="P77" i="98"/>
  <c r="Q77" i="98"/>
  <c r="R77" i="98"/>
  <c r="S77" i="98"/>
  <c r="T77" i="98"/>
  <c r="U77" i="98"/>
  <c r="V77" i="98"/>
  <c r="W77" i="98"/>
  <c r="X77" i="98"/>
  <c r="Y77" i="98"/>
  <c r="Z77" i="98"/>
  <c r="AA77" i="98"/>
  <c r="AB77" i="98"/>
  <c r="AC77" i="98"/>
  <c r="AD77" i="98"/>
  <c r="AE77" i="98"/>
  <c r="AF77" i="98"/>
  <c r="AG77" i="98"/>
  <c r="AH77" i="98"/>
  <c r="AI77" i="98"/>
  <c r="AJ77" i="98"/>
  <c r="AK77" i="98"/>
  <c r="AL77" i="98"/>
  <c r="AM77" i="98"/>
  <c r="AN77" i="98"/>
  <c r="AO77" i="98"/>
  <c r="AP77" i="98"/>
  <c r="AQ77" i="98"/>
  <c r="AR77" i="98"/>
  <c r="AS77" i="98"/>
  <c r="AT77" i="98"/>
  <c r="AU77" i="98"/>
  <c r="AV77" i="98"/>
  <c r="AW77" i="98"/>
  <c r="AX77" i="98"/>
  <c r="AY77" i="98"/>
  <c r="AZ77" i="98"/>
  <c r="BA77" i="98"/>
  <c r="BB77" i="98"/>
  <c r="BC77" i="98"/>
  <c r="BD77" i="98"/>
  <c r="BE77" i="98"/>
  <c r="BF77" i="98"/>
  <c r="BG77" i="98"/>
  <c r="BH77" i="98"/>
  <c r="BI77" i="98"/>
  <c r="BJ77" i="98"/>
  <c r="BK77" i="98"/>
  <c r="E78" i="98"/>
  <c r="F78" i="98"/>
  <c r="G78" i="98"/>
  <c r="H78" i="98"/>
  <c r="I78" i="98"/>
  <c r="J78" i="98"/>
  <c r="K78" i="98"/>
  <c r="L78" i="98"/>
  <c r="M78" i="98"/>
  <c r="N78" i="98"/>
  <c r="O78" i="98"/>
  <c r="P78" i="98"/>
  <c r="Q78" i="98"/>
  <c r="R78" i="98"/>
  <c r="S78" i="98"/>
  <c r="T78" i="98"/>
  <c r="U78" i="98"/>
  <c r="V78" i="98"/>
  <c r="W78" i="98"/>
  <c r="X78" i="98"/>
  <c r="Y78" i="98"/>
  <c r="Z78" i="98"/>
  <c r="AA78" i="98"/>
  <c r="AB78" i="98"/>
  <c r="AC78" i="98"/>
  <c r="AD78" i="98"/>
  <c r="AE78" i="98"/>
  <c r="AF78" i="98"/>
  <c r="AG78" i="98"/>
  <c r="AH78" i="98"/>
  <c r="AI78" i="98"/>
  <c r="AJ78" i="98"/>
  <c r="AK78" i="98"/>
  <c r="AL78" i="98"/>
  <c r="AM78" i="98"/>
  <c r="AN78" i="98"/>
  <c r="AO78" i="98"/>
  <c r="AP78" i="98"/>
  <c r="AQ78" i="98"/>
  <c r="AR78" i="98"/>
  <c r="AS78" i="98"/>
  <c r="AT78" i="98"/>
  <c r="AU78" i="98"/>
  <c r="AV78" i="98"/>
  <c r="AW78" i="98"/>
  <c r="AX78" i="98"/>
  <c r="AY78" i="98"/>
  <c r="AZ78" i="98"/>
  <c r="BA78" i="98"/>
  <c r="BB78" i="98"/>
  <c r="BC78" i="98"/>
  <c r="BD78" i="98"/>
  <c r="BE78" i="98"/>
  <c r="BF78" i="98"/>
  <c r="BG78" i="98"/>
  <c r="BH78" i="98"/>
  <c r="BI78" i="98"/>
  <c r="BJ78" i="98"/>
  <c r="BK78" i="98"/>
  <c r="E79" i="98"/>
  <c r="F79" i="98"/>
  <c r="G79" i="98"/>
  <c r="H79" i="98"/>
  <c r="I79" i="98"/>
  <c r="J79" i="98"/>
  <c r="K79" i="98"/>
  <c r="L79" i="98"/>
  <c r="M79" i="98"/>
  <c r="N79" i="98"/>
  <c r="O79" i="98"/>
  <c r="P79" i="98"/>
  <c r="Q79" i="98"/>
  <c r="R79" i="98"/>
  <c r="S79" i="98"/>
  <c r="T79" i="98"/>
  <c r="U79" i="98"/>
  <c r="V79" i="98"/>
  <c r="W79" i="98"/>
  <c r="X79" i="98"/>
  <c r="Y79" i="98"/>
  <c r="Z79" i="98"/>
  <c r="AA79" i="98"/>
  <c r="AB79" i="98"/>
  <c r="AC79" i="98"/>
  <c r="AD79" i="98"/>
  <c r="AE79" i="98"/>
  <c r="AF79" i="98"/>
  <c r="AG79" i="98"/>
  <c r="AH79" i="98"/>
  <c r="AI79" i="98"/>
  <c r="AJ79" i="98"/>
  <c r="AK79" i="98"/>
  <c r="AL79" i="98"/>
  <c r="AM79" i="98"/>
  <c r="AN79" i="98"/>
  <c r="AO79" i="98"/>
  <c r="AP79" i="98"/>
  <c r="AQ79" i="98"/>
  <c r="AR79" i="98"/>
  <c r="AS79" i="98"/>
  <c r="AT79" i="98"/>
  <c r="AU79" i="98"/>
  <c r="AV79" i="98"/>
  <c r="AW79" i="98"/>
  <c r="AX79" i="98"/>
  <c r="AY79" i="98"/>
  <c r="AZ79" i="98"/>
  <c r="BA79" i="98"/>
  <c r="BB79" i="98"/>
  <c r="BC79" i="98"/>
  <c r="BD79" i="98"/>
  <c r="BE79" i="98"/>
  <c r="BF79" i="98"/>
  <c r="BG79" i="98"/>
  <c r="BH79" i="98"/>
  <c r="BI79" i="98"/>
  <c r="BJ79" i="98"/>
  <c r="BK79" i="98"/>
  <c r="E80" i="98"/>
  <c r="F80" i="98"/>
  <c r="G80" i="98"/>
  <c r="H80" i="98"/>
  <c r="I80" i="98"/>
  <c r="J80" i="98"/>
  <c r="K80" i="98"/>
  <c r="L80" i="98"/>
  <c r="M80" i="98"/>
  <c r="N80" i="98"/>
  <c r="O80" i="98"/>
  <c r="P80" i="98"/>
  <c r="Q80" i="98"/>
  <c r="R80" i="98"/>
  <c r="S80" i="98"/>
  <c r="T80" i="98"/>
  <c r="U80" i="98"/>
  <c r="V80" i="98"/>
  <c r="W80" i="98"/>
  <c r="X80" i="98"/>
  <c r="Y80" i="98"/>
  <c r="Z80" i="98"/>
  <c r="AA80" i="98"/>
  <c r="AB80" i="98"/>
  <c r="AC80" i="98"/>
  <c r="AD80" i="98"/>
  <c r="AE80" i="98"/>
  <c r="AF80" i="98"/>
  <c r="AG80" i="98"/>
  <c r="AH80" i="98"/>
  <c r="AI80" i="98"/>
  <c r="AJ80" i="98"/>
  <c r="AK80" i="98"/>
  <c r="AL80" i="98"/>
  <c r="AM80" i="98"/>
  <c r="AN80" i="98"/>
  <c r="AO80" i="98"/>
  <c r="AP80" i="98"/>
  <c r="AQ80" i="98"/>
  <c r="AR80" i="98"/>
  <c r="AS80" i="98"/>
  <c r="AT80" i="98"/>
  <c r="AU80" i="98"/>
  <c r="AV80" i="98"/>
  <c r="AW80" i="98"/>
  <c r="AX80" i="98"/>
  <c r="AY80" i="98"/>
  <c r="AZ80" i="98"/>
  <c r="BA80" i="98"/>
  <c r="BB80" i="98"/>
  <c r="BC80" i="98"/>
  <c r="BD80" i="98"/>
  <c r="BE80" i="98"/>
  <c r="BF80" i="98"/>
  <c r="BG80" i="98"/>
  <c r="BH80" i="98"/>
  <c r="BI80" i="98"/>
  <c r="BJ80" i="98"/>
  <c r="BK80" i="98"/>
  <c r="E81" i="98"/>
  <c r="F81" i="98"/>
  <c r="G81" i="98"/>
  <c r="H81" i="98"/>
  <c r="I81" i="98"/>
  <c r="J81" i="98"/>
  <c r="K81" i="98"/>
  <c r="L81" i="98"/>
  <c r="M81" i="98"/>
  <c r="N81" i="98"/>
  <c r="O81" i="98"/>
  <c r="P81" i="98"/>
  <c r="Q81" i="98"/>
  <c r="R81" i="98"/>
  <c r="S81" i="98"/>
  <c r="T81" i="98"/>
  <c r="U81" i="98"/>
  <c r="V81" i="98"/>
  <c r="W81" i="98"/>
  <c r="X81" i="98"/>
  <c r="Y81" i="98"/>
  <c r="Z81" i="98"/>
  <c r="AA81" i="98"/>
  <c r="AB81" i="98"/>
  <c r="AC81" i="98"/>
  <c r="AD81" i="98"/>
  <c r="AE81" i="98"/>
  <c r="AF81" i="98"/>
  <c r="AG81" i="98"/>
  <c r="AH81" i="98"/>
  <c r="AI81" i="98"/>
  <c r="AJ81" i="98"/>
  <c r="AK81" i="98"/>
  <c r="AL81" i="98"/>
  <c r="AM81" i="98"/>
  <c r="AN81" i="98"/>
  <c r="AO81" i="98"/>
  <c r="AP81" i="98"/>
  <c r="AQ81" i="98"/>
  <c r="AR81" i="98"/>
  <c r="AS81" i="98"/>
  <c r="AT81" i="98"/>
  <c r="AU81" i="98"/>
  <c r="AV81" i="98"/>
  <c r="AW81" i="98"/>
  <c r="AX81" i="98"/>
  <c r="AY81" i="98"/>
  <c r="AZ81" i="98"/>
  <c r="BA81" i="98"/>
  <c r="BB81" i="98"/>
  <c r="BC81" i="98"/>
  <c r="BD81" i="98"/>
  <c r="BE81" i="98"/>
  <c r="BF81" i="98"/>
  <c r="BG81" i="98"/>
  <c r="BH81" i="98"/>
  <c r="BI81" i="98"/>
  <c r="BJ81" i="98"/>
  <c r="BK81" i="98"/>
  <c r="E82" i="98"/>
  <c r="F82" i="98"/>
  <c r="G82" i="98"/>
  <c r="H82" i="98"/>
  <c r="I82" i="98"/>
  <c r="J82" i="98"/>
  <c r="K82" i="98"/>
  <c r="L82" i="98"/>
  <c r="M82" i="98"/>
  <c r="N82" i="98"/>
  <c r="O82" i="98"/>
  <c r="P82" i="98"/>
  <c r="Q82" i="98"/>
  <c r="R82" i="98"/>
  <c r="S82" i="98"/>
  <c r="T82" i="98"/>
  <c r="U82" i="98"/>
  <c r="V82" i="98"/>
  <c r="W82" i="98"/>
  <c r="X82" i="98"/>
  <c r="Y82" i="98"/>
  <c r="Z82" i="98"/>
  <c r="AA82" i="98"/>
  <c r="AB82" i="98"/>
  <c r="AC82" i="98"/>
  <c r="AD82" i="98"/>
  <c r="AE82" i="98"/>
  <c r="AF82" i="98"/>
  <c r="AG82" i="98"/>
  <c r="AH82" i="98"/>
  <c r="AI82" i="98"/>
  <c r="AJ82" i="98"/>
  <c r="AK82" i="98"/>
  <c r="AL82" i="98"/>
  <c r="AM82" i="98"/>
  <c r="AN82" i="98"/>
  <c r="AO82" i="98"/>
  <c r="AP82" i="98"/>
  <c r="AQ82" i="98"/>
  <c r="AR82" i="98"/>
  <c r="AS82" i="98"/>
  <c r="AT82" i="98"/>
  <c r="AU82" i="98"/>
  <c r="AV82" i="98"/>
  <c r="AW82" i="98"/>
  <c r="AX82" i="98"/>
  <c r="AY82" i="98"/>
  <c r="AZ82" i="98"/>
  <c r="BA82" i="98"/>
  <c r="BB82" i="98"/>
  <c r="BC82" i="98"/>
  <c r="BD82" i="98"/>
  <c r="BE82" i="98"/>
  <c r="BF82" i="98"/>
  <c r="BG82" i="98"/>
  <c r="BH82" i="98"/>
  <c r="BI82" i="98"/>
  <c r="BJ82" i="98"/>
  <c r="BK82" i="98"/>
  <c r="E83" i="98"/>
  <c r="F83" i="98"/>
  <c r="G83" i="98"/>
  <c r="H83" i="98"/>
  <c r="I83" i="98"/>
  <c r="J83" i="98"/>
  <c r="K83" i="98"/>
  <c r="L83" i="98"/>
  <c r="M83" i="98"/>
  <c r="N83" i="98"/>
  <c r="O83" i="98"/>
  <c r="P83" i="98"/>
  <c r="Q83" i="98"/>
  <c r="R83" i="98"/>
  <c r="S83" i="98"/>
  <c r="T83" i="98"/>
  <c r="U83" i="98"/>
  <c r="V83" i="98"/>
  <c r="W83" i="98"/>
  <c r="X83" i="98"/>
  <c r="Y83" i="98"/>
  <c r="Z83" i="98"/>
  <c r="AA83" i="98"/>
  <c r="AB83" i="98"/>
  <c r="AC83" i="98"/>
  <c r="AD83" i="98"/>
  <c r="AE83" i="98"/>
  <c r="AF83" i="98"/>
  <c r="AG83" i="98"/>
  <c r="AH83" i="98"/>
  <c r="AI83" i="98"/>
  <c r="AJ83" i="98"/>
  <c r="AK83" i="98"/>
  <c r="AL83" i="98"/>
  <c r="AM83" i="98"/>
  <c r="AN83" i="98"/>
  <c r="AO83" i="98"/>
  <c r="AP83" i="98"/>
  <c r="AQ83" i="98"/>
  <c r="AR83" i="98"/>
  <c r="AS83" i="98"/>
  <c r="AT83" i="98"/>
  <c r="AU83" i="98"/>
  <c r="AV83" i="98"/>
  <c r="AW83" i="98"/>
  <c r="AX83" i="98"/>
  <c r="AY83" i="98"/>
  <c r="AZ83" i="98"/>
  <c r="BA83" i="98"/>
  <c r="BB83" i="98"/>
  <c r="BC83" i="98"/>
  <c r="BD83" i="98"/>
  <c r="BE83" i="98"/>
  <c r="BF83" i="98"/>
  <c r="BG83" i="98"/>
  <c r="BH83" i="98"/>
  <c r="BI83" i="98"/>
  <c r="BJ83" i="98"/>
  <c r="BK83" i="98"/>
  <c r="E84" i="98"/>
  <c r="F84" i="98"/>
  <c r="G84" i="98"/>
  <c r="H84" i="98"/>
  <c r="I84" i="98"/>
  <c r="J84" i="98"/>
  <c r="K84" i="98"/>
  <c r="L84" i="98"/>
  <c r="M84" i="98"/>
  <c r="N84" i="98"/>
  <c r="O84" i="98"/>
  <c r="P84" i="98"/>
  <c r="Q84" i="98"/>
  <c r="R84" i="98"/>
  <c r="S84" i="98"/>
  <c r="T84" i="98"/>
  <c r="U84" i="98"/>
  <c r="V84" i="98"/>
  <c r="W84" i="98"/>
  <c r="X84" i="98"/>
  <c r="Y84" i="98"/>
  <c r="Z84" i="98"/>
  <c r="AA84" i="98"/>
  <c r="AB84" i="98"/>
  <c r="AC84" i="98"/>
  <c r="AD84" i="98"/>
  <c r="AE84" i="98"/>
  <c r="AF84" i="98"/>
  <c r="AG84" i="98"/>
  <c r="AH84" i="98"/>
  <c r="AI84" i="98"/>
  <c r="AJ84" i="98"/>
  <c r="AK84" i="98"/>
  <c r="AL84" i="98"/>
  <c r="AM84" i="98"/>
  <c r="AN84" i="98"/>
  <c r="AO84" i="98"/>
  <c r="AP84" i="98"/>
  <c r="AQ84" i="98"/>
  <c r="AR84" i="98"/>
  <c r="AS84" i="98"/>
  <c r="AT84" i="98"/>
  <c r="AU84" i="98"/>
  <c r="AV84" i="98"/>
  <c r="AW84" i="98"/>
  <c r="AX84" i="98"/>
  <c r="AY84" i="98"/>
  <c r="AZ84" i="98"/>
  <c r="BA84" i="98"/>
  <c r="BB84" i="98"/>
  <c r="BC84" i="98"/>
  <c r="BD84" i="98"/>
  <c r="BE84" i="98"/>
  <c r="BF84" i="98"/>
  <c r="BG84" i="98"/>
  <c r="BH84" i="98"/>
  <c r="BI84" i="98"/>
  <c r="BJ84" i="98"/>
  <c r="BK84" i="98"/>
  <c r="E85" i="98"/>
  <c r="F85" i="98"/>
  <c r="G85" i="98"/>
  <c r="H85" i="98"/>
  <c r="I85" i="98"/>
  <c r="J85" i="98"/>
  <c r="K85" i="98"/>
  <c r="L85" i="98"/>
  <c r="M85" i="98"/>
  <c r="N85" i="98"/>
  <c r="O85" i="98"/>
  <c r="P85" i="98"/>
  <c r="Q85" i="98"/>
  <c r="R85" i="98"/>
  <c r="S85" i="98"/>
  <c r="T85" i="98"/>
  <c r="U85" i="98"/>
  <c r="V85" i="98"/>
  <c r="W85" i="98"/>
  <c r="X85" i="98"/>
  <c r="Y85" i="98"/>
  <c r="Z85" i="98"/>
  <c r="AA85" i="98"/>
  <c r="AB85" i="98"/>
  <c r="AC85" i="98"/>
  <c r="AD85" i="98"/>
  <c r="AE85" i="98"/>
  <c r="AF85" i="98"/>
  <c r="AG85" i="98"/>
  <c r="AH85" i="98"/>
  <c r="AI85" i="98"/>
  <c r="AJ85" i="98"/>
  <c r="AK85" i="98"/>
  <c r="AL85" i="98"/>
  <c r="AM85" i="98"/>
  <c r="AN85" i="98"/>
  <c r="AO85" i="98"/>
  <c r="AP85" i="98"/>
  <c r="AQ85" i="98"/>
  <c r="AR85" i="98"/>
  <c r="AS85" i="98"/>
  <c r="AT85" i="98"/>
  <c r="AU85" i="98"/>
  <c r="AV85" i="98"/>
  <c r="AW85" i="98"/>
  <c r="AX85" i="98"/>
  <c r="AY85" i="98"/>
  <c r="AZ85" i="98"/>
  <c r="BA85" i="98"/>
  <c r="BB85" i="98"/>
  <c r="BC85" i="98"/>
  <c r="BD85" i="98"/>
  <c r="BE85" i="98"/>
  <c r="BF85" i="98"/>
  <c r="BG85" i="98"/>
  <c r="BH85" i="98"/>
  <c r="BI85" i="98"/>
  <c r="BJ85" i="98"/>
  <c r="BK85" i="98"/>
  <c r="E86" i="98"/>
  <c r="F86" i="98"/>
  <c r="G86" i="98"/>
  <c r="H86" i="98"/>
  <c r="I86" i="98"/>
  <c r="J86" i="98"/>
  <c r="K86" i="98"/>
  <c r="L86" i="98"/>
  <c r="M86" i="98"/>
  <c r="N86" i="98"/>
  <c r="O86" i="98"/>
  <c r="P86" i="98"/>
  <c r="Q86" i="98"/>
  <c r="R86" i="98"/>
  <c r="S86" i="98"/>
  <c r="T86" i="98"/>
  <c r="U86" i="98"/>
  <c r="V86" i="98"/>
  <c r="W86" i="98"/>
  <c r="X86" i="98"/>
  <c r="Y86" i="98"/>
  <c r="Z86" i="98"/>
  <c r="AA86" i="98"/>
  <c r="AB86" i="98"/>
  <c r="AC86" i="98"/>
  <c r="AD86" i="98"/>
  <c r="AE86" i="98"/>
  <c r="AF86" i="98"/>
  <c r="AG86" i="98"/>
  <c r="AH86" i="98"/>
  <c r="AI86" i="98"/>
  <c r="AJ86" i="98"/>
  <c r="AK86" i="98"/>
  <c r="AL86" i="98"/>
  <c r="AM86" i="98"/>
  <c r="AN86" i="98"/>
  <c r="AO86" i="98"/>
  <c r="AP86" i="98"/>
  <c r="AQ86" i="98"/>
  <c r="AR86" i="98"/>
  <c r="AS86" i="98"/>
  <c r="AT86" i="98"/>
  <c r="AU86" i="98"/>
  <c r="AV86" i="98"/>
  <c r="AW86" i="98"/>
  <c r="AX86" i="98"/>
  <c r="AY86" i="98"/>
  <c r="AZ86" i="98"/>
  <c r="BA86" i="98"/>
  <c r="BB86" i="98"/>
  <c r="BC86" i="98"/>
  <c r="BD86" i="98"/>
  <c r="BE86" i="98"/>
  <c r="BF86" i="98"/>
  <c r="BG86" i="98"/>
  <c r="BH86" i="98"/>
  <c r="BI86" i="98"/>
  <c r="BJ86" i="98"/>
  <c r="BK86" i="98"/>
  <c r="E87" i="98"/>
  <c r="F87" i="98"/>
  <c r="G87" i="98"/>
  <c r="H87" i="98"/>
  <c r="I87" i="98"/>
  <c r="J87" i="98"/>
  <c r="K87" i="98"/>
  <c r="L87" i="98"/>
  <c r="M87" i="98"/>
  <c r="N87" i="98"/>
  <c r="O87" i="98"/>
  <c r="P87" i="98"/>
  <c r="Q87" i="98"/>
  <c r="R87" i="98"/>
  <c r="S87" i="98"/>
  <c r="T87" i="98"/>
  <c r="U87" i="98"/>
  <c r="V87" i="98"/>
  <c r="W87" i="98"/>
  <c r="X87" i="98"/>
  <c r="Y87" i="98"/>
  <c r="Z87" i="98"/>
  <c r="AA87" i="98"/>
  <c r="AB87" i="98"/>
  <c r="AC87" i="98"/>
  <c r="AD87" i="98"/>
  <c r="AE87" i="98"/>
  <c r="AF87" i="98"/>
  <c r="AG87" i="98"/>
  <c r="AH87" i="98"/>
  <c r="AI87" i="98"/>
  <c r="AJ87" i="98"/>
  <c r="AK87" i="98"/>
  <c r="AL87" i="98"/>
  <c r="AM87" i="98"/>
  <c r="AN87" i="98"/>
  <c r="AO87" i="98"/>
  <c r="AP87" i="98"/>
  <c r="AQ87" i="98"/>
  <c r="AR87" i="98"/>
  <c r="AS87" i="98"/>
  <c r="AT87" i="98"/>
  <c r="AU87" i="98"/>
  <c r="AV87" i="98"/>
  <c r="AW87" i="98"/>
  <c r="AX87" i="98"/>
  <c r="AY87" i="98"/>
  <c r="AZ87" i="98"/>
  <c r="BA87" i="98"/>
  <c r="BB87" i="98"/>
  <c r="BC87" i="98"/>
  <c r="BD87" i="98"/>
  <c r="BE87" i="98"/>
  <c r="BF87" i="98"/>
  <c r="BG87" i="98"/>
  <c r="BH87" i="98"/>
  <c r="BI87" i="98"/>
  <c r="BJ87" i="98"/>
  <c r="BK87" i="98"/>
  <c r="E88" i="98"/>
  <c r="F88" i="98"/>
  <c r="G88" i="98"/>
  <c r="H88" i="98"/>
  <c r="I88" i="98"/>
  <c r="J88" i="98"/>
  <c r="K88" i="98"/>
  <c r="L88" i="98"/>
  <c r="M88" i="98"/>
  <c r="N88" i="98"/>
  <c r="O88" i="98"/>
  <c r="P88" i="98"/>
  <c r="Q88" i="98"/>
  <c r="R88" i="98"/>
  <c r="S88" i="98"/>
  <c r="T88" i="98"/>
  <c r="U88" i="98"/>
  <c r="V88" i="98"/>
  <c r="W88" i="98"/>
  <c r="X88" i="98"/>
  <c r="Y88" i="98"/>
  <c r="Z88" i="98"/>
  <c r="AA88" i="98"/>
  <c r="AB88" i="98"/>
  <c r="AC88" i="98"/>
  <c r="AD88" i="98"/>
  <c r="AE88" i="98"/>
  <c r="AF88" i="98"/>
  <c r="AG88" i="98"/>
  <c r="AH88" i="98"/>
  <c r="AI88" i="98"/>
  <c r="AJ88" i="98"/>
  <c r="AK88" i="98"/>
  <c r="AL88" i="98"/>
  <c r="AM88" i="98"/>
  <c r="AN88" i="98"/>
  <c r="AO88" i="98"/>
  <c r="AP88" i="98"/>
  <c r="AQ88" i="98"/>
  <c r="AR88" i="98"/>
  <c r="AS88" i="98"/>
  <c r="AT88" i="98"/>
  <c r="AU88" i="98"/>
  <c r="AV88" i="98"/>
  <c r="AW88" i="98"/>
  <c r="AX88" i="98"/>
  <c r="AY88" i="98"/>
  <c r="AZ88" i="98"/>
  <c r="BA88" i="98"/>
  <c r="BB88" i="98"/>
  <c r="BC88" i="98"/>
  <c r="BD88" i="98"/>
  <c r="BE88" i="98"/>
  <c r="BF88" i="98"/>
  <c r="BG88" i="98"/>
  <c r="BH88" i="98"/>
  <c r="BI88" i="98"/>
  <c r="BJ88" i="98"/>
  <c r="BK88" i="98"/>
  <c r="E89" i="98"/>
  <c r="F89" i="98"/>
  <c r="G89" i="98"/>
  <c r="H89" i="98"/>
  <c r="I89" i="98"/>
  <c r="J89" i="98"/>
  <c r="K89" i="98"/>
  <c r="L89" i="98"/>
  <c r="M89" i="98"/>
  <c r="N89" i="98"/>
  <c r="O89" i="98"/>
  <c r="P89" i="98"/>
  <c r="Q89" i="98"/>
  <c r="R89" i="98"/>
  <c r="S89" i="98"/>
  <c r="T89" i="98"/>
  <c r="U89" i="98"/>
  <c r="V89" i="98"/>
  <c r="W89" i="98"/>
  <c r="X89" i="98"/>
  <c r="Y89" i="98"/>
  <c r="Z89" i="98"/>
  <c r="AA89" i="98"/>
  <c r="AB89" i="98"/>
  <c r="AC89" i="98"/>
  <c r="AD89" i="98"/>
  <c r="AE89" i="98"/>
  <c r="AF89" i="98"/>
  <c r="AG89" i="98"/>
  <c r="AH89" i="98"/>
  <c r="AI89" i="98"/>
  <c r="AJ89" i="98"/>
  <c r="AK89" i="98"/>
  <c r="AL89" i="98"/>
  <c r="AM89" i="98"/>
  <c r="AN89" i="98"/>
  <c r="AO89" i="98"/>
  <c r="AP89" i="98"/>
  <c r="AQ89" i="98"/>
  <c r="AR89" i="98"/>
  <c r="AS89" i="98"/>
  <c r="AT89" i="98"/>
  <c r="AU89" i="98"/>
  <c r="AV89" i="98"/>
  <c r="AW89" i="98"/>
  <c r="AX89" i="98"/>
  <c r="AY89" i="98"/>
  <c r="AZ89" i="98"/>
  <c r="BA89" i="98"/>
  <c r="BB89" i="98"/>
  <c r="BC89" i="98"/>
  <c r="BD89" i="98"/>
  <c r="BE89" i="98"/>
  <c r="BF89" i="98"/>
  <c r="BG89" i="98"/>
  <c r="BH89" i="98"/>
  <c r="BI89" i="98"/>
  <c r="BJ89" i="98"/>
  <c r="BK89" i="98"/>
  <c r="E90" i="98"/>
  <c r="F90" i="98"/>
  <c r="G90" i="98"/>
  <c r="H90" i="98"/>
  <c r="I90" i="98"/>
  <c r="J90" i="98"/>
  <c r="K90" i="98"/>
  <c r="L90" i="98"/>
  <c r="M90" i="98"/>
  <c r="N90" i="98"/>
  <c r="O90" i="98"/>
  <c r="P90" i="98"/>
  <c r="Q90" i="98"/>
  <c r="R90" i="98"/>
  <c r="S90" i="98"/>
  <c r="T90" i="98"/>
  <c r="U90" i="98"/>
  <c r="V90" i="98"/>
  <c r="W90" i="98"/>
  <c r="X90" i="98"/>
  <c r="Y90" i="98"/>
  <c r="Z90" i="98"/>
  <c r="AA90" i="98"/>
  <c r="AB90" i="98"/>
  <c r="AC90" i="98"/>
  <c r="AD90" i="98"/>
  <c r="AE90" i="98"/>
  <c r="AF90" i="98"/>
  <c r="AG90" i="98"/>
  <c r="AH90" i="98"/>
  <c r="AI90" i="98"/>
  <c r="AJ90" i="98"/>
  <c r="AK90" i="98"/>
  <c r="AL90" i="98"/>
  <c r="AM90" i="98"/>
  <c r="AN90" i="98"/>
  <c r="AO90" i="98"/>
  <c r="AP90" i="98"/>
  <c r="AQ90" i="98"/>
  <c r="AR90" i="98"/>
  <c r="AS90" i="98"/>
  <c r="AT90" i="98"/>
  <c r="AU90" i="98"/>
  <c r="AV90" i="98"/>
  <c r="AW90" i="98"/>
  <c r="AX90" i="98"/>
  <c r="AY90" i="98"/>
  <c r="AZ90" i="98"/>
  <c r="BA90" i="98"/>
  <c r="BB90" i="98"/>
  <c r="BC90" i="98"/>
  <c r="BD90" i="98"/>
  <c r="BE90" i="98"/>
  <c r="BF90" i="98"/>
  <c r="BG90" i="98"/>
  <c r="BH90" i="98"/>
  <c r="BI90" i="98"/>
  <c r="BJ90" i="98"/>
  <c r="BK90" i="98"/>
  <c r="E91" i="98"/>
  <c r="F91" i="98"/>
  <c r="G91" i="98"/>
  <c r="H91" i="98"/>
  <c r="I91" i="98"/>
  <c r="J91" i="98"/>
  <c r="K91" i="98"/>
  <c r="L91" i="98"/>
  <c r="M91" i="98"/>
  <c r="N91" i="98"/>
  <c r="O91" i="98"/>
  <c r="P91" i="98"/>
  <c r="Q91" i="98"/>
  <c r="R91" i="98"/>
  <c r="S91" i="98"/>
  <c r="T91" i="98"/>
  <c r="U91" i="98"/>
  <c r="V91" i="98"/>
  <c r="W91" i="98"/>
  <c r="X91" i="98"/>
  <c r="Y91" i="98"/>
  <c r="Z91" i="98"/>
  <c r="AA91" i="98"/>
  <c r="AB91" i="98"/>
  <c r="AC91" i="98"/>
  <c r="AD91" i="98"/>
  <c r="AE91" i="98"/>
  <c r="AF91" i="98"/>
  <c r="AG91" i="98"/>
  <c r="AH91" i="98"/>
  <c r="AI91" i="98"/>
  <c r="AJ91" i="98"/>
  <c r="AK91" i="98"/>
  <c r="AL91" i="98"/>
  <c r="AM91" i="98"/>
  <c r="AN91" i="98"/>
  <c r="AO91" i="98"/>
  <c r="AP91" i="98"/>
  <c r="AQ91" i="98"/>
  <c r="AR91" i="98"/>
  <c r="AS91" i="98"/>
  <c r="AT91" i="98"/>
  <c r="AU91" i="98"/>
  <c r="AV91" i="98"/>
  <c r="AW91" i="98"/>
  <c r="AX91" i="98"/>
  <c r="AY91" i="98"/>
  <c r="AZ91" i="98"/>
  <c r="BA91" i="98"/>
  <c r="BB91" i="98"/>
  <c r="BC91" i="98"/>
  <c r="BD91" i="98"/>
  <c r="BE91" i="98"/>
  <c r="BF91" i="98"/>
  <c r="BG91" i="98"/>
  <c r="BH91" i="98"/>
  <c r="BI91" i="98"/>
  <c r="BJ91" i="98"/>
  <c r="BK91" i="98"/>
  <c r="E92" i="98"/>
  <c r="F92" i="98"/>
  <c r="G92" i="98"/>
  <c r="H92" i="98"/>
  <c r="I92" i="98"/>
  <c r="J92" i="98"/>
  <c r="K92" i="98"/>
  <c r="L92" i="98"/>
  <c r="M92" i="98"/>
  <c r="N92" i="98"/>
  <c r="O92" i="98"/>
  <c r="P92" i="98"/>
  <c r="Q92" i="98"/>
  <c r="R92" i="98"/>
  <c r="S92" i="98"/>
  <c r="T92" i="98"/>
  <c r="U92" i="98"/>
  <c r="V92" i="98"/>
  <c r="W92" i="98"/>
  <c r="X92" i="98"/>
  <c r="Y92" i="98"/>
  <c r="Z92" i="98"/>
  <c r="AA92" i="98"/>
  <c r="AB92" i="98"/>
  <c r="AC92" i="98"/>
  <c r="AD92" i="98"/>
  <c r="AE92" i="98"/>
  <c r="AF92" i="98"/>
  <c r="AG92" i="98"/>
  <c r="AH92" i="98"/>
  <c r="AI92" i="98"/>
  <c r="AJ92" i="98"/>
  <c r="AK92" i="98"/>
  <c r="AL92" i="98"/>
  <c r="AM92" i="98"/>
  <c r="AN92" i="98"/>
  <c r="AO92" i="98"/>
  <c r="AP92" i="98"/>
  <c r="AQ92" i="98"/>
  <c r="AR92" i="98"/>
  <c r="AS92" i="98"/>
  <c r="AT92" i="98"/>
  <c r="AU92" i="98"/>
  <c r="AV92" i="98"/>
  <c r="AW92" i="98"/>
  <c r="AX92" i="98"/>
  <c r="AY92" i="98"/>
  <c r="AZ92" i="98"/>
  <c r="BA92" i="98"/>
  <c r="BB92" i="98"/>
  <c r="BC92" i="98"/>
  <c r="BD92" i="98"/>
  <c r="BE92" i="98"/>
  <c r="BF92" i="98"/>
  <c r="BG92" i="98"/>
  <c r="BH92" i="98"/>
  <c r="BI92" i="98"/>
  <c r="BJ92" i="98"/>
  <c r="BK92" i="98"/>
  <c r="E93" i="98"/>
  <c r="F93" i="98"/>
  <c r="G93" i="98"/>
  <c r="H93" i="98"/>
  <c r="I93" i="98"/>
  <c r="J93" i="98"/>
  <c r="K93" i="98"/>
  <c r="L93" i="98"/>
  <c r="M93" i="98"/>
  <c r="N93" i="98"/>
  <c r="O93" i="98"/>
  <c r="P93" i="98"/>
  <c r="Q93" i="98"/>
  <c r="R93" i="98"/>
  <c r="S93" i="98"/>
  <c r="T93" i="98"/>
  <c r="U93" i="98"/>
  <c r="V93" i="98"/>
  <c r="W93" i="98"/>
  <c r="X93" i="98"/>
  <c r="Y93" i="98"/>
  <c r="Z93" i="98"/>
  <c r="AA93" i="98"/>
  <c r="AB93" i="98"/>
  <c r="AC93" i="98"/>
  <c r="AD93" i="98"/>
  <c r="AE93" i="98"/>
  <c r="AF93" i="98"/>
  <c r="AG93" i="98"/>
  <c r="AH93" i="98"/>
  <c r="AI93" i="98"/>
  <c r="AJ93" i="98"/>
  <c r="AK93" i="98"/>
  <c r="AL93" i="98"/>
  <c r="AM93" i="98"/>
  <c r="AN93" i="98"/>
  <c r="AO93" i="98"/>
  <c r="AP93" i="98"/>
  <c r="AQ93" i="98"/>
  <c r="AR93" i="98"/>
  <c r="AS93" i="98"/>
  <c r="AT93" i="98"/>
  <c r="AU93" i="98"/>
  <c r="AV93" i="98"/>
  <c r="AW93" i="98"/>
  <c r="AX93" i="98"/>
  <c r="AY93" i="98"/>
  <c r="AZ93" i="98"/>
  <c r="BA93" i="98"/>
  <c r="BB93" i="98"/>
  <c r="BC93" i="98"/>
  <c r="BD93" i="98"/>
  <c r="BE93" i="98"/>
  <c r="BF93" i="98"/>
  <c r="BG93" i="98"/>
  <c r="BH93" i="98"/>
  <c r="BI93" i="98"/>
  <c r="BJ93" i="98"/>
  <c r="BK93" i="98"/>
  <c r="D7" i="98"/>
  <c r="D8" i="98"/>
  <c r="D9" i="98"/>
  <c r="D10" i="98"/>
  <c r="D11" i="98"/>
  <c r="D12" i="98"/>
  <c r="D13" i="98"/>
  <c r="D14" i="98"/>
  <c r="D15" i="98"/>
  <c r="D16" i="98"/>
  <c r="D17" i="98"/>
  <c r="D18" i="98"/>
  <c r="D19" i="98"/>
  <c r="D20" i="98"/>
  <c r="D21" i="98"/>
  <c r="D22" i="98"/>
  <c r="D23" i="98"/>
  <c r="D24" i="98"/>
  <c r="D25" i="98"/>
  <c r="D26" i="98"/>
  <c r="D27" i="98"/>
  <c r="D28" i="98"/>
  <c r="D29" i="98"/>
  <c r="D30" i="98"/>
  <c r="D31" i="98"/>
  <c r="D32" i="98"/>
  <c r="D33" i="98"/>
  <c r="D34" i="98"/>
  <c r="D35" i="98"/>
  <c r="D36" i="98"/>
  <c r="D37" i="98"/>
  <c r="D38" i="98"/>
  <c r="D39" i="98"/>
  <c r="D40" i="98"/>
  <c r="D41" i="98"/>
  <c r="D42" i="98"/>
  <c r="D43" i="98"/>
  <c r="D44" i="98"/>
  <c r="D45" i="98"/>
  <c r="D46" i="98"/>
  <c r="D47" i="98"/>
  <c r="D48" i="98"/>
  <c r="D49" i="98"/>
  <c r="D50" i="98"/>
  <c r="D51" i="98"/>
  <c r="D52" i="98"/>
  <c r="D53" i="98"/>
  <c r="D54" i="98"/>
  <c r="D55" i="98"/>
  <c r="D56" i="98"/>
  <c r="D57" i="98"/>
  <c r="D58" i="98"/>
  <c r="D59" i="98"/>
  <c r="D60" i="98"/>
  <c r="D61" i="98"/>
  <c r="D62" i="98"/>
  <c r="D63" i="98"/>
  <c r="D64" i="98"/>
  <c r="D65" i="98"/>
  <c r="D66" i="98"/>
  <c r="D67" i="98"/>
  <c r="D68" i="98"/>
  <c r="D69" i="98"/>
  <c r="D70" i="98"/>
  <c r="D71" i="98"/>
  <c r="D72" i="98"/>
  <c r="D73" i="98"/>
  <c r="D74" i="98"/>
  <c r="D75" i="98"/>
  <c r="D76" i="98"/>
  <c r="D77" i="98"/>
  <c r="D78" i="98"/>
  <c r="D79" i="98"/>
  <c r="D80" i="98"/>
  <c r="D81" i="98"/>
  <c r="D82" i="98"/>
  <c r="D83" i="98"/>
  <c r="D84" i="98"/>
  <c r="D85" i="98"/>
  <c r="D86" i="98"/>
  <c r="D87" i="98"/>
  <c r="D88" i="98"/>
  <c r="D89" i="98"/>
  <c r="D90" i="98"/>
  <c r="D91" i="98"/>
  <c r="D92" i="98"/>
  <c r="D93" i="98"/>
  <c r="D6" i="98"/>
  <c r="O22" i="74"/>
  <c r="Q22" i="74"/>
  <c r="AR7" i="98" l="1"/>
  <c r="AU6" i="98"/>
  <c r="AN7" i="98"/>
  <c r="AM6" i="98"/>
  <c r="C4" i="98"/>
  <c r="AJ7" i="98"/>
  <c r="AI6" i="98"/>
  <c r="T7" i="98"/>
  <c r="AE6" i="98"/>
  <c r="P7" i="98"/>
  <c r="O6" i="98"/>
  <c r="AQ6" i="98"/>
  <c r="K6" i="98"/>
  <c r="G6" i="98"/>
  <c r="C97" i="98"/>
  <c r="AD13" i="98"/>
  <c r="BE12" i="98"/>
  <c r="Y12" i="98"/>
  <c r="AZ11" i="98"/>
  <c r="T11" i="98"/>
  <c r="AU10" i="98"/>
  <c r="O10" i="98"/>
  <c r="AP9" i="98"/>
  <c r="J9" i="98"/>
  <c r="AK8" i="98"/>
  <c r="E8" i="98"/>
  <c r="AF7" i="98"/>
  <c r="BG6" i="98"/>
  <c r="AA6" i="98"/>
  <c r="Z13" i="98"/>
  <c r="BA12" i="98"/>
  <c r="U12" i="98"/>
  <c r="AV11" i="98"/>
  <c r="P11" i="98"/>
  <c r="AQ10" i="98"/>
  <c r="K10" i="98"/>
  <c r="AL9" i="98"/>
  <c r="F9" i="98"/>
  <c r="AG8" i="98"/>
  <c r="BH7" i="98"/>
  <c r="AB7" i="98"/>
  <c r="BC6" i="98"/>
  <c r="W6" i="98"/>
  <c r="V13" i="98"/>
  <c r="AW12" i="98"/>
  <c r="Q12" i="98"/>
  <c r="AR11" i="98"/>
  <c r="L11" i="98"/>
  <c r="AM10" i="98"/>
  <c r="G10" i="98"/>
  <c r="AH9" i="98"/>
  <c r="BI8" i="98"/>
  <c r="AC8" i="98"/>
  <c r="BD7" i="98"/>
  <c r="X7" i="98"/>
  <c r="AY6" i="98"/>
  <c r="S6" i="98"/>
  <c r="AU15" i="98"/>
  <c r="AM15" i="98"/>
  <c r="AE15" i="98"/>
  <c r="W15" i="98"/>
  <c r="O15" i="98"/>
  <c r="G15" i="98"/>
  <c r="BF14" i="98"/>
  <c r="AX14" i="98"/>
  <c r="AP14" i="98"/>
  <c r="AH14" i="98"/>
  <c r="Z14" i="98"/>
  <c r="R14" i="98"/>
  <c r="J14" i="98"/>
  <c r="BI13" i="98"/>
  <c r="BA13" i="98"/>
  <c r="AS13" i="98"/>
  <c r="AK13" i="98"/>
  <c r="AC13" i="98"/>
  <c r="U13" i="98"/>
  <c r="M13" i="98"/>
  <c r="E13" i="98"/>
  <c r="BD12" i="98"/>
  <c r="AV12" i="98"/>
  <c r="AN12" i="98"/>
  <c r="AF12" i="98"/>
  <c r="X12" i="98"/>
  <c r="P12" i="98"/>
  <c r="H12" i="98"/>
  <c r="BG11" i="98"/>
  <c r="AY11" i="98"/>
  <c r="AQ11" i="98"/>
  <c r="AI11" i="98"/>
  <c r="AA11" i="98"/>
  <c r="S11" i="98"/>
  <c r="K11" i="98"/>
  <c r="BJ10" i="98"/>
  <c r="BB10" i="98"/>
  <c r="AT10" i="98"/>
  <c r="AL10" i="98"/>
  <c r="AD10" i="98"/>
  <c r="V10" i="98"/>
  <c r="N10" i="98"/>
  <c r="F10" i="98"/>
  <c r="BE9" i="98"/>
  <c r="AW9" i="98"/>
  <c r="AO9" i="98"/>
  <c r="AG9" i="98"/>
  <c r="Y9" i="98"/>
  <c r="Q9" i="98"/>
  <c r="I9" i="98"/>
  <c r="BH8" i="98"/>
  <c r="AZ8" i="98"/>
  <c r="AR8" i="98"/>
  <c r="AJ8" i="98"/>
  <c r="AB8" i="98"/>
  <c r="T8" i="98"/>
  <c r="L8" i="98"/>
  <c r="BK7" i="98"/>
  <c r="BC7" i="98"/>
  <c r="AU7" i="98"/>
  <c r="AM7" i="98"/>
  <c r="AE7" i="98"/>
  <c r="W7" i="98"/>
  <c r="O7" i="98"/>
  <c r="G7" i="98"/>
  <c r="BF6" i="98"/>
  <c r="AX6" i="98"/>
  <c r="AP6" i="98"/>
  <c r="AH6" i="98"/>
  <c r="Z6" i="98"/>
  <c r="R6" i="98"/>
  <c r="J6" i="98"/>
  <c r="BB15" i="98"/>
  <c r="AT15" i="98"/>
  <c r="AL15" i="98"/>
  <c r="AD15" i="98"/>
  <c r="V15" i="98"/>
  <c r="N15" i="98"/>
  <c r="F15" i="98"/>
  <c r="BE14" i="98"/>
  <c r="AW14" i="98"/>
  <c r="AO14" i="98"/>
  <c r="AG14" i="98"/>
  <c r="Y14" i="98"/>
  <c r="Q14" i="98"/>
  <c r="I14" i="98"/>
  <c r="BH13" i="98"/>
  <c r="AZ13" i="98"/>
  <c r="AR13" i="98"/>
  <c r="AJ13" i="98"/>
  <c r="AB13" i="98"/>
  <c r="T13" i="98"/>
  <c r="L13" i="98"/>
  <c r="BK12" i="98"/>
  <c r="BC12" i="98"/>
  <c r="AU12" i="98"/>
  <c r="AM12" i="98"/>
  <c r="AE12" i="98"/>
  <c r="W12" i="98"/>
  <c r="O12" i="98"/>
  <c r="G12" i="98"/>
  <c r="BF11" i="98"/>
  <c r="AX11" i="98"/>
  <c r="AP11" i="98"/>
  <c r="AH11" i="98"/>
  <c r="Z11" i="98"/>
  <c r="R11" i="98"/>
  <c r="J11" i="98"/>
  <c r="BI10" i="98"/>
  <c r="BA10" i="98"/>
  <c r="AS10" i="98"/>
  <c r="AK10" i="98"/>
  <c r="AC10" i="98"/>
  <c r="U10" i="98"/>
  <c r="M10" i="98"/>
  <c r="E10" i="98"/>
  <c r="BD9" i="98"/>
  <c r="AV9" i="98"/>
  <c r="AN9" i="98"/>
  <c r="AF9" i="98"/>
  <c r="X9" i="98"/>
  <c r="P9" i="98"/>
  <c r="H9" i="98"/>
  <c r="BG8" i="98"/>
  <c r="AY8" i="98"/>
  <c r="AQ8" i="98"/>
  <c r="AI8" i="98"/>
  <c r="AA8" i="98"/>
  <c r="S8" i="98"/>
  <c r="K8" i="98"/>
  <c r="BJ7" i="98"/>
  <c r="BB7" i="98"/>
  <c r="AT7" i="98"/>
  <c r="AL7" i="98"/>
  <c r="AD7" i="98"/>
  <c r="V7" i="98"/>
  <c r="N7" i="98"/>
  <c r="F7" i="98"/>
  <c r="BE6" i="98"/>
  <c r="AW6" i="98"/>
  <c r="AO6" i="98"/>
  <c r="AG6" i="98"/>
  <c r="Y6" i="98"/>
  <c r="Q6" i="98"/>
  <c r="I6" i="98"/>
  <c r="AS15" i="98"/>
  <c r="AK15" i="98"/>
  <c r="AC15" i="98"/>
  <c r="U15" i="98"/>
  <c r="M15" i="98"/>
  <c r="E15" i="98"/>
  <c r="BD14" i="98"/>
  <c r="AV14" i="98"/>
  <c r="AN14" i="98"/>
  <c r="AF14" i="98"/>
  <c r="X14" i="98"/>
  <c r="P14" i="98"/>
  <c r="H14" i="98"/>
  <c r="BG13" i="98"/>
  <c r="AY13" i="98"/>
  <c r="AQ13" i="98"/>
  <c r="AI13" i="98"/>
  <c r="AA13" i="98"/>
  <c r="S13" i="98"/>
  <c r="K13" i="98"/>
  <c r="BJ12" i="98"/>
  <c r="BB12" i="98"/>
  <c r="AT12" i="98"/>
  <c r="AL12" i="98"/>
  <c r="AD12" i="98"/>
  <c r="V12" i="98"/>
  <c r="N12" i="98"/>
  <c r="F12" i="98"/>
  <c r="BE11" i="98"/>
  <c r="AW11" i="98"/>
  <c r="AO11" i="98"/>
  <c r="AG11" i="98"/>
  <c r="Y11" i="98"/>
  <c r="Q11" i="98"/>
  <c r="I11" i="98"/>
  <c r="BH10" i="98"/>
  <c r="AZ10" i="98"/>
  <c r="AR10" i="98"/>
  <c r="AJ10" i="98"/>
  <c r="AB10" i="98"/>
  <c r="T10" i="98"/>
  <c r="L10" i="98"/>
  <c r="BK9" i="98"/>
  <c r="BC9" i="98"/>
  <c r="AU9" i="98"/>
  <c r="AM9" i="98"/>
  <c r="AE9" i="98"/>
  <c r="W9" i="98"/>
  <c r="O9" i="98"/>
  <c r="G9" i="98"/>
  <c r="BF8" i="98"/>
  <c r="AX8" i="98"/>
  <c r="AP8" i="98"/>
  <c r="AH8" i="98"/>
  <c r="Z8" i="98"/>
  <c r="R8" i="98"/>
  <c r="J8" i="98"/>
  <c r="BI7" i="98"/>
  <c r="BA7" i="98"/>
  <c r="AS7" i="98"/>
  <c r="AK7" i="98"/>
  <c r="AC7" i="98"/>
  <c r="U7" i="98"/>
  <c r="M7" i="98"/>
  <c r="E7" i="98"/>
  <c r="BD6" i="98"/>
  <c r="AV6" i="98"/>
  <c r="AN6" i="98"/>
  <c r="AF6" i="98"/>
  <c r="X6" i="98"/>
  <c r="P6" i="98"/>
  <c r="H6" i="98"/>
  <c r="AQ15" i="98"/>
  <c r="AI15" i="98"/>
  <c r="AA15" i="98"/>
  <c r="S15" i="98"/>
  <c r="K15" i="98"/>
  <c r="BJ14" i="98"/>
  <c r="BB14" i="98"/>
  <c r="AT14" i="98"/>
  <c r="AL14" i="98"/>
  <c r="AD14" i="98"/>
  <c r="V14" i="98"/>
  <c r="N14" i="98"/>
  <c r="F14" i="98"/>
  <c r="BE13" i="98"/>
  <c r="AW13" i="98"/>
  <c r="AO13" i="98"/>
  <c r="AG13" i="98"/>
  <c r="Y13" i="98"/>
  <c r="Q13" i="98"/>
  <c r="I13" i="98"/>
  <c r="BH12" i="98"/>
  <c r="AZ12" i="98"/>
  <c r="AR12" i="98"/>
  <c r="AJ12" i="98"/>
  <c r="AB12" i="98"/>
  <c r="T12" i="98"/>
  <c r="L12" i="98"/>
  <c r="BK11" i="98"/>
  <c r="BC11" i="98"/>
  <c r="AU11" i="98"/>
  <c r="AM11" i="98"/>
  <c r="AE11" i="98"/>
  <c r="W11" i="98"/>
  <c r="O11" i="98"/>
  <c r="G11" i="98"/>
  <c r="BF10" i="98"/>
  <c r="AX10" i="98"/>
  <c r="AP10" i="98"/>
  <c r="AH10" i="98"/>
  <c r="Z10" i="98"/>
  <c r="R10" i="98"/>
  <c r="J10" i="98"/>
  <c r="BI9" i="98"/>
  <c r="BA9" i="98"/>
  <c r="AS9" i="98"/>
  <c r="AK9" i="98"/>
  <c r="AC9" i="98"/>
  <c r="U9" i="98"/>
  <c r="M9" i="98"/>
  <c r="E9" i="98"/>
  <c r="BD8" i="98"/>
  <c r="AV8" i="98"/>
  <c r="AN8" i="98"/>
  <c r="AF8" i="98"/>
  <c r="X8" i="98"/>
  <c r="P8" i="98"/>
  <c r="H8" i="98"/>
  <c r="BG7" i="98"/>
  <c r="AY7" i="98"/>
  <c r="AQ7" i="98"/>
  <c r="AI7" i="98"/>
  <c r="AA7" i="98"/>
  <c r="S7" i="98"/>
  <c r="K7" i="98"/>
  <c r="BJ6" i="98"/>
  <c r="BB6" i="98"/>
  <c r="AT6" i="98"/>
  <c r="AL6" i="98"/>
  <c r="AD6" i="98"/>
  <c r="V6" i="98"/>
  <c r="N6" i="98"/>
  <c r="F6" i="98"/>
  <c r="AP15" i="98"/>
  <c r="AH15" i="98"/>
  <c r="Z15" i="98"/>
  <c r="R15" i="98"/>
  <c r="J15" i="98"/>
  <c r="BI14" i="98"/>
  <c r="BA14" i="98"/>
  <c r="AS14" i="98"/>
  <c r="AK14" i="98"/>
  <c r="AC14" i="98"/>
  <c r="U14" i="98"/>
  <c r="M14" i="98"/>
  <c r="E14" i="98"/>
  <c r="BD13" i="98"/>
  <c r="AV13" i="98"/>
  <c r="AN13" i="98"/>
  <c r="AF13" i="98"/>
  <c r="X13" i="98"/>
  <c r="P13" i="98"/>
  <c r="H13" i="98"/>
  <c r="BG12" i="98"/>
  <c r="AY12" i="98"/>
  <c r="AQ12" i="98"/>
  <c r="AI12" i="98"/>
  <c r="AA12" i="98"/>
  <c r="S12" i="98"/>
  <c r="K12" i="98"/>
  <c r="BJ11" i="98"/>
  <c r="BB11" i="98"/>
  <c r="AT11" i="98"/>
  <c r="AL11" i="98"/>
  <c r="AD11" i="98"/>
  <c r="V11" i="98"/>
  <c r="N11" i="98"/>
  <c r="F11" i="98"/>
  <c r="BE10" i="98"/>
  <c r="AW10" i="98"/>
  <c r="AO10" i="98"/>
  <c r="AG10" i="98"/>
  <c r="Y10" i="98"/>
  <c r="Q10" i="98"/>
  <c r="I10" i="98"/>
  <c r="BH9" i="98"/>
  <c r="AZ9" i="98"/>
  <c r="AR9" i="98"/>
  <c r="AJ9" i="98"/>
  <c r="AB9" i="98"/>
  <c r="T9" i="98"/>
  <c r="L9" i="98"/>
  <c r="BK8" i="98"/>
  <c r="BC8" i="98"/>
  <c r="AU8" i="98"/>
  <c r="AM8" i="98"/>
  <c r="AE8" i="98"/>
  <c r="W8" i="98"/>
  <c r="O8" i="98"/>
  <c r="G8" i="98"/>
  <c r="BF7" i="98"/>
  <c r="AX7" i="98"/>
  <c r="AP7" i="98"/>
  <c r="AH7" i="98"/>
  <c r="Z7" i="98"/>
  <c r="R7" i="98"/>
  <c r="J7" i="98"/>
  <c r="BI6" i="98"/>
  <c r="BA6" i="98"/>
  <c r="AS6" i="98"/>
  <c r="AK6" i="98"/>
  <c r="AC6" i="98"/>
  <c r="U6" i="98"/>
  <c r="M6" i="98"/>
  <c r="E6" i="98"/>
  <c r="AW15" i="98"/>
  <c r="AO15" i="98"/>
  <c r="AG15" i="98"/>
  <c r="Y15" i="98"/>
  <c r="Q15" i="98"/>
  <c r="I15" i="98"/>
  <c r="BH14" i="98"/>
  <c r="AZ14" i="98"/>
  <c r="AR14" i="98"/>
  <c r="AJ14" i="98"/>
  <c r="AB14" i="98"/>
  <c r="T14" i="98"/>
  <c r="L14" i="98"/>
  <c r="BK13" i="98"/>
  <c r="BC13" i="98"/>
  <c r="AU13" i="98"/>
  <c r="AM13" i="98"/>
  <c r="AE13" i="98"/>
  <c r="W13" i="98"/>
  <c r="O13" i="98"/>
  <c r="G13" i="98"/>
  <c r="BF12" i="98"/>
  <c r="AX12" i="98"/>
  <c r="AP12" i="98"/>
  <c r="AH12" i="98"/>
  <c r="Z12" i="98"/>
  <c r="R12" i="98"/>
  <c r="J12" i="98"/>
  <c r="BI11" i="98"/>
  <c r="BA11" i="98"/>
  <c r="AS11" i="98"/>
  <c r="AK11" i="98"/>
  <c r="AC11" i="98"/>
  <c r="U11" i="98"/>
  <c r="M11" i="98"/>
  <c r="E11" i="98"/>
  <c r="BD10" i="98"/>
  <c r="AV10" i="98"/>
  <c r="AN10" i="98"/>
  <c r="AF10" i="98"/>
  <c r="X10" i="98"/>
  <c r="P10" i="98"/>
  <c r="H10" i="98"/>
  <c r="BG9" i="98"/>
  <c r="AY9" i="98"/>
  <c r="AQ9" i="98"/>
  <c r="AI9" i="98"/>
  <c r="AA9" i="98"/>
  <c r="S9" i="98"/>
  <c r="K9" i="98"/>
  <c r="BJ8" i="98"/>
  <c r="BB8" i="98"/>
  <c r="AT8" i="98"/>
  <c r="AL8" i="98"/>
  <c r="AD8" i="98"/>
  <c r="V8" i="98"/>
  <c r="N8" i="98"/>
  <c r="F8" i="98"/>
  <c r="BE7" i="98"/>
  <c r="AW7" i="98"/>
  <c r="AO7" i="98"/>
  <c r="AG7" i="98"/>
  <c r="Y7" i="98"/>
  <c r="Q7" i="98"/>
  <c r="I7" i="98"/>
  <c r="BH6" i="98"/>
  <c r="AZ6" i="98"/>
  <c r="AR6" i="98"/>
  <c r="AJ6" i="98"/>
  <c r="AB6" i="98"/>
  <c r="T6" i="98"/>
  <c r="AF26" i="97"/>
  <c r="AE26" i="97"/>
  <c r="AD26" i="97"/>
  <c r="AC26" i="97"/>
  <c r="AB26" i="97"/>
  <c r="AA26" i="97"/>
  <c r="Z26" i="97"/>
  <c r="Y26" i="97"/>
  <c r="X26" i="97"/>
  <c r="W26" i="97"/>
  <c r="V26" i="97"/>
  <c r="U26" i="97"/>
  <c r="T26" i="97"/>
  <c r="S26" i="97"/>
  <c r="R26" i="97"/>
  <c r="Q26" i="97"/>
  <c r="P26" i="97"/>
  <c r="O26" i="97"/>
  <c r="N26" i="97"/>
  <c r="M26" i="97"/>
  <c r="L26" i="97"/>
  <c r="K26" i="97"/>
  <c r="J26" i="97"/>
  <c r="I26" i="97"/>
  <c r="H26" i="97"/>
  <c r="G26" i="97"/>
  <c r="F26" i="97"/>
  <c r="E26" i="97"/>
  <c r="D26" i="97"/>
  <c r="C26" i="97"/>
  <c r="B26" i="97"/>
  <c r="AF23" i="97"/>
  <c r="AE23" i="97"/>
  <c r="AD23" i="97"/>
  <c r="AC23" i="97"/>
  <c r="AB23" i="97"/>
  <c r="AA23" i="97"/>
  <c r="Z23" i="97"/>
  <c r="Y23" i="97"/>
  <c r="X23" i="97"/>
  <c r="W23" i="97"/>
  <c r="V23" i="97"/>
  <c r="U23" i="97"/>
  <c r="T23" i="97"/>
  <c r="S23" i="97"/>
  <c r="R23" i="97"/>
  <c r="Q23" i="97"/>
  <c r="P23" i="97"/>
  <c r="O23" i="97"/>
  <c r="N23" i="97"/>
  <c r="M23" i="97"/>
  <c r="L23" i="97"/>
  <c r="K23" i="97"/>
  <c r="J23" i="97"/>
  <c r="I23" i="97"/>
  <c r="H23" i="97"/>
  <c r="G23" i="97"/>
  <c r="F23" i="97"/>
  <c r="E23" i="97"/>
  <c r="D23" i="97"/>
  <c r="C23" i="97"/>
  <c r="B23" i="97"/>
  <c r="AF22" i="97"/>
  <c r="AE22" i="97"/>
  <c r="AD22" i="97"/>
  <c r="AC22" i="97"/>
  <c r="AB22" i="97"/>
  <c r="AA22" i="97"/>
  <c r="Z22" i="97"/>
  <c r="Y22" i="97"/>
  <c r="X22" i="97"/>
  <c r="W22" i="97"/>
  <c r="V22" i="97"/>
  <c r="U22" i="97"/>
  <c r="T22" i="97"/>
  <c r="S22" i="97"/>
  <c r="R22" i="97"/>
  <c r="Q22" i="97"/>
  <c r="P22" i="97"/>
  <c r="O22" i="97"/>
  <c r="N22" i="97"/>
  <c r="M22" i="97"/>
  <c r="L22" i="97"/>
  <c r="K22" i="97"/>
  <c r="J22" i="97"/>
  <c r="I22" i="97"/>
  <c r="H22" i="97"/>
  <c r="G22" i="97"/>
  <c r="F22" i="97"/>
  <c r="E22" i="97"/>
  <c r="D22" i="97"/>
  <c r="C22" i="97"/>
  <c r="B22" i="97"/>
  <c r="AF21" i="97"/>
  <c r="AE21" i="97"/>
  <c r="AD21" i="97"/>
  <c r="AC21" i="97"/>
  <c r="AB21" i="97"/>
  <c r="AA21" i="97"/>
  <c r="Z21" i="97"/>
  <c r="Y21" i="97"/>
  <c r="X21" i="97"/>
  <c r="W21" i="97"/>
  <c r="V21" i="97"/>
  <c r="U21" i="97"/>
  <c r="T21" i="97"/>
  <c r="S21" i="97"/>
  <c r="R21" i="97"/>
  <c r="Q21" i="97"/>
  <c r="P21" i="97"/>
  <c r="O21" i="97"/>
  <c r="N21" i="97"/>
  <c r="M21" i="97"/>
  <c r="L21" i="97"/>
  <c r="K21" i="97"/>
  <c r="J21" i="97"/>
  <c r="I21" i="97"/>
  <c r="H21" i="97"/>
  <c r="G21" i="97"/>
  <c r="F21" i="97"/>
  <c r="E21" i="97"/>
  <c r="D21" i="97"/>
  <c r="C21" i="97"/>
  <c r="B21" i="97"/>
  <c r="AF20" i="97"/>
  <c r="AE20" i="97"/>
  <c r="AD20" i="97"/>
  <c r="AC20" i="97"/>
  <c r="AB20" i="97"/>
  <c r="AA20" i="97"/>
  <c r="Z20" i="97"/>
  <c r="Y20" i="97"/>
  <c r="X20" i="97"/>
  <c r="W20" i="97"/>
  <c r="V20" i="97"/>
  <c r="U20" i="97"/>
  <c r="T20" i="97"/>
  <c r="S20" i="97"/>
  <c r="R20" i="97"/>
  <c r="Q20" i="97"/>
  <c r="P20" i="97"/>
  <c r="O20" i="97"/>
  <c r="N20" i="97"/>
  <c r="M20" i="97"/>
  <c r="L20" i="97"/>
  <c r="K20" i="97"/>
  <c r="J20" i="97"/>
  <c r="I20" i="97"/>
  <c r="H20" i="97"/>
  <c r="G20" i="97"/>
  <c r="F20" i="97"/>
  <c r="E20" i="97"/>
  <c r="D20" i="97"/>
  <c r="C20" i="97"/>
  <c r="B20" i="97"/>
  <c r="AF19" i="97"/>
  <c r="AE19" i="97"/>
  <c r="AD19" i="97"/>
  <c r="AC19" i="97"/>
  <c r="AB19" i="97"/>
  <c r="AA19" i="97"/>
  <c r="Z19" i="97"/>
  <c r="Y19" i="97"/>
  <c r="X19" i="97"/>
  <c r="W19" i="97"/>
  <c r="V19" i="97"/>
  <c r="U19" i="97"/>
  <c r="T19" i="97"/>
  <c r="S19" i="97"/>
  <c r="R19" i="97"/>
  <c r="Q19" i="97"/>
  <c r="P19" i="97"/>
  <c r="O19" i="97"/>
  <c r="N19" i="97"/>
  <c r="M19" i="97"/>
  <c r="L19" i="97"/>
  <c r="K19" i="97"/>
  <c r="J19" i="97"/>
  <c r="I19" i="97"/>
  <c r="H19" i="97"/>
  <c r="G19" i="97"/>
  <c r="F19" i="97"/>
  <c r="E19" i="97"/>
  <c r="D19" i="97"/>
  <c r="C19" i="97"/>
  <c r="B19" i="97"/>
  <c r="AF18" i="97"/>
  <c r="AE18" i="97"/>
  <c r="AD18" i="97"/>
  <c r="AC18" i="97"/>
  <c r="AB18" i="97"/>
  <c r="AA18" i="97"/>
  <c r="Z18" i="97"/>
  <c r="Y18" i="97"/>
  <c r="X18" i="97"/>
  <c r="W18" i="97"/>
  <c r="V18" i="97"/>
  <c r="U18" i="97"/>
  <c r="T18" i="97"/>
  <c r="S18" i="97"/>
  <c r="R18" i="97"/>
  <c r="Q18" i="97"/>
  <c r="P18" i="97"/>
  <c r="O18" i="97"/>
  <c r="N18" i="97"/>
  <c r="M18" i="97"/>
  <c r="L18" i="97"/>
  <c r="K18" i="97"/>
  <c r="J18" i="97"/>
  <c r="I18" i="97"/>
  <c r="H18" i="97"/>
  <c r="G18" i="97"/>
  <c r="F18" i="97"/>
  <c r="E18" i="97"/>
  <c r="D18" i="97"/>
  <c r="C18" i="97"/>
  <c r="B18" i="97"/>
  <c r="AF17" i="97"/>
  <c r="AE17" i="97"/>
  <c r="AD17" i="97"/>
  <c r="AC17" i="97"/>
  <c r="AB17" i="97"/>
  <c r="AA17" i="97"/>
  <c r="Z17" i="97"/>
  <c r="Y17" i="97"/>
  <c r="X17" i="97"/>
  <c r="W17" i="97"/>
  <c r="V17" i="97"/>
  <c r="U17" i="97"/>
  <c r="T17" i="97"/>
  <c r="S17" i="97"/>
  <c r="R17" i="97"/>
  <c r="Q17" i="97"/>
  <c r="P17" i="97"/>
  <c r="O17" i="97"/>
  <c r="N17" i="97"/>
  <c r="M17" i="97"/>
  <c r="L17" i="97"/>
  <c r="K17" i="97"/>
  <c r="J17" i="97"/>
  <c r="I17" i="97"/>
  <c r="H17" i="97"/>
  <c r="G17" i="97"/>
  <c r="F17" i="97"/>
  <c r="E17" i="97"/>
  <c r="D17" i="97"/>
  <c r="C17" i="97"/>
  <c r="B17" i="97"/>
  <c r="AF16" i="97"/>
  <c r="AE16" i="97"/>
  <c r="AD16" i="97"/>
  <c r="AC16" i="97"/>
  <c r="AB16" i="97"/>
  <c r="AA16" i="97"/>
  <c r="Z16" i="97"/>
  <c r="Y16" i="97"/>
  <c r="X16" i="97"/>
  <c r="W16" i="97"/>
  <c r="V16" i="97"/>
  <c r="U16" i="97"/>
  <c r="T16" i="97"/>
  <c r="S16" i="97"/>
  <c r="R16" i="97"/>
  <c r="Q16" i="97"/>
  <c r="P16" i="97"/>
  <c r="O16" i="97"/>
  <c r="N16" i="97"/>
  <c r="M16" i="97"/>
  <c r="L16" i="97"/>
  <c r="K16" i="97"/>
  <c r="J16" i="97"/>
  <c r="I16" i="97"/>
  <c r="H16" i="97"/>
  <c r="G16" i="97"/>
  <c r="F16" i="97"/>
  <c r="E16" i="97"/>
  <c r="D16" i="97"/>
  <c r="C16" i="97"/>
  <c r="B16" i="97"/>
  <c r="AF15" i="97"/>
  <c r="AE15" i="97"/>
  <c r="AD15" i="97"/>
  <c r="AC15" i="97"/>
  <c r="AB15" i="97"/>
  <c r="AA15" i="97"/>
  <c r="Z15" i="97"/>
  <c r="Y15" i="97"/>
  <c r="X15" i="97"/>
  <c r="W15" i="97"/>
  <c r="V15" i="97"/>
  <c r="U15" i="97"/>
  <c r="T15" i="97"/>
  <c r="S15" i="97"/>
  <c r="R15" i="97"/>
  <c r="Q15" i="97"/>
  <c r="P15" i="97"/>
  <c r="O15" i="97"/>
  <c r="N15" i="97"/>
  <c r="M15" i="97"/>
  <c r="L15" i="97"/>
  <c r="K15" i="97"/>
  <c r="J15" i="97"/>
  <c r="I15" i="97"/>
  <c r="H15" i="97"/>
  <c r="G15" i="97"/>
  <c r="F15" i="97"/>
  <c r="E15" i="97"/>
  <c r="D15" i="97"/>
  <c r="C15" i="97"/>
  <c r="B15" i="97"/>
  <c r="AF14" i="97"/>
  <c r="AE14" i="97"/>
  <c r="AD14" i="97"/>
  <c r="AC14" i="97"/>
  <c r="AB14" i="97"/>
  <c r="AA14" i="97"/>
  <c r="Z14" i="97"/>
  <c r="Y14" i="97"/>
  <c r="X14" i="97"/>
  <c r="W14" i="97"/>
  <c r="V14" i="97"/>
  <c r="U14" i="97"/>
  <c r="T14" i="97"/>
  <c r="S14" i="97"/>
  <c r="R14" i="97"/>
  <c r="Q14" i="97"/>
  <c r="P14" i="97"/>
  <c r="O14" i="97"/>
  <c r="N14" i="97"/>
  <c r="M14" i="97"/>
  <c r="L14" i="97"/>
  <c r="K14" i="97"/>
  <c r="J14" i="97"/>
  <c r="I14" i="97"/>
  <c r="H14" i="97"/>
  <c r="G14" i="97"/>
  <c r="F14" i="97"/>
  <c r="E14" i="97"/>
  <c r="D14" i="97"/>
  <c r="C14" i="97"/>
  <c r="B14" i="97"/>
  <c r="AF13" i="97"/>
  <c r="AE13" i="97"/>
  <c r="AD13" i="97"/>
  <c r="AC13" i="97"/>
  <c r="AB13" i="97"/>
  <c r="AA13" i="97"/>
  <c r="Z13" i="97"/>
  <c r="Y13" i="97"/>
  <c r="X13" i="97"/>
  <c r="W13" i="97"/>
  <c r="V13" i="97"/>
  <c r="U13" i="97"/>
  <c r="T13" i="97"/>
  <c r="S13" i="97"/>
  <c r="R13" i="97"/>
  <c r="Q13" i="97"/>
  <c r="P13" i="97"/>
  <c r="O13" i="97"/>
  <c r="N13" i="97"/>
  <c r="M13" i="97"/>
  <c r="L13" i="97"/>
  <c r="K13" i="97"/>
  <c r="J13" i="97"/>
  <c r="I13" i="97"/>
  <c r="H13" i="97"/>
  <c r="G13" i="97"/>
  <c r="F13" i="97"/>
  <c r="E13" i="97"/>
  <c r="D13" i="97"/>
  <c r="C13" i="97"/>
  <c r="B13" i="97"/>
  <c r="AF12" i="97"/>
  <c r="AE12" i="97"/>
  <c r="AD12" i="97"/>
  <c r="AC12" i="97"/>
  <c r="AB12" i="97"/>
  <c r="AA12" i="97"/>
  <c r="Z12" i="97"/>
  <c r="Y12" i="97"/>
  <c r="X12" i="97"/>
  <c r="W12" i="97"/>
  <c r="V12" i="97"/>
  <c r="U12" i="97"/>
  <c r="T12" i="97"/>
  <c r="S12" i="97"/>
  <c r="R12" i="97"/>
  <c r="Q12" i="97"/>
  <c r="P12" i="97"/>
  <c r="O12" i="97"/>
  <c r="N12" i="97"/>
  <c r="M12" i="97"/>
  <c r="L12" i="97"/>
  <c r="K12" i="97"/>
  <c r="J12" i="97"/>
  <c r="I12" i="97"/>
  <c r="H12" i="97"/>
  <c r="G12" i="97"/>
  <c r="F12" i="97"/>
  <c r="E12" i="97"/>
  <c r="D12" i="97"/>
  <c r="C12" i="97"/>
  <c r="B12" i="97"/>
  <c r="AF11" i="97"/>
  <c r="AE11" i="97"/>
  <c r="AD11" i="97"/>
  <c r="AC11" i="97"/>
  <c r="AB11" i="97"/>
  <c r="AA11" i="97"/>
  <c r="Z11" i="97"/>
  <c r="Y11" i="97"/>
  <c r="X11" i="97"/>
  <c r="W11" i="97"/>
  <c r="V11" i="97"/>
  <c r="U11" i="97"/>
  <c r="T11" i="97"/>
  <c r="S11" i="97"/>
  <c r="R11" i="97"/>
  <c r="Q11" i="97"/>
  <c r="P11" i="97"/>
  <c r="O11" i="97"/>
  <c r="N11" i="97"/>
  <c r="M11" i="97"/>
  <c r="L11" i="97"/>
  <c r="K11" i="97"/>
  <c r="J11" i="97"/>
  <c r="I11" i="97"/>
  <c r="H11" i="97"/>
  <c r="G11" i="97"/>
  <c r="F11" i="97"/>
  <c r="E11" i="97"/>
  <c r="D11" i="97"/>
  <c r="C11" i="97"/>
  <c r="B11" i="97"/>
  <c r="AF9" i="97"/>
  <c r="AE9" i="97"/>
  <c r="AD9" i="97"/>
  <c r="AC9" i="97"/>
  <c r="AB9" i="97"/>
  <c r="AA9" i="97"/>
  <c r="Z9" i="97"/>
  <c r="Y9" i="97"/>
  <c r="X9" i="97"/>
  <c r="W9" i="97"/>
  <c r="V9" i="97"/>
  <c r="U9" i="97"/>
  <c r="T9" i="97"/>
  <c r="S9" i="97"/>
  <c r="R9" i="97"/>
  <c r="Q9" i="97"/>
  <c r="P9" i="97"/>
  <c r="O9" i="97"/>
  <c r="N9" i="97"/>
  <c r="M9" i="97"/>
  <c r="L9" i="97"/>
  <c r="K9" i="97"/>
  <c r="J9" i="97"/>
  <c r="I9" i="97"/>
  <c r="H9" i="97"/>
  <c r="G9" i="97"/>
  <c r="F9" i="97"/>
  <c r="E9" i="97"/>
  <c r="D9" i="97"/>
  <c r="C9" i="97"/>
  <c r="B9" i="97"/>
  <c r="AF8" i="97"/>
  <c r="AE8" i="97"/>
  <c r="AD8" i="97"/>
  <c r="AC8" i="97"/>
  <c r="AB8" i="97"/>
  <c r="AA8" i="97"/>
  <c r="Z8" i="97"/>
  <c r="Y8" i="97"/>
  <c r="X8" i="97"/>
  <c r="W8" i="97"/>
  <c r="V8" i="97"/>
  <c r="U8" i="97"/>
  <c r="T8" i="97"/>
  <c r="S8" i="97"/>
  <c r="R8" i="97"/>
  <c r="Q8" i="97"/>
  <c r="P8" i="97"/>
  <c r="O8" i="97"/>
  <c r="N8" i="97"/>
  <c r="M8" i="97"/>
  <c r="L8" i="97"/>
  <c r="K8" i="97"/>
  <c r="J8" i="97"/>
  <c r="I8" i="97"/>
  <c r="H8" i="97"/>
  <c r="G8" i="97"/>
  <c r="F8" i="97"/>
  <c r="E8" i="97"/>
  <c r="D8" i="97"/>
  <c r="C8" i="97"/>
  <c r="B8" i="97"/>
  <c r="AF7" i="97"/>
  <c r="AE7" i="97"/>
  <c r="AD7" i="97"/>
  <c r="AC7" i="97"/>
  <c r="AB7" i="97"/>
  <c r="AA7" i="97"/>
  <c r="Z7" i="97"/>
  <c r="Y7" i="97"/>
  <c r="X7" i="97"/>
  <c r="W7" i="97"/>
  <c r="V7" i="97"/>
  <c r="U7" i="97"/>
  <c r="T7" i="97"/>
  <c r="S7" i="97"/>
  <c r="R7" i="97"/>
  <c r="Q7" i="97"/>
  <c r="P7" i="97"/>
  <c r="O7" i="97"/>
  <c r="N7" i="97"/>
  <c r="M7" i="97"/>
  <c r="L7" i="97"/>
  <c r="K7" i="97"/>
  <c r="J7" i="97"/>
  <c r="I7" i="97"/>
  <c r="H7" i="97"/>
  <c r="G7" i="97"/>
  <c r="F7" i="97"/>
  <c r="E7" i="97"/>
  <c r="D7" i="97"/>
  <c r="C7" i="97"/>
  <c r="B7" i="97"/>
  <c r="AF6" i="97"/>
  <c r="AE6" i="97"/>
  <c r="AD6" i="97"/>
  <c r="AC6" i="97"/>
  <c r="AB6" i="97"/>
  <c r="AA6" i="97"/>
  <c r="Z6" i="97"/>
  <c r="Y6" i="97"/>
  <c r="X6" i="97"/>
  <c r="W6" i="97"/>
  <c r="V6" i="97"/>
  <c r="U6" i="97"/>
  <c r="T6" i="97"/>
  <c r="S6" i="97"/>
  <c r="R6" i="97"/>
  <c r="Q6" i="97"/>
  <c r="P6" i="97"/>
  <c r="O6" i="97"/>
  <c r="N6" i="97"/>
  <c r="M6" i="97"/>
  <c r="L6" i="97"/>
  <c r="K6" i="97"/>
  <c r="J6" i="97"/>
  <c r="I6" i="97"/>
  <c r="H6" i="97"/>
  <c r="G6" i="97"/>
  <c r="F6" i="97"/>
  <c r="E6" i="97"/>
  <c r="D6" i="97"/>
  <c r="C6" i="97"/>
  <c r="B6" i="97"/>
  <c r="AF5" i="97"/>
  <c r="AE5" i="97"/>
  <c r="AD5" i="97"/>
  <c r="AC5" i="97"/>
  <c r="AB5" i="97"/>
  <c r="AA5" i="97"/>
  <c r="Z5" i="97"/>
  <c r="Y5" i="97"/>
  <c r="X5" i="97"/>
  <c r="W5" i="97"/>
  <c r="V5" i="97"/>
  <c r="U5" i="97"/>
  <c r="T5" i="97"/>
  <c r="S5" i="97"/>
  <c r="R5" i="97"/>
  <c r="Q5" i="97"/>
  <c r="P5" i="97"/>
  <c r="O5" i="97"/>
  <c r="N5" i="97"/>
  <c r="M5" i="97"/>
  <c r="L5" i="97"/>
  <c r="K5" i="97"/>
  <c r="J5" i="97"/>
  <c r="I5" i="97"/>
  <c r="H5" i="97"/>
  <c r="G5" i="97"/>
  <c r="F5" i="97"/>
  <c r="E5" i="97"/>
  <c r="D5" i="97"/>
  <c r="C5" i="97"/>
  <c r="B5" i="97"/>
  <c r="AF2" i="97"/>
  <c r="AE2" i="97"/>
  <c r="AD2" i="97"/>
  <c r="AC2" i="97"/>
  <c r="AB2" i="97"/>
  <c r="AA2" i="97"/>
  <c r="Z2" i="97"/>
  <c r="Y2" i="97"/>
  <c r="X2" i="97"/>
  <c r="W2" i="97"/>
  <c r="V2" i="97"/>
  <c r="U2" i="97"/>
  <c r="T2" i="97"/>
  <c r="S2" i="97"/>
  <c r="R2" i="97"/>
  <c r="Q2" i="97"/>
  <c r="P2" i="97"/>
  <c r="O2" i="97"/>
  <c r="N2" i="97"/>
  <c r="M2" i="97"/>
  <c r="L2" i="97"/>
  <c r="K2" i="97"/>
  <c r="J2" i="97"/>
  <c r="I2" i="97"/>
  <c r="H2" i="97"/>
  <c r="G2" i="97"/>
  <c r="F2" i="97"/>
  <c r="E2" i="97"/>
  <c r="D2" i="97"/>
  <c r="C2" i="97"/>
  <c r="B2" i="97"/>
  <c r="AF26" i="96"/>
  <c r="AE26" i="96"/>
  <c r="AD26" i="96"/>
  <c r="AC26" i="96"/>
  <c r="AB26" i="96"/>
  <c r="AA26" i="96"/>
  <c r="Z26" i="96"/>
  <c r="Y26" i="96"/>
  <c r="X26" i="96"/>
  <c r="W26" i="96"/>
  <c r="V26" i="96"/>
  <c r="U26" i="96"/>
  <c r="T26" i="96"/>
  <c r="S26" i="96"/>
  <c r="R26" i="96"/>
  <c r="Q26" i="96"/>
  <c r="P26" i="96"/>
  <c r="O26" i="96"/>
  <c r="N26" i="96"/>
  <c r="M26" i="96"/>
  <c r="L26" i="96"/>
  <c r="K26" i="96"/>
  <c r="J26" i="96"/>
  <c r="I26" i="96"/>
  <c r="H26" i="96"/>
  <c r="G26" i="96"/>
  <c r="F26" i="96"/>
  <c r="E26" i="96"/>
  <c r="D26" i="96"/>
  <c r="C26" i="96"/>
  <c r="B26" i="96"/>
  <c r="AF23" i="96"/>
  <c r="AE23" i="96"/>
  <c r="AD23" i="96"/>
  <c r="AC23" i="96"/>
  <c r="AB23" i="96"/>
  <c r="AA23" i="96"/>
  <c r="Z23" i="96"/>
  <c r="Y23" i="96"/>
  <c r="X23" i="96"/>
  <c r="W23" i="96"/>
  <c r="V23" i="96"/>
  <c r="U23" i="96"/>
  <c r="T23" i="96"/>
  <c r="S23" i="96"/>
  <c r="R23" i="96"/>
  <c r="Q23" i="96"/>
  <c r="P23" i="96"/>
  <c r="O23" i="96"/>
  <c r="N23" i="96"/>
  <c r="M23" i="96"/>
  <c r="L23" i="96"/>
  <c r="K23" i="96"/>
  <c r="J23" i="96"/>
  <c r="I23" i="96"/>
  <c r="H23" i="96"/>
  <c r="G23" i="96"/>
  <c r="F23" i="96"/>
  <c r="E23" i="96"/>
  <c r="D23" i="96"/>
  <c r="C23" i="96"/>
  <c r="B23" i="96"/>
  <c r="AF22" i="96"/>
  <c r="AE22" i="96"/>
  <c r="AD22" i="96"/>
  <c r="AC22" i="96"/>
  <c r="AB22" i="96"/>
  <c r="AA22" i="96"/>
  <c r="Z22" i="96"/>
  <c r="Y22" i="96"/>
  <c r="X22" i="96"/>
  <c r="W22" i="96"/>
  <c r="V22" i="96"/>
  <c r="U22" i="96"/>
  <c r="T22" i="96"/>
  <c r="S22" i="96"/>
  <c r="R22" i="96"/>
  <c r="Q22" i="96"/>
  <c r="P22" i="96"/>
  <c r="O22" i="96"/>
  <c r="N22" i="96"/>
  <c r="M22" i="96"/>
  <c r="L22" i="96"/>
  <c r="K22" i="96"/>
  <c r="J22" i="96"/>
  <c r="I22" i="96"/>
  <c r="H22" i="96"/>
  <c r="G22" i="96"/>
  <c r="F22" i="96"/>
  <c r="E22" i="96"/>
  <c r="D22" i="96"/>
  <c r="C22" i="96"/>
  <c r="B22" i="96"/>
  <c r="AF21" i="96"/>
  <c r="AE21" i="96"/>
  <c r="AD21" i="96"/>
  <c r="AC21" i="96"/>
  <c r="AB21" i="96"/>
  <c r="AA21" i="96"/>
  <c r="Z21" i="96"/>
  <c r="Y21" i="96"/>
  <c r="X21" i="96"/>
  <c r="W21" i="96"/>
  <c r="V21" i="96"/>
  <c r="U21" i="96"/>
  <c r="T21" i="96"/>
  <c r="S21" i="96"/>
  <c r="R21" i="96"/>
  <c r="Q21" i="96"/>
  <c r="P21" i="96"/>
  <c r="O21" i="96"/>
  <c r="N21" i="96"/>
  <c r="M21" i="96"/>
  <c r="L21" i="96"/>
  <c r="K21" i="96"/>
  <c r="J21" i="96"/>
  <c r="I21" i="96"/>
  <c r="H21" i="96"/>
  <c r="G21" i="96"/>
  <c r="F21" i="96"/>
  <c r="E21" i="96"/>
  <c r="D21" i="96"/>
  <c r="C21" i="96"/>
  <c r="B21" i="96"/>
  <c r="AF20" i="96"/>
  <c r="AE20" i="96"/>
  <c r="AD20" i="96"/>
  <c r="AC20" i="96"/>
  <c r="AB20" i="96"/>
  <c r="AA20" i="96"/>
  <c r="Z20" i="96"/>
  <c r="Y20" i="96"/>
  <c r="X20" i="96"/>
  <c r="W20" i="96"/>
  <c r="V20" i="96"/>
  <c r="U20" i="96"/>
  <c r="T20" i="96"/>
  <c r="S20" i="96"/>
  <c r="R20" i="96"/>
  <c r="Q20" i="96"/>
  <c r="P20" i="96"/>
  <c r="O20" i="96"/>
  <c r="N20" i="96"/>
  <c r="M20" i="96"/>
  <c r="L20" i="96"/>
  <c r="K20" i="96"/>
  <c r="J20" i="96"/>
  <c r="I20" i="96"/>
  <c r="H20" i="96"/>
  <c r="G20" i="96"/>
  <c r="F20" i="96"/>
  <c r="E20" i="96"/>
  <c r="D20" i="96"/>
  <c r="C20" i="96"/>
  <c r="B20" i="96"/>
  <c r="AF19" i="96"/>
  <c r="AE19" i="96"/>
  <c r="AD19" i="96"/>
  <c r="AC19" i="96"/>
  <c r="AB19" i="96"/>
  <c r="AA19" i="96"/>
  <c r="Z19" i="96"/>
  <c r="Y19" i="96"/>
  <c r="X19" i="96"/>
  <c r="W19" i="96"/>
  <c r="V19" i="96"/>
  <c r="U19" i="96"/>
  <c r="T19" i="96"/>
  <c r="S19" i="96"/>
  <c r="R19" i="96"/>
  <c r="Q19" i="96"/>
  <c r="P19" i="96"/>
  <c r="O19" i="96"/>
  <c r="N19" i="96"/>
  <c r="M19" i="96"/>
  <c r="L19" i="96"/>
  <c r="K19" i="96"/>
  <c r="J19" i="96"/>
  <c r="I19" i="96"/>
  <c r="H19" i="96"/>
  <c r="G19" i="96"/>
  <c r="F19" i="96"/>
  <c r="E19" i="96"/>
  <c r="D19" i="96"/>
  <c r="C19" i="96"/>
  <c r="B19" i="96"/>
  <c r="AF18" i="96"/>
  <c r="AE18" i="96"/>
  <c r="AD18" i="96"/>
  <c r="AC18" i="96"/>
  <c r="AB18" i="96"/>
  <c r="AA18" i="96"/>
  <c r="Z18" i="96"/>
  <c r="Y18" i="96"/>
  <c r="X18" i="96"/>
  <c r="W18" i="96"/>
  <c r="V18" i="96"/>
  <c r="U18" i="96"/>
  <c r="T18" i="96"/>
  <c r="S18" i="96"/>
  <c r="R18" i="96"/>
  <c r="Q18" i="96"/>
  <c r="P18" i="96"/>
  <c r="O18" i="96"/>
  <c r="N18" i="96"/>
  <c r="M18" i="96"/>
  <c r="L18" i="96"/>
  <c r="K18" i="96"/>
  <c r="J18" i="96"/>
  <c r="I18" i="96"/>
  <c r="H18" i="96"/>
  <c r="G18" i="96"/>
  <c r="F18" i="96"/>
  <c r="E18" i="96"/>
  <c r="D18" i="96"/>
  <c r="C18" i="96"/>
  <c r="B18" i="96"/>
  <c r="AF17" i="96"/>
  <c r="AE17" i="96"/>
  <c r="AD17" i="96"/>
  <c r="AC17" i="96"/>
  <c r="AB17" i="96"/>
  <c r="AA17" i="96"/>
  <c r="Z17" i="96"/>
  <c r="Y17" i="96"/>
  <c r="X17" i="96"/>
  <c r="W17" i="96"/>
  <c r="V17" i="96"/>
  <c r="U17" i="96"/>
  <c r="T17" i="96"/>
  <c r="S17" i="96"/>
  <c r="R17" i="96"/>
  <c r="Q17" i="96"/>
  <c r="P17" i="96"/>
  <c r="O17" i="96"/>
  <c r="N17" i="96"/>
  <c r="M17" i="96"/>
  <c r="L17" i="96"/>
  <c r="K17" i="96"/>
  <c r="J17" i="96"/>
  <c r="I17" i="96"/>
  <c r="H17" i="96"/>
  <c r="G17" i="96"/>
  <c r="F17" i="96"/>
  <c r="E17" i="96"/>
  <c r="D17" i="96"/>
  <c r="C17" i="96"/>
  <c r="B17" i="96"/>
  <c r="AF16" i="96"/>
  <c r="AE16" i="96"/>
  <c r="AD16" i="96"/>
  <c r="AC16" i="96"/>
  <c r="AB16" i="96"/>
  <c r="AA16" i="96"/>
  <c r="Z16" i="96"/>
  <c r="Y16" i="96"/>
  <c r="X16" i="96"/>
  <c r="W16" i="96"/>
  <c r="V16" i="96"/>
  <c r="U16" i="96"/>
  <c r="T16" i="96"/>
  <c r="S16" i="96"/>
  <c r="R16" i="96"/>
  <c r="Q16" i="96"/>
  <c r="P16" i="96"/>
  <c r="O16" i="96"/>
  <c r="N16" i="96"/>
  <c r="M16" i="96"/>
  <c r="L16" i="96"/>
  <c r="K16" i="96"/>
  <c r="J16" i="96"/>
  <c r="I16" i="96"/>
  <c r="H16" i="96"/>
  <c r="G16" i="96"/>
  <c r="F16" i="96"/>
  <c r="E16" i="96"/>
  <c r="D16" i="96"/>
  <c r="C16" i="96"/>
  <c r="B16" i="96"/>
  <c r="AF15" i="96"/>
  <c r="AE15" i="96"/>
  <c r="AD15" i="96"/>
  <c r="AC15" i="96"/>
  <c r="AB15" i="96"/>
  <c r="AA15" i="96"/>
  <c r="Z15" i="96"/>
  <c r="Y15" i="96"/>
  <c r="X15" i="96"/>
  <c r="W15" i="96"/>
  <c r="V15" i="96"/>
  <c r="U15" i="96"/>
  <c r="T15" i="96"/>
  <c r="S15" i="96"/>
  <c r="R15" i="96"/>
  <c r="Q15" i="96"/>
  <c r="P15" i="96"/>
  <c r="O15" i="96"/>
  <c r="N15" i="96"/>
  <c r="M15" i="96"/>
  <c r="L15" i="96"/>
  <c r="K15" i="96"/>
  <c r="J15" i="96"/>
  <c r="I15" i="96"/>
  <c r="H15" i="96"/>
  <c r="G15" i="96"/>
  <c r="F15" i="96"/>
  <c r="E15" i="96"/>
  <c r="D15" i="96"/>
  <c r="C15" i="96"/>
  <c r="B15" i="96"/>
  <c r="AF14" i="96"/>
  <c r="AE14" i="96"/>
  <c r="AD14" i="96"/>
  <c r="AC14" i="96"/>
  <c r="AB14" i="96"/>
  <c r="AA14" i="96"/>
  <c r="Z14" i="96"/>
  <c r="Y14" i="96"/>
  <c r="X14" i="96"/>
  <c r="W14" i="96"/>
  <c r="V14" i="96"/>
  <c r="U14" i="96"/>
  <c r="T14" i="96"/>
  <c r="S14" i="96"/>
  <c r="R14" i="96"/>
  <c r="Q14" i="96"/>
  <c r="P14" i="96"/>
  <c r="O14" i="96"/>
  <c r="N14" i="96"/>
  <c r="M14" i="96"/>
  <c r="L14" i="96"/>
  <c r="K14" i="96"/>
  <c r="J14" i="96"/>
  <c r="I14" i="96"/>
  <c r="H14" i="96"/>
  <c r="G14" i="96"/>
  <c r="F14" i="96"/>
  <c r="E14" i="96"/>
  <c r="D14" i="96"/>
  <c r="C14" i="96"/>
  <c r="B14" i="96"/>
  <c r="AF13" i="96"/>
  <c r="AE13" i="96"/>
  <c r="AD13" i="96"/>
  <c r="AC13" i="96"/>
  <c r="AB13" i="96"/>
  <c r="AA13" i="96"/>
  <c r="Z13" i="96"/>
  <c r="Y13" i="96"/>
  <c r="X13" i="96"/>
  <c r="W13" i="96"/>
  <c r="V13" i="96"/>
  <c r="U13" i="96"/>
  <c r="T13" i="96"/>
  <c r="S13" i="96"/>
  <c r="R13" i="96"/>
  <c r="Q13" i="96"/>
  <c r="P13" i="96"/>
  <c r="O13" i="96"/>
  <c r="N13" i="96"/>
  <c r="M13" i="96"/>
  <c r="L13" i="96"/>
  <c r="K13" i="96"/>
  <c r="J13" i="96"/>
  <c r="I13" i="96"/>
  <c r="H13" i="96"/>
  <c r="G13" i="96"/>
  <c r="F13" i="96"/>
  <c r="E13" i="96"/>
  <c r="D13" i="96"/>
  <c r="C13" i="96"/>
  <c r="B13" i="96"/>
  <c r="AF12" i="96"/>
  <c r="AE12" i="96"/>
  <c r="AD12" i="96"/>
  <c r="AC12" i="96"/>
  <c r="AB12" i="96"/>
  <c r="AA12" i="96"/>
  <c r="Z12" i="96"/>
  <c r="Y12" i="96"/>
  <c r="X12" i="96"/>
  <c r="W12" i="96"/>
  <c r="V12" i="96"/>
  <c r="U12" i="96"/>
  <c r="T12" i="96"/>
  <c r="S12" i="96"/>
  <c r="R12" i="96"/>
  <c r="Q12" i="96"/>
  <c r="P12" i="96"/>
  <c r="O12" i="96"/>
  <c r="N12" i="96"/>
  <c r="M12" i="96"/>
  <c r="L12" i="96"/>
  <c r="K12" i="96"/>
  <c r="J12" i="96"/>
  <c r="I12" i="96"/>
  <c r="H12" i="96"/>
  <c r="G12" i="96"/>
  <c r="F12" i="96"/>
  <c r="E12" i="96"/>
  <c r="D12" i="96"/>
  <c r="C12" i="96"/>
  <c r="B12" i="96"/>
  <c r="AF11" i="96"/>
  <c r="AE11" i="96"/>
  <c r="AD11" i="96"/>
  <c r="AC11" i="96"/>
  <c r="AB11" i="96"/>
  <c r="AA11" i="96"/>
  <c r="Z11" i="96"/>
  <c r="Y11" i="96"/>
  <c r="X11" i="96"/>
  <c r="W11" i="96"/>
  <c r="V11" i="96"/>
  <c r="U11" i="96"/>
  <c r="T11" i="96"/>
  <c r="S11" i="96"/>
  <c r="R11" i="96"/>
  <c r="Q11" i="96"/>
  <c r="P11" i="96"/>
  <c r="O11" i="96"/>
  <c r="N11" i="96"/>
  <c r="M11" i="96"/>
  <c r="L11" i="96"/>
  <c r="K11" i="96"/>
  <c r="J11" i="96"/>
  <c r="I11" i="96"/>
  <c r="H11" i="96"/>
  <c r="G11" i="96"/>
  <c r="F11" i="96"/>
  <c r="E11" i="96"/>
  <c r="D11" i="96"/>
  <c r="C11" i="96"/>
  <c r="B11" i="96"/>
  <c r="AF9" i="96"/>
  <c r="AE9" i="96"/>
  <c r="AD9" i="96"/>
  <c r="AC9" i="96"/>
  <c r="AB9" i="96"/>
  <c r="AA9" i="96"/>
  <c r="Z9" i="96"/>
  <c r="Y9" i="96"/>
  <c r="X9" i="96"/>
  <c r="W9" i="96"/>
  <c r="V9" i="96"/>
  <c r="U9" i="96"/>
  <c r="T9" i="96"/>
  <c r="S9" i="96"/>
  <c r="R9" i="96"/>
  <c r="Q9" i="96"/>
  <c r="P9" i="96"/>
  <c r="O9" i="96"/>
  <c r="N9" i="96"/>
  <c r="M9" i="96"/>
  <c r="L9" i="96"/>
  <c r="K9" i="96"/>
  <c r="J9" i="96"/>
  <c r="I9" i="96"/>
  <c r="H9" i="96"/>
  <c r="G9" i="96"/>
  <c r="F9" i="96"/>
  <c r="E9" i="96"/>
  <c r="D9" i="96"/>
  <c r="C9" i="96"/>
  <c r="B9" i="96"/>
  <c r="AF8" i="96"/>
  <c r="AE8" i="96"/>
  <c r="AD8" i="96"/>
  <c r="AC8" i="96"/>
  <c r="AB8" i="96"/>
  <c r="AA8" i="96"/>
  <c r="Z8" i="96"/>
  <c r="Y8" i="96"/>
  <c r="X8" i="96"/>
  <c r="W8" i="96"/>
  <c r="V8" i="96"/>
  <c r="U8" i="96"/>
  <c r="T8" i="96"/>
  <c r="S8" i="96"/>
  <c r="R8" i="96"/>
  <c r="Q8" i="96"/>
  <c r="P8" i="96"/>
  <c r="O8" i="96"/>
  <c r="N8" i="96"/>
  <c r="M8" i="96"/>
  <c r="L8" i="96"/>
  <c r="K8" i="96"/>
  <c r="J8" i="96"/>
  <c r="I8" i="96"/>
  <c r="H8" i="96"/>
  <c r="G8" i="96"/>
  <c r="F8" i="96"/>
  <c r="E8" i="96"/>
  <c r="D8" i="96"/>
  <c r="C8" i="96"/>
  <c r="B8" i="96"/>
  <c r="AF7" i="96"/>
  <c r="AE7" i="96"/>
  <c r="AD7" i="96"/>
  <c r="AC7" i="96"/>
  <c r="AB7" i="96"/>
  <c r="AA7" i="96"/>
  <c r="Z7" i="96"/>
  <c r="Y7" i="96"/>
  <c r="X7" i="96"/>
  <c r="W7" i="96"/>
  <c r="V7" i="96"/>
  <c r="U7" i="96"/>
  <c r="T7" i="96"/>
  <c r="S7" i="96"/>
  <c r="R7" i="96"/>
  <c r="Q7" i="96"/>
  <c r="P7" i="96"/>
  <c r="O7" i="96"/>
  <c r="N7" i="96"/>
  <c r="M7" i="96"/>
  <c r="L7" i="96"/>
  <c r="K7" i="96"/>
  <c r="J7" i="96"/>
  <c r="I7" i="96"/>
  <c r="H7" i="96"/>
  <c r="G7" i="96"/>
  <c r="F7" i="96"/>
  <c r="E7" i="96"/>
  <c r="D7" i="96"/>
  <c r="C7" i="96"/>
  <c r="B7" i="96"/>
  <c r="AF6" i="96"/>
  <c r="AE6" i="96"/>
  <c r="AD6" i="96"/>
  <c r="AC6" i="96"/>
  <c r="AB6" i="96"/>
  <c r="AA6" i="96"/>
  <c r="Z6" i="96"/>
  <c r="Y6" i="96"/>
  <c r="X6" i="96"/>
  <c r="W6" i="96"/>
  <c r="V6" i="96"/>
  <c r="U6" i="96"/>
  <c r="T6" i="96"/>
  <c r="S6" i="96"/>
  <c r="R6" i="96"/>
  <c r="Q6" i="96"/>
  <c r="P6" i="96"/>
  <c r="O6" i="96"/>
  <c r="N6" i="96"/>
  <c r="M6" i="96"/>
  <c r="L6" i="96"/>
  <c r="K6" i="96"/>
  <c r="J6" i="96"/>
  <c r="I6" i="96"/>
  <c r="H6" i="96"/>
  <c r="G6" i="96"/>
  <c r="F6" i="96"/>
  <c r="E6" i="96"/>
  <c r="D6" i="96"/>
  <c r="C6" i="96"/>
  <c r="B6" i="96"/>
  <c r="AF5" i="96"/>
  <c r="AE5" i="96"/>
  <c r="AD5" i="96"/>
  <c r="AC5" i="96"/>
  <c r="AB5" i="96"/>
  <c r="AA5" i="96"/>
  <c r="Z5" i="96"/>
  <c r="Y5" i="96"/>
  <c r="X5" i="96"/>
  <c r="W5" i="96"/>
  <c r="V5" i="96"/>
  <c r="U5" i="96"/>
  <c r="T5" i="96"/>
  <c r="S5" i="96"/>
  <c r="R5" i="96"/>
  <c r="Q5" i="96"/>
  <c r="P5" i="96"/>
  <c r="O5" i="96"/>
  <c r="N5" i="96"/>
  <c r="M5" i="96"/>
  <c r="L5" i="96"/>
  <c r="K5" i="96"/>
  <c r="J5" i="96"/>
  <c r="I5" i="96"/>
  <c r="H5" i="96"/>
  <c r="G5" i="96"/>
  <c r="F5" i="96"/>
  <c r="E5" i="96"/>
  <c r="D5" i="96"/>
  <c r="C5" i="96"/>
  <c r="B5" i="96"/>
  <c r="AF2" i="96"/>
  <c r="AE2" i="96"/>
  <c r="AD2" i="96"/>
  <c r="AC2" i="96"/>
  <c r="AB2" i="96"/>
  <c r="AA2" i="96"/>
  <c r="Z2" i="96"/>
  <c r="Y2" i="96"/>
  <c r="X2" i="96"/>
  <c r="W2" i="96"/>
  <c r="V2" i="96"/>
  <c r="U2" i="96"/>
  <c r="T2" i="96"/>
  <c r="S2" i="96"/>
  <c r="R2" i="96"/>
  <c r="Q2" i="96"/>
  <c r="P2" i="96"/>
  <c r="O2" i="96"/>
  <c r="N2" i="96"/>
  <c r="M2" i="96"/>
  <c r="L2" i="96"/>
  <c r="K2" i="96"/>
  <c r="J2" i="96"/>
  <c r="I2" i="96"/>
  <c r="H2" i="96"/>
  <c r="G2" i="96"/>
  <c r="F2" i="96"/>
  <c r="E2" i="96"/>
  <c r="D2" i="96"/>
  <c r="C2" i="96"/>
  <c r="B2" i="96"/>
  <c r="AF26" i="95"/>
  <c r="AE26" i="95"/>
  <c r="AD26" i="95"/>
  <c r="AC26" i="95"/>
  <c r="AB26" i="95"/>
  <c r="AA26" i="95"/>
  <c r="Z26" i="95"/>
  <c r="Y26" i="95"/>
  <c r="X26" i="95"/>
  <c r="W26" i="95"/>
  <c r="V26" i="95"/>
  <c r="U26" i="95"/>
  <c r="T26" i="95"/>
  <c r="S26" i="95"/>
  <c r="R26" i="95"/>
  <c r="Q26" i="95"/>
  <c r="P26" i="95"/>
  <c r="O26" i="95"/>
  <c r="N26" i="95"/>
  <c r="M26" i="95"/>
  <c r="L26" i="95"/>
  <c r="K26" i="95"/>
  <c r="J26" i="95"/>
  <c r="I26" i="95"/>
  <c r="H26" i="95"/>
  <c r="F26" i="95" s="1" a="1"/>
  <c r="F26" i="95" s="1"/>
  <c r="G26" i="95"/>
  <c r="AF23" i="95"/>
  <c r="AE23" i="95"/>
  <c r="AD23" i="95"/>
  <c r="AC23" i="95"/>
  <c r="AB23" i="95"/>
  <c r="AA23" i="95"/>
  <c r="Z23" i="95"/>
  <c r="Y23" i="95"/>
  <c r="X23" i="95"/>
  <c r="W23" i="95"/>
  <c r="V23" i="95"/>
  <c r="U23" i="95"/>
  <c r="T23" i="95"/>
  <c r="S23" i="95"/>
  <c r="R23" i="95"/>
  <c r="Q23" i="95"/>
  <c r="P23" i="95"/>
  <c r="O23" i="95"/>
  <c r="N23" i="95"/>
  <c r="M23" i="95"/>
  <c r="L23" i="95"/>
  <c r="K23" i="95"/>
  <c r="J23" i="95"/>
  <c r="D23" i="95" s="1" a="1"/>
  <c r="D23" i="95" s="1"/>
  <c r="I23" i="95"/>
  <c r="E23" i="95" s="1" a="1"/>
  <c r="E23" i="95" s="1"/>
  <c r="H23" i="95"/>
  <c r="G23" i="95"/>
  <c r="AF22" i="95"/>
  <c r="AE22" i="95"/>
  <c r="AD22" i="95"/>
  <c r="AC22" i="95"/>
  <c r="AB22" i="95"/>
  <c r="AA22" i="95"/>
  <c r="Z22" i="95"/>
  <c r="Y22" i="95"/>
  <c r="X22" i="95"/>
  <c r="W22" i="95"/>
  <c r="V22" i="95"/>
  <c r="U22" i="95"/>
  <c r="T22" i="95"/>
  <c r="S22" i="95"/>
  <c r="R22" i="95"/>
  <c r="Q22" i="95"/>
  <c r="P22" i="95"/>
  <c r="O22" i="95"/>
  <c r="N22" i="95"/>
  <c r="M22" i="95"/>
  <c r="L22" i="95"/>
  <c r="K22" i="95"/>
  <c r="J22" i="95"/>
  <c r="I22" i="95"/>
  <c r="H22" i="95"/>
  <c r="F22" i="95" s="1" a="1"/>
  <c r="F22" i="95" s="1"/>
  <c r="G22" i="95"/>
  <c r="AF21" i="95"/>
  <c r="AE21" i="95"/>
  <c r="AD21" i="95"/>
  <c r="AC21" i="95"/>
  <c r="AB21" i="95"/>
  <c r="AA21" i="95"/>
  <c r="Z21" i="95"/>
  <c r="Y21" i="95"/>
  <c r="X21" i="95"/>
  <c r="W21" i="95"/>
  <c r="V21" i="95"/>
  <c r="U21" i="95"/>
  <c r="T21" i="95"/>
  <c r="S21" i="95"/>
  <c r="R21" i="95"/>
  <c r="Q21" i="95"/>
  <c r="P21" i="95"/>
  <c r="O21" i="95"/>
  <c r="N21" i="95"/>
  <c r="M21" i="95"/>
  <c r="L21" i="95"/>
  <c r="K21" i="95"/>
  <c r="J21" i="95"/>
  <c r="D21" i="95" s="1" a="1"/>
  <c r="D21" i="95" s="1"/>
  <c r="I21" i="95"/>
  <c r="C21" i="95" s="1" a="1"/>
  <c r="C21" i="95" s="1"/>
  <c r="H21" i="95"/>
  <c r="G21" i="95"/>
  <c r="AF20" i="95"/>
  <c r="AE20" i="95"/>
  <c r="AD20" i="95"/>
  <c r="AC20" i="95"/>
  <c r="AB20" i="95"/>
  <c r="AA20" i="95"/>
  <c r="Z20" i="95"/>
  <c r="Y20" i="95"/>
  <c r="X20" i="95"/>
  <c r="W20" i="95"/>
  <c r="V20" i="95"/>
  <c r="U20" i="95"/>
  <c r="T20" i="95"/>
  <c r="S20" i="95"/>
  <c r="R20" i="95"/>
  <c r="Q20" i="95"/>
  <c r="P20" i="95"/>
  <c r="O20" i="95"/>
  <c r="N20" i="95"/>
  <c r="M20" i="95"/>
  <c r="L20" i="95"/>
  <c r="K20" i="95"/>
  <c r="J20" i="95"/>
  <c r="I20" i="95"/>
  <c r="H20" i="95"/>
  <c r="F20" i="95" s="1" a="1"/>
  <c r="F20" i="95" s="1"/>
  <c r="G20" i="95"/>
  <c r="AF19" i="95"/>
  <c r="AE19" i="95"/>
  <c r="AD19" i="95"/>
  <c r="AC19" i="95"/>
  <c r="AB19" i="95"/>
  <c r="AA19" i="95"/>
  <c r="Z19" i="95"/>
  <c r="Y19" i="95"/>
  <c r="X19" i="95"/>
  <c r="W19" i="95"/>
  <c r="V19" i="95"/>
  <c r="U19" i="95"/>
  <c r="T19" i="95"/>
  <c r="S19" i="95"/>
  <c r="R19" i="95"/>
  <c r="Q19" i="95"/>
  <c r="P19" i="95"/>
  <c r="O19" i="95"/>
  <c r="N19" i="95"/>
  <c r="M19" i="95"/>
  <c r="L19" i="95"/>
  <c r="K19" i="95"/>
  <c r="J19" i="95"/>
  <c r="D19" i="95" s="1" a="1"/>
  <c r="D19" i="95" s="1"/>
  <c r="I19" i="95"/>
  <c r="C19" i="95" s="1" a="1"/>
  <c r="C19" i="95" s="1"/>
  <c r="H19" i="95"/>
  <c r="G19" i="95"/>
  <c r="AF18" i="95"/>
  <c r="AE18" i="95"/>
  <c r="AD18" i="95"/>
  <c r="AC18" i="95"/>
  <c r="AB18" i="95"/>
  <c r="AA18" i="95"/>
  <c r="Z18" i="95"/>
  <c r="Y18" i="95"/>
  <c r="X18" i="95"/>
  <c r="W18" i="95"/>
  <c r="V18" i="95"/>
  <c r="U18" i="95"/>
  <c r="T18" i="95"/>
  <c r="S18" i="95"/>
  <c r="R18" i="95"/>
  <c r="Q18" i="95"/>
  <c r="P18" i="95"/>
  <c r="O18" i="95"/>
  <c r="N18" i="95"/>
  <c r="M18" i="95"/>
  <c r="L18" i="95"/>
  <c r="K18" i="95"/>
  <c r="J18" i="95"/>
  <c r="I18" i="95"/>
  <c r="H18" i="95"/>
  <c r="F18" i="95" s="1" a="1"/>
  <c r="F18" i="95" s="1"/>
  <c r="G18" i="95"/>
  <c r="AF17" i="95"/>
  <c r="AE17" i="95"/>
  <c r="AD17" i="95"/>
  <c r="AC17" i="95"/>
  <c r="AB17" i="95"/>
  <c r="AA17" i="95"/>
  <c r="Z17" i="95"/>
  <c r="Y17" i="95"/>
  <c r="X17" i="95"/>
  <c r="W17" i="95"/>
  <c r="V17" i="95"/>
  <c r="U17" i="95"/>
  <c r="T17" i="95"/>
  <c r="S17" i="95"/>
  <c r="R17" i="95"/>
  <c r="Q17" i="95"/>
  <c r="P17" i="95"/>
  <c r="O17" i="95"/>
  <c r="N17" i="95"/>
  <c r="M17" i="95"/>
  <c r="L17" i="95"/>
  <c r="K17" i="95"/>
  <c r="J17" i="95"/>
  <c r="D17" i="95" s="1" a="1"/>
  <c r="D17" i="95" s="1"/>
  <c r="I17" i="95"/>
  <c r="C17" i="95" s="1" a="1"/>
  <c r="C17" i="95" s="1"/>
  <c r="H17" i="95"/>
  <c r="G17" i="95"/>
  <c r="AF16" i="95"/>
  <c r="AE16" i="95"/>
  <c r="AD16" i="95"/>
  <c r="AC16" i="95"/>
  <c r="AB16" i="95"/>
  <c r="AA16" i="95"/>
  <c r="Z16" i="95"/>
  <c r="Y16" i="95"/>
  <c r="X16" i="95"/>
  <c r="W16" i="95"/>
  <c r="V16" i="95"/>
  <c r="U16" i="95"/>
  <c r="T16" i="95"/>
  <c r="S16" i="95"/>
  <c r="R16" i="95"/>
  <c r="Q16" i="95"/>
  <c r="P16" i="95"/>
  <c r="O16" i="95"/>
  <c r="N16" i="95"/>
  <c r="M16" i="95"/>
  <c r="L16" i="95"/>
  <c r="K16" i="95"/>
  <c r="J16" i="95"/>
  <c r="I16" i="95"/>
  <c r="H16" i="95"/>
  <c r="F16" i="95" s="1" a="1"/>
  <c r="F16" i="95" s="1"/>
  <c r="G16" i="95"/>
  <c r="AF15" i="95"/>
  <c r="AE15" i="95"/>
  <c r="AD15" i="95"/>
  <c r="AC15" i="95"/>
  <c r="AB15" i="95"/>
  <c r="AA15" i="95"/>
  <c r="Z15" i="95"/>
  <c r="Y15" i="95"/>
  <c r="X15" i="95"/>
  <c r="W15" i="95"/>
  <c r="V15" i="95"/>
  <c r="U15" i="95"/>
  <c r="T15" i="95"/>
  <c r="S15" i="95"/>
  <c r="R15" i="95"/>
  <c r="Q15" i="95"/>
  <c r="P15" i="95"/>
  <c r="O15" i="95"/>
  <c r="N15" i="95"/>
  <c r="M15" i="95"/>
  <c r="L15" i="95"/>
  <c r="K15" i="95"/>
  <c r="J15" i="95"/>
  <c r="D15" i="95" s="1" a="1"/>
  <c r="D15" i="95" s="1"/>
  <c r="I15" i="95"/>
  <c r="C15" i="95" s="1" a="1"/>
  <c r="C15" i="95" s="1"/>
  <c r="H15" i="95"/>
  <c r="G15" i="95"/>
  <c r="AF14" i="95"/>
  <c r="AE14" i="95"/>
  <c r="AD14" i="95"/>
  <c r="AC14" i="95"/>
  <c r="AB14" i="95"/>
  <c r="AA14" i="95"/>
  <c r="Z14" i="95"/>
  <c r="Y14" i="95"/>
  <c r="X14" i="95"/>
  <c r="W14" i="95"/>
  <c r="V14" i="95"/>
  <c r="U14" i="95"/>
  <c r="T14" i="95"/>
  <c r="S14" i="95"/>
  <c r="R14" i="95"/>
  <c r="Q14" i="95"/>
  <c r="P14" i="95"/>
  <c r="O14" i="95"/>
  <c r="N14" i="95"/>
  <c r="M14" i="95"/>
  <c r="L14" i="95"/>
  <c r="K14" i="95"/>
  <c r="J14" i="95"/>
  <c r="I14" i="95"/>
  <c r="H14" i="95"/>
  <c r="F14" i="95" s="1" a="1"/>
  <c r="F14" i="95" s="1"/>
  <c r="G14" i="95"/>
  <c r="AF13" i="95"/>
  <c r="AE13" i="95"/>
  <c r="AD13" i="95"/>
  <c r="AC13" i="95"/>
  <c r="AB13" i="95"/>
  <c r="AA13" i="95"/>
  <c r="Z13" i="95"/>
  <c r="Y13" i="95"/>
  <c r="X13" i="95"/>
  <c r="W13" i="95"/>
  <c r="V13" i="95"/>
  <c r="U13" i="95"/>
  <c r="T13" i="95"/>
  <c r="S13" i="95"/>
  <c r="R13" i="95"/>
  <c r="Q13" i="95"/>
  <c r="P13" i="95"/>
  <c r="O13" i="95"/>
  <c r="N13" i="95"/>
  <c r="M13" i="95"/>
  <c r="L13" i="95"/>
  <c r="K13" i="95"/>
  <c r="J13" i="95"/>
  <c r="D13" i="95" s="1" a="1"/>
  <c r="D13" i="95" s="1"/>
  <c r="I13" i="95"/>
  <c r="C13" i="95" s="1" a="1"/>
  <c r="C13" i="95" s="1"/>
  <c r="H13" i="95"/>
  <c r="G13" i="95"/>
  <c r="AF12" i="95"/>
  <c r="AE12" i="95"/>
  <c r="AD12" i="95"/>
  <c r="AC12" i="95"/>
  <c r="AB12" i="95"/>
  <c r="AA12" i="95"/>
  <c r="Z12" i="95"/>
  <c r="Y12" i="95"/>
  <c r="X12" i="95"/>
  <c r="W12" i="95"/>
  <c r="V12" i="95"/>
  <c r="U12" i="95"/>
  <c r="T12" i="95"/>
  <c r="S12" i="95"/>
  <c r="R12" i="95"/>
  <c r="Q12" i="95"/>
  <c r="P12" i="95"/>
  <c r="O12" i="95"/>
  <c r="N12" i="95"/>
  <c r="M12" i="95"/>
  <c r="L12" i="95"/>
  <c r="K12" i="95"/>
  <c r="J12" i="95"/>
  <c r="I12" i="95"/>
  <c r="H12" i="95"/>
  <c r="F12" i="95" s="1" a="1"/>
  <c r="F12" i="95" s="1"/>
  <c r="G12" i="95"/>
  <c r="AF11" i="95"/>
  <c r="AE11" i="95"/>
  <c r="AD11" i="95"/>
  <c r="AC11" i="95"/>
  <c r="AB11" i="95"/>
  <c r="AA11" i="95"/>
  <c r="Z11" i="95"/>
  <c r="Y11" i="95"/>
  <c r="X11" i="95"/>
  <c r="W11" i="95"/>
  <c r="V11" i="95"/>
  <c r="U11" i="95"/>
  <c r="T11" i="95"/>
  <c r="S11" i="95"/>
  <c r="R11" i="95"/>
  <c r="Q11" i="95"/>
  <c r="P11" i="95"/>
  <c r="O11" i="95"/>
  <c r="N11" i="95"/>
  <c r="M11" i="95"/>
  <c r="L11" i="95"/>
  <c r="K11" i="95"/>
  <c r="J11" i="95"/>
  <c r="D11" i="95" s="1" a="1"/>
  <c r="D11" i="95" s="1"/>
  <c r="I11" i="95"/>
  <c r="C11" i="95" s="1" a="1"/>
  <c r="C11" i="95" s="1"/>
  <c r="H11" i="95"/>
  <c r="G11" i="95"/>
  <c r="E11" i="95" s="1" a="1"/>
  <c r="E11" i="95" s="1"/>
  <c r="F10" i="95"/>
  <c r="F10" i="95" a="1"/>
  <c r="E10" i="95"/>
  <c r="E10" i="95" a="1"/>
  <c r="D10" i="95" a="1"/>
  <c r="D10" i="95" s="1"/>
  <c r="C10" i="95" a="1"/>
  <c r="C10" i="95" s="1"/>
  <c r="B10" i="95"/>
  <c r="B10" i="95" a="1"/>
  <c r="AF9" i="95"/>
  <c r="AE9" i="95"/>
  <c r="AD9" i="95"/>
  <c r="AC9" i="95"/>
  <c r="AB9" i="95"/>
  <c r="AA9" i="95"/>
  <c r="Z9" i="95"/>
  <c r="Y9" i="95"/>
  <c r="X9" i="95"/>
  <c r="W9" i="95"/>
  <c r="V9" i="95"/>
  <c r="U9" i="95"/>
  <c r="T9" i="95"/>
  <c r="S9" i="95"/>
  <c r="R9" i="95"/>
  <c r="Q9" i="95"/>
  <c r="P9" i="95"/>
  <c r="O9" i="95"/>
  <c r="N9" i="95"/>
  <c r="M9" i="95"/>
  <c r="L9" i="95"/>
  <c r="K9" i="95"/>
  <c r="J9" i="95"/>
  <c r="I9" i="95"/>
  <c r="H9" i="95"/>
  <c r="C9" i="95" s="1" a="1"/>
  <c r="C9" i="95" s="1"/>
  <c r="G9" i="95"/>
  <c r="AF8" i="95"/>
  <c r="AE8" i="95"/>
  <c r="AD8" i="95"/>
  <c r="AC8" i="95"/>
  <c r="AB8" i="95"/>
  <c r="AA8" i="95"/>
  <c r="Z8" i="95"/>
  <c r="Y8" i="95"/>
  <c r="X8" i="95"/>
  <c r="W8" i="95"/>
  <c r="V8" i="95"/>
  <c r="U8" i="95"/>
  <c r="T8" i="95"/>
  <c r="S8" i="95"/>
  <c r="R8" i="95"/>
  <c r="Q8" i="95"/>
  <c r="P8" i="95"/>
  <c r="O8" i="95"/>
  <c r="N8" i="95"/>
  <c r="M8" i="95"/>
  <c r="L8" i="95"/>
  <c r="E8" i="95" s="1" a="1"/>
  <c r="E8" i="95" s="1"/>
  <c r="K8" i="95"/>
  <c r="J8" i="95"/>
  <c r="I8" i="95"/>
  <c r="H8" i="95"/>
  <c r="G8" i="95"/>
  <c r="AF7" i="95"/>
  <c r="AE7" i="95"/>
  <c r="AD7" i="95"/>
  <c r="AC7" i="95"/>
  <c r="AB7" i="95"/>
  <c r="AA7" i="95"/>
  <c r="Z7" i="95"/>
  <c r="Y7" i="95"/>
  <c r="X7" i="95"/>
  <c r="W7" i="95"/>
  <c r="V7" i="95"/>
  <c r="U7" i="95"/>
  <c r="T7" i="95"/>
  <c r="S7" i="95"/>
  <c r="R7" i="95"/>
  <c r="Q7" i="95"/>
  <c r="P7" i="95"/>
  <c r="O7" i="95"/>
  <c r="N7" i="95"/>
  <c r="M7" i="95"/>
  <c r="L7" i="95"/>
  <c r="K7" i="95"/>
  <c r="J7" i="95"/>
  <c r="I7" i="95"/>
  <c r="H7" i="95"/>
  <c r="C7" i="95" s="1" a="1"/>
  <c r="C7" i="95" s="1"/>
  <c r="G7" i="95"/>
  <c r="AF6" i="95"/>
  <c r="AE6" i="95"/>
  <c r="AD6" i="95"/>
  <c r="AC6" i="95"/>
  <c r="AB6" i="95"/>
  <c r="AA6" i="95"/>
  <c r="Z6" i="95"/>
  <c r="Y6" i="95"/>
  <c r="X6" i="95"/>
  <c r="W6" i="95"/>
  <c r="V6" i="95"/>
  <c r="U6" i="95"/>
  <c r="T6" i="95"/>
  <c r="S6" i="95"/>
  <c r="R6" i="95"/>
  <c r="Q6" i="95"/>
  <c r="P6" i="95"/>
  <c r="O6" i="95"/>
  <c r="N6" i="95"/>
  <c r="M6" i="95"/>
  <c r="L6" i="95"/>
  <c r="D6" i="95" s="1" a="1"/>
  <c r="D6" i="95" s="1"/>
  <c r="K6" i="95"/>
  <c r="J6" i="95"/>
  <c r="I6" i="95"/>
  <c r="E6" i="95" s="1" a="1"/>
  <c r="E6" i="95" s="1"/>
  <c r="H6" i="95"/>
  <c r="G6" i="95"/>
  <c r="AF5" i="95"/>
  <c r="AE5" i="95"/>
  <c r="AD5" i="95"/>
  <c r="AC5" i="95"/>
  <c r="AB5" i="95"/>
  <c r="AA5" i="95"/>
  <c r="Z5" i="95"/>
  <c r="Y5" i="95"/>
  <c r="X5" i="95"/>
  <c r="W5" i="95"/>
  <c r="V5" i="95"/>
  <c r="U5" i="95"/>
  <c r="T5" i="95"/>
  <c r="S5" i="95"/>
  <c r="R5" i="95"/>
  <c r="Q5" i="95"/>
  <c r="P5" i="95"/>
  <c r="O5" i="95"/>
  <c r="N5" i="95"/>
  <c r="M5" i="95"/>
  <c r="L5" i="95"/>
  <c r="K5" i="95"/>
  <c r="J5" i="95"/>
  <c r="I5" i="95"/>
  <c r="H5" i="95"/>
  <c r="C5" i="95" s="1" a="1"/>
  <c r="C5" i="95" s="1"/>
  <c r="G5" i="95"/>
  <c r="F4" i="95" a="1"/>
  <c r="F4" i="95" s="1"/>
  <c r="E4" i="95" a="1"/>
  <c r="E4" i="95" s="1"/>
  <c r="D4" i="95"/>
  <c r="D4" i="95" a="1"/>
  <c r="C4" i="95" a="1"/>
  <c r="C4" i="95" s="1"/>
  <c r="B4" i="95" a="1"/>
  <c r="B4" i="95" s="1"/>
  <c r="F3" i="95" a="1"/>
  <c r="F3" i="95" s="1"/>
  <c r="E3" i="95"/>
  <c r="E3" i="95" a="1"/>
  <c r="D3" i="95" a="1"/>
  <c r="D3" i="95" s="1"/>
  <c r="C3" i="95" a="1"/>
  <c r="C3" i="95" s="1"/>
  <c r="B3" i="95" a="1"/>
  <c r="B3" i="95" s="1"/>
  <c r="AF2" i="95"/>
  <c r="AE2" i="95"/>
  <c r="AD2" i="95"/>
  <c r="AC2" i="95"/>
  <c r="AB2" i="95"/>
  <c r="AA2" i="95"/>
  <c r="Z2" i="95"/>
  <c r="Y2" i="95"/>
  <c r="X2" i="95"/>
  <c r="W2" i="95"/>
  <c r="V2" i="95"/>
  <c r="U2" i="95"/>
  <c r="T2" i="95"/>
  <c r="S2" i="95"/>
  <c r="R2" i="95"/>
  <c r="Q2" i="95"/>
  <c r="P2" i="95"/>
  <c r="O2" i="95"/>
  <c r="N2" i="95"/>
  <c r="M2" i="95"/>
  <c r="L2" i="95"/>
  <c r="K2" i="95"/>
  <c r="J2" i="95"/>
  <c r="I2" i="95"/>
  <c r="H2" i="95"/>
  <c r="C2" i="95" s="1" a="1"/>
  <c r="C2" i="95" s="1"/>
  <c r="G2" i="95"/>
  <c r="AC11" i="93"/>
  <c r="AD11" i="93"/>
  <c r="AE11" i="93"/>
  <c r="AF11" i="93"/>
  <c r="AC12" i="93"/>
  <c r="AD12" i="93"/>
  <c r="AE12" i="93"/>
  <c r="AF12" i="93"/>
  <c r="AC13" i="93"/>
  <c r="AD13" i="93"/>
  <c r="AE13" i="93"/>
  <c r="AF13" i="93"/>
  <c r="AC14" i="93"/>
  <c r="AD14" i="93"/>
  <c r="AE14" i="93"/>
  <c r="AF14" i="93"/>
  <c r="AC15" i="93"/>
  <c r="AD15" i="93"/>
  <c r="AE15" i="93"/>
  <c r="AF15" i="93"/>
  <c r="AC16" i="93"/>
  <c r="AD16" i="93"/>
  <c r="AE16" i="93"/>
  <c r="AF16" i="93"/>
  <c r="AC17" i="93"/>
  <c r="AD17" i="93"/>
  <c r="AE17" i="93"/>
  <c r="AF17" i="93"/>
  <c r="AC18" i="93"/>
  <c r="AD18" i="93"/>
  <c r="AE18" i="93"/>
  <c r="AF18" i="93"/>
  <c r="AC19" i="93"/>
  <c r="AD19" i="93"/>
  <c r="AE19" i="93"/>
  <c r="AF19" i="93"/>
  <c r="AC20" i="93"/>
  <c r="AD20" i="93"/>
  <c r="AE20" i="93"/>
  <c r="AF20" i="93"/>
  <c r="AC21" i="93"/>
  <c r="AD21" i="93"/>
  <c r="AE21" i="93"/>
  <c r="AF21" i="93"/>
  <c r="AC22" i="93"/>
  <c r="AD22" i="93"/>
  <c r="AE22" i="93"/>
  <c r="AF22" i="93"/>
  <c r="AC23" i="93"/>
  <c r="AD23" i="93"/>
  <c r="AE23" i="93"/>
  <c r="AF23" i="93"/>
  <c r="AC24" i="93"/>
  <c r="AD24" i="93"/>
  <c r="AE24" i="93"/>
  <c r="AF24" i="93"/>
  <c r="AC25" i="93"/>
  <c r="AD25" i="93"/>
  <c r="AE25" i="93"/>
  <c r="AF25" i="93"/>
  <c r="AC26" i="93"/>
  <c r="AD26" i="93"/>
  <c r="AE26" i="93"/>
  <c r="AF26" i="93"/>
  <c r="AC27" i="93"/>
  <c r="AD27" i="93"/>
  <c r="AE27" i="93"/>
  <c r="AF27" i="93"/>
  <c r="AC28" i="93"/>
  <c r="AD28" i="93"/>
  <c r="AE28" i="93"/>
  <c r="AF28" i="93"/>
  <c r="AC29" i="93"/>
  <c r="AD29" i="93"/>
  <c r="AE29" i="93"/>
  <c r="AF29" i="93"/>
  <c r="AC30" i="93"/>
  <c r="AD30" i="93"/>
  <c r="AE30" i="93"/>
  <c r="AF30" i="93"/>
  <c r="AC31" i="93"/>
  <c r="AD31" i="93"/>
  <c r="AE31" i="93"/>
  <c r="AF31" i="93"/>
  <c r="AC32" i="93"/>
  <c r="AD32" i="93"/>
  <c r="AE32" i="93"/>
  <c r="AF32" i="93"/>
  <c r="AC33" i="93"/>
  <c r="AD33" i="93"/>
  <c r="AE33" i="93"/>
  <c r="AF33" i="93"/>
  <c r="AC35" i="93"/>
  <c r="AD35" i="93"/>
  <c r="AE35" i="93"/>
  <c r="AF35" i="93"/>
  <c r="C11" i="93"/>
  <c r="D11" i="93"/>
  <c r="E11" i="93"/>
  <c r="F11" i="93"/>
  <c r="G11" i="93"/>
  <c r="H11" i="93"/>
  <c r="I11" i="93"/>
  <c r="J11" i="93"/>
  <c r="K11" i="93"/>
  <c r="L11" i="93"/>
  <c r="M11" i="93"/>
  <c r="N11" i="93"/>
  <c r="O11" i="93"/>
  <c r="P11" i="93"/>
  <c r="Q11" i="93"/>
  <c r="R11" i="93"/>
  <c r="S11" i="93"/>
  <c r="T11" i="93"/>
  <c r="U11" i="93"/>
  <c r="V11" i="93"/>
  <c r="W11" i="93"/>
  <c r="X11" i="93"/>
  <c r="Y11" i="93"/>
  <c r="Z11" i="93"/>
  <c r="AA11" i="93"/>
  <c r="AB11" i="93"/>
  <c r="C12" i="93"/>
  <c r="D12" i="93"/>
  <c r="E12" i="93"/>
  <c r="F12" i="93"/>
  <c r="G12" i="93"/>
  <c r="H12" i="93"/>
  <c r="I12" i="93"/>
  <c r="J12" i="93"/>
  <c r="K12" i="93"/>
  <c r="L12" i="93"/>
  <c r="M12" i="93"/>
  <c r="N12" i="93"/>
  <c r="O12" i="93"/>
  <c r="P12" i="93"/>
  <c r="Q12" i="93"/>
  <c r="R12" i="93"/>
  <c r="S12" i="93"/>
  <c r="T12" i="93"/>
  <c r="U12" i="93"/>
  <c r="V12" i="93"/>
  <c r="W12" i="93"/>
  <c r="X12" i="93"/>
  <c r="Y12" i="93"/>
  <c r="Z12" i="93"/>
  <c r="AA12" i="93"/>
  <c r="AB12" i="93"/>
  <c r="C13" i="93"/>
  <c r="D13" i="93"/>
  <c r="E13" i="93"/>
  <c r="F13" i="93"/>
  <c r="G13" i="93"/>
  <c r="H13" i="93"/>
  <c r="I13" i="93"/>
  <c r="J13" i="93"/>
  <c r="K13" i="93"/>
  <c r="L13" i="93"/>
  <c r="M13" i="93"/>
  <c r="N13" i="93"/>
  <c r="O13" i="93"/>
  <c r="P13" i="93"/>
  <c r="Q13" i="93"/>
  <c r="R13" i="93"/>
  <c r="S13" i="93"/>
  <c r="T13" i="93"/>
  <c r="U13" i="93"/>
  <c r="V13" i="93"/>
  <c r="W13" i="93"/>
  <c r="X13" i="93"/>
  <c r="Y13" i="93"/>
  <c r="Z13" i="93"/>
  <c r="AA13" i="93"/>
  <c r="AB13" i="93"/>
  <c r="C14" i="93"/>
  <c r="D14" i="93"/>
  <c r="E14" i="93"/>
  <c r="F14" i="93"/>
  <c r="G14" i="93"/>
  <c r="H14" i="93"/>
  <c r="I14" i="93"/>
  <c r="J14" i="93"/>
  <c r="K14" i="93"/>
  <c r="L14" i="93"/>
  <c r="M14" i="93"/>
  <c r="N14" i="93"/>
  <c r="O14" i="93"/>
  <c r="P14" i="93"/>
  <c r="Q14" i="93"/>
  <c r="R14" i="93"/>
  <c r="S14" i="93"/>
  <c r="T14" i="93"/>
  <c r="U14" i="93"/>
  <c r="V14" i="93"/>
  <c r="W14" i="93"/>
  <c r="X14" i="93"/>
  <c r="Y14" i="93"/>
  <c r="Z14" i="93"/>
  <c r="AA14" i="93"/>
  <c r="AB14" i="93"/>
  <c r="C15" i="93"/>
  <c r="D15" i="93"/>
  <c r="E15" i="93"/>
  <c r="F15" i="93"/>
  <c r="G15" i="93"/>
  <c r="H15" i="93"/>
  <c r="I15" i="93"/>
  <c r="J15" i="93"/>
  <c r="K15" i="93"/>
  <c r="L15" i="93"/>
  <c r="M15" i="93"/>
  <c r="N15" i="93"/>
  <c r="O15" i="93"/>
  <c r="P15" i="93"/>
  <c r="Q15" i="93"/>
  <c r="R15" i="93"/>
  <c r="S15" i="93"/>
  <c r="T15" i="93"/>
  <c r="U15" i="93"/>
  <c r="V15" i="93"/>
  <c r="W15" i="93"/>
  <c r="X15" i="93"/>
  <c r="Y15" i="93"/>
  <c r="Z15" i="93"/>
  <c r="AA15" i="93"/>
  <c r="AB15" i="93"/>
  <c r="C16" i="93"/>
  <c r="D16" i="93"/>
  <c r="E16" i="93"/>
  <c r="F16" i="93"/>
  <c r="G16" i="93"/>
  <c r="H16" i="93"/>
  <c r="I16" i="93"/>
  <c r="J16" i="93"/>
  <c r="K16" i="93"/>
  <c r="L16" i="93"/>
  <c r="M16" i="93"/>
  <c r="N16" i="93"/>
  <c r="O16" i="93"/>
  <c r="P16" i="93"/>
  <c r="Q16" i="93"/>
  <c r="R16" i="93"/>
  <c r="S16" i="93"/>
  <c r="T16" i="93"/>
  <c r="U16" i="93"/>
  <c r="V16" i="93"/>
  <c r="W16" i="93"/>
  <c r="X16" i="93"/>
  <c r="Y16" i="93"/>
  <c r="Z16" i="93"/>
  <c r="AA16" i="93"/>
  <c r="AB16" i="93"/>
  <c r="C17" i="93"/>
  <c r="D17" i="93"/>
  <c r="E17" i="93"/>
  <c r="F17" i="93"/>
  <c r="G17" i="93"/>
  <c r="H17" i="93"/>
  <c r="I17" i="93"/>
  <c r="J17" i="93"/>
  <c r="K17" i="93"/>
  <c r="L17" i="93"/>
  <c r="M17" i="93"/>
  <c r="N17" i="93"/>
  <c r="O17" i="93"/>
  <c r="P17" i="93"/>
  <c r="Q17" i="93"/>
  <c r="R17" i="93"/>
  <c r="S17" i="93"/>
  <c r="T17" i="93"/>
  <c r="U17" i="93"/>
  <c r="V17" i="93"/>
  <c r="W17" i="93"/>
  <c r="X17" i="93"/>
  <c r="Y17" i="93"/>
  <c r="Z17" i="93"/>
  <c r="AA17" i="93"/>
  <c r="AB17" i="93"/>
  <c r="C18" i="93"/>
  <c r="D18" i="93"/>
  <c r="E18" i="93"/>
  <c r="F18" i="93"/>
  <c r="G18" i="93"/>
  <c r="H18" i="93"/>
  <c r="I18" i="93"/>
  <c r="J18" i="93"/>
  <c r="K18" i="93"/>
  <c r="L18" i="93"/>
  <c r="M18" i="93"/>
  <c r="N18" i="93"/>
  <c r="O18" i="93"/>
  <c r="P18" i="93"/>
  <c r="Q18" i="93"/>
  <c r="R18" i="93"/>
  <c r="S18" i="93"/>
  <c r="T18" i="93"/>
  <c r="U18" i="93"/>
  <c r="V18" i="93"/>
  <c r="W18" i="93"/>
  <c r="X18" i="93"/>
  <c r="Y18" i="93"/>
  <c r="Z18" i="93"/>
  <c r="AA18" i="93"/>
  <c r="AB18" i="93"/>
  <c r="C19" i="93"/>
  <c r="D19" i="93"/>
  <c r="E19" i="93"/>
  <c r="F19" i="93"/>
  <c r="G19" i="93"/>
  <c r="H19" i="93"/>
  <c r="I19" i="93"/>
  <c r="J19" i="93"/>
  <c r="K19" i="93"/>
  <c r="L19" i="93"/>
  <c r="M19" i="93"/>
  <c r="N19" i="93"/>
  <c r="O19" i="93"/>
  <c r="P19" i="93"/>
  <c r="Q19" i="93"/>
  <c r="R19" i="93"/>
  <c r="S19" i="93"/>
  <c r="T19" i="93"/>
  <c r="U19" i="93"/>
  <c r="V19" i="93"/>
  <c r="W19" i="93"/>
  <c r="X19" i="93"/>
  <c r="Y19" i="93"/>
  <c r="Z19" i="93"/>
  <c r="AA19" i="93"/>
  <c r="AB19" i="93"/>
  <c r="C20" i="93"/>
  <c r="D20" i="93"/>
  <c r="E20" i="93"/>
  <c r="F20" i="93"/>
  <c r="G20" i="93"/>
  <c r="H20" i="93"/>
  <c r="I20" i="93"/>
  <c r="J20" i="93"/>
  <c r="K20" i="93"/>
  <c r="L20" i="93"/>
  <c r="M20" i="93"/>
  <c r="N20" i="93"/>
  <c r="O20" i="93"/>
  <c r="P20" i="93"/>
  <c r="Q20" i="93"/>
  <c r="R20" i="93"/>
  <c r="S20" i="93"/>
  <c r="T20" i="93"/>
  <c r="U20" i="93"/>
  <c r="V20" i="93"/>
  <c r="W20" i="93"/>
  <c r="X20" i="93"/>
  <c r="Y20" i="93"/>
  <c r="Z20" i="93"/>
  <c r="AA20" i="93"/>
  <c r="AB20" i="93"/>
  <c r="C21" i="93"/>
  <c r="D21" i="93"/>
  <c r="E21" i="93"/>
  <c r="F21" i="93"/>
  <c r="G21" i="93"/>
  <c r="H21" i="93"/>
  <c r="I21" i="93"/>
  <c r="J21" i="93"/>
  <c r="K21" i="93"/>
  <c r="L21" i="93"/>
  <c r="M21" i="93"/>
  <c r="N21" i="93"/>
  <c r="O21" i="93"/>
  <c r="P21" i="93"/>
  <c r="Q21" i="93"/>
  <c r="R21" i="93"/>
  <c r="S21" i="93"/>
  <c r="T21" i="93"/>
  <c r="U21" i="93"/>
  <c r="V21" i="93"/>
  <c r="W21" i="93"/>
  <c r="X21" i="93"/>
  <c r="Y21" i="93"/>
  <c r="Z21" i="93"/>
  <c r="AA21" i="93"/>
  <c r="AB21" i="93"/>
  <c r="C22" i="93"/>
  <c r="D22" i="93"/>
  <c r="E22" i="93"/>
  <c r="F22" i="93"/>
  <c r="G22" i="93"/>
  <c r="H22" i="93"/>
  <c r="I22" i="93"/>
  <c r="J22" i="93"/>
  <c r="K22" i="93"/>
  <c r="L22" i="93"/>
  <c r="M22" i="93"/>
  <c r="N22" i="93"/>
  <c r="O22" i="93"/>
  <c r="P22" i="93"/>
  <c r="Q22" i="93"/>
  <c r="R22" i="93"/>
  <c r="S22" i="93"/>
  <c r="T22" i="93"/>
  <c r="U22" i="93"/>
  <c r="V22" i="93"/>
  <c r="W22" i="93"/>
  <c r="X22" i="93"/>
  <c r="Y22" i="93"/>
  <c r="Z22" i="93"/>
  <c r="AA22" i="93"/>
  <c r="AB22" i="93"/>
  <c r="C23" i="93"/>
  <c r="D23" i="93"/>
  <c r="E23" i="93"/>
  <c r="F23" i="93"/>
  <c r="G23" i="93"/>
  <c r="H23" i="93"/>
  <c r="I23" i="93"/>
  <c r="J23" i="93"/>
  <c r="K23" i="93"/>
  <c r="L23" i="93"/>
  <c r="M23" i="93"/>
  <c r="N23" i="93"/>
  <c r="O23" i="93"/>
  <c r="P23" i="93"/>
  <c r="Q23" i="93"/>
  <c r="R23" i="93"/>
  <c r="S23" i="93"/>
  <c r="T23" i="93"/>
  <c r="U23" i="93"/>
  <c r="V23" i="93"/>
  <c r="W23" i="93"/>
  <c r="X23" i="93"/>
  <c r="Y23" i="93"/>
  <c r="Z23" i="93"/>
  <c r="AA23" i="93"/>
  <c r="AB23" i="93"/>
  <c r="C24" i="93"/>
  <c r="D24" i="93"/>
  <c r="E24" i="93"/>
  <c r="F24" i="93"/>
  <c r="G24" i="93"/>
  <c r="H24" i="93"/>
  <c r="I24" i="93"/>
  <c r="J24" i="93"/>
  <c r="K24" i="93"/>
  <c r="L24" i="93"/>
  <c r="M24" i="93"/>
  <c r="N24" i="93"/>
  <c r="O24" i="93"/>
  <c r="P24" i="93"/>
  <c r="Q24" i="93"/>
  <c r="R24" i="93"/>
  <c r="S24" i="93"/>
  <c r="T24" i="93"/>
  <c r="U24" i="93"/>
  <c r="V24" i="93"/>
  <c r="W24" i="93"/>
  <c r="X24" i="93"/>
  <c r="Y24" i="93"/>
  <c r="Z24" i="93"/>
  <c r="AA24" i="93"/>
  <c r="AB24" i="93"/>
  <c r="C25" i="93"/>
  <c r="D25" i="93"/>
  <c r="E25" i="93"/>
  <c r="F25" i="93"/>
  <c r="G25" i="93"/>
  <c r="H25" i="93"/>
  <c r="I25" i="93"/>
  <c r="J25" i="93"/>
  <c r="K25" i="93"/>
  <c r="L25" i="93"/>
  <c r="M25" i="93"/>
  <c r="N25" i="93"/>
  <c r="O25" i="93"/>
  <c r="P25" i="93"/>
  <c r="Q25" i="93"/>
  <c r="R25" i="93"/>
  <c r="S25" i="93"/>
  <c r="T25" i="93"/>
  <c r="U25" i="93"/>
  <c r="V25" i="93"/>
  <c r="W25" i="93"/>
  <c r="X25" i="93"/>
  <c r="Y25" i="93"/>
  <c r="Z25" i="93"/>
  <c r="AA25" i="93"/>
  <c r="AB25" i="93"/>
  <c r="C26" i="93"/>
  <c r="D26" i="93"/>
  <c r="E26" i="93"/>
  <c r="F26" i="93"/>
  <c r="G26" i="93"/>
  <c r="H26" i="93"/>
  <c r="I26" i="93"/>
  <c r="J26" i="93"/>
  <c r="K26" i="93"/>
  <c r="L26" i="93"/>
  <c r="M26" i="93"/>
  <c r="N26" i="93"/>
  <c r="O26" i="93"/>
  <c r="P26" i="93"/>
  <c r="Q26" i="93"/>
  <c r="R26" i="93"/>
  <c r="S26" i="93"/>
  <c r="T26" i="93"/>
  <c r="U26" i="93"/>
  <c r="V26" i="93"/>
  <c r="W26" i="93"/>
  <c r="X26" i="93"/>
  <c r="Y26" i="93"/>
  <c r="Z26" i="93"/>
  <c r="AA26" i="93"/>
  <c r="AB26" i="93"/>
  <c r="C27" i="93"/>
  <c r="D27" i="93"/>
  <c r="E27" i="93"/>
  <c r="F27" i="93"/>
  <c r="G27" i="93"/>
  <c r="H27" i="93"/>
  <c r="I27" i="93"/>
  <c r="J27" i="93"/>
  <c r="K27" i="93"/>
  <c r="L27" i="93"/>
  <c r="M27" i="93"/>
  <c r="N27" i="93"/>
  <c r="O27" i="93"/>
  <c r="P27" i="93"/>
  <c r="Q27" i="93"/>
  <c r="R27" i="93"/>
  <c r="S27" i="93"/>
  <c r="T27" i="93"/>
  <c r="U27" i="93"/>
  <c r="V27" i="93"/>
  <c r="W27" i="93"/>
  <c r="X27" i="93"/>
  <c r="Y27" i="93"/>
  <c r="Z27" i="93"/>
  <c r="AA27" i="93"/>
  <c r="AB27" i="93"/>
  <c r="C28" i="93"/>
  <c r="D28" i="93"/>
  <c r="E28" i="93"/>
  <c r="F28" i="93"/>
  <c r="G28" i="93"/>
  <c r="H28" i="93"/>
  <c r="I28" i="93"/>
  <c r="J28" i="93"/>
  <c r="K28" i="93"/>
  <c r="L28" i="93"/>
  <c r="M28" i="93"/>
  <c r="N28" i="93"/>
  <c r="O28" i="93"/>
  <c r="P28" i="93"/>
  <c r="Q28" i="93"/>
  <c r="R28" i="93"/>
  <c r="S28" i="93"/>
  <c r="T28" i="93"/>
  <c r="U28" i="93"/>
  <c r="V28" i="93"/>
  <c r="W28" i="93"/>
  <c r="X28" i="93"/>
  <c r="Y28" i="93"/>
  <c r="Z28" i="93"/>
  <c r="AA28" i="93"/>
  <c r="AB28" i="93"/>
  <c r="C29" i="93"/>
  <c r="D29" i="93"/>
  <c r="E29" i="93"/>
  <c r="F29" i="93"/>
  <c r="G29" i="93"/>
  <c r="H29" i="93"/>
  <c r="I29" i="93"/>
  <c r="J29" i="93"/>
  <c r="K29" i="93"/>
  <c r="L29" i="93"/>
  <c r="M29" i="93"/>
  <c r="N29" i="93"/>
  <c r="O29" i="93"/>
  <c r="P29" i="93"/>
  <c r="Q29" i="93"/>
  <c r="R29" i="93"/>
  <c r="S29" i="93"/>
  <c r="T29" i="93"/>
  <c r="U29" i="93"/>
  <c r="V29" i="93"/>
  <c r="W29" i="93"/>
  <c r="X29" i="93"/>
  <c r="Y29" i="93"/>
  <c r="Z29" i="93"/>
  <c r="AA29" i="93"/>
  <c r="AB29" i="93"/>
  <c r="C30" i="93"/>
  <c r="D30" i="93"/>
  <c r="E30" i="93"/>
  <c r="F30" i="93"/>
  <c r="G30" i="93"/>
  <c r="H30" i="93"/>
  <c r="I30" i="93"/>
  <c r="J30" i="93"/>
  <c r="K30" i="93"/>
  <c r="L30" i="93"/>
  <c r="M30" i="93"/>
  <c r="N30" i="93"/>
  <c r="O30" i="93"/>
  <c r="P30" i="93"/>
  <c r="Q30" i="93"/>
  <c r="R30" i="93"/>
  <c r="S30" i="93"/>
  <c r="T30" i="93"/>
  <c r="U30" i="93"/>
  <c r="V30" i="93"/>
  <c r="W30" i="93"/>
  <c r="X30" i="93"/>
  <c r="Y30" i="93"/>
  <c r="Z30" i="93"/>
  <c r="AA30" i="93"/>
  <c r="AB30" i="93"/>
  <c r="C31" i="93"/>
  <c r="D31" i="93"/>
  <c r="E31" i="93"/>
  <c r="F31" i="93"/>
  <c r="G31" i="93"/>
  <c r="H31" i="93"/>
  <c r="I31" i="93"/>
  <c r="J31" i="93"/>
  <c r="K31" i="93"/>
  <c r="L31" i="93"/>
  <c r="M31" i="93"/>
  <c r="N31" i="93"/>
  <c r="O31" i="93"/>
  <c r="P31" i="93"/>
  <c r="Q31" i="93"/>
  <c r="R31" i="93"/>
  <c r="S31" i="93"/>
  <c r="T31" i="93"/>
  <c r="U31" i="93"/>
  <c r="V31" i="93"/>
  <c r="W31" i="93"/>
  <c r="X31" i="93"/>
  <c r="Y31" i="93"/>
  <c r="Z31" i="93"/>
  <c r="AA31" i="93"/>
  <c r="AB31" i="93"/>
  <c r="C32" i="93"/>
  <c r="D32" i="93"/>
  <c r="E32" i="93"/>
  <c r="F32" i="93"/>
  <c r="G32" i="93"/>
  <c r="H32" i="93"/>
  <c r="I32" i="93"/>
  <c r="J32" i="93"/>
  <c r="K32" i="93"/>
  <c r="L32" i="93"/>
  <c r="M32" i="93"/>
  <c r="N32" i="93"/>
  <c r="O32" i="93"/>
  <c r="P32" i="93"/>
  <c r="Q32" i="93"/>
  <c r="R32" i="93"/>
  <c r="S32" i="93"/>
  <c r="T32" i="93"/>
  <c r="U32" i="93"/>
  <c r="V32" i="93"/>
  <c r="W32" i="93"/>
  <c r="X32" i="93"/>
  <c r="Y32" i="93"/>
  <c r="Z32" i="93"/>
  <c r="AA32" i="93"/>
  <c r="AB32" i="93"/>
  <c r="C33" i="93"/>
  <c r="D33" i="93"/>
  <c r="E33" i="93"/>
  <c r="F33" i="93"/>
  <c r="G33" i="93"/>
  <c r="H33" i="93"/>
  <c r="I33" i="93"/>
  <c r="J33" i="93"/>
  <c r="K33" i="93"/>
  <c r="L33" i="93"/>
  <c r="M33" i="93"/>
  <c r="N33" i="93"/>
  <c r="O33" i="93"/>
  <c r="P33" i="93"/>
  <c r="Q33" i="93"/>
  <c r="R33" i="93"/>
  <c r="S33" i="93"/>
  <c r="T33" i="93"/>
  <c r="U33" i="93"/>
  <c r="V33" i="93"/>
  <c r="W33" i="93"/>
  <c r="X33" i="93"/>
  <c r="Y33" i="93"/>
  <c r="Z33" i="93"/>
  <c r="AA33" i="93"/>
  <c r="AB33" i="93"/>
  <c r="C35" i="93"/>
  <c r="D35" i="93"/>
  <c r="E35" i="93"/>
  <c r="F35" i="93"/>
  <c r="G35" i="93"/>
  <c r="H35" i="93"/>
  <c r="I35" i="93"/>
  <c r="J35" i="93"/>
  <c r="K35" i="93"/>
  <c r="L35" i="93"/>
  <c r="M35" i="93"/>
  <c r="N35" i="93"/>
  <c r="O35" i="93"/>
  <c r="P35" i="93"/>
  <c r="Q35" i="93"/>
  <c r="R35" i="93"/>
  <c r="S35" i="93"/>
  <c r="T35" i="93"/>
  <c r="U35" i="93"/>
  <c r="V35" i="93"/>
  <c r="W35" i="93"/>
  <c r="X35" i="93"/>
  <c r="Y35" i="93"/>
  <c r="Z35" i="93"/>
  <c r="AA35" i="93"/>
  <c r="AB35" i="93"/>
  <c r="AF26" i="94"/>
  <c r="AE26" i="94"/>
  <c r="AD26" i="94"/>
  <c r="AC26" i="94"/>
  <c r="AB26" i="94"/>
  <c r="AA26" i="94"/>
  <c r="Z26" i="94"/>
  <c r="Y26" i="94"/>
  <c r="X26" i="94"/>
  <c r="W26" i="94"/>
  <c r="V26" i="94"/>
  <c r="U26" i="94"/>
  <c r="T26" i="94"/>
  <c r="S26" i="94"/>
  <c r="R26" i="94"/>
  <c r="Q26" i="94"/>
  <c r="P26" i="94"/>
  <c r="O26" i="94"/>
  <c r="N26" i="94"/>
  <c r="M26" i="94"/>
  <c r="L26" i="94"/>
  <c r="K26" i="94"/>
  <c r="J26" i="94"/>
  <c r="I26" i="94"/>
  <c r="H26" i="94"/>
  <c r="G26" i="94"/>
  <c r="F26" i="94"/>
  <c r="E26" i="94"/>
  <c r="D26" i="94"/>
  <c r="C26" i="94"/>
  <c r="B26" i="94"/>
  <c r="AF23" i="94"/>
  <c r="AE23" i="94"/>
  <c r="AD23" i="94"/>
  <c r="AC23" i="94"/>
  <c r="AB23" i="94"/>
  <c r="AA23" i="94"/>
  <c r="Z23" i="94"/>
  <c r="Y23" i="94"/>
  <c r="X23" i="94"/>
  <c r="W23" i="94"/>
  <c r="V23" i="94"/>
  <c r="U23" i="94"/>
  <c r="T23" i="94"/>
  <c r="S23" i="94"/>
  <c r="R23" i="94"/>
  <c r="Q23" i="94"/>
  <c r="P23" i="94"/>
  <c r="O23" i="94"/>
  <c r="N23" i="94"/>
  <c r="M23" i="94"/>
  <c r="L23" i="94"/>
  <c r="K23" i="94"/>
  <c r="J23" i="94"/>
  <c r="I23" i="94"/>
  <c r="H23" i="94"/>
  <c r="G23" i="94"/>
  <c r="F23" i="94"/>
  <c r="E23" i="94"/>
  <c r="D23" i="94"/>
  <c r="C23" i="94"/>
  <c r="B23" i="94"/>
  <c r="AF22" i="94"/>
  <c r="AE22" i="94"/>
  <c r="AD22" i="94"/>
  <c r="AC22" i="94"/>
  <c r="AB22" i="94"/>
  <c r="AA22" i="94"/>
  <c r="Z22" i="94"/>
  <c r="Y22" i="94"/>
  <c r="X22" i="94"/>
  <c r="W22" i="94"/>
  <c r="V22" i="94"/>
  <c r="U22" i="94"/>
  <c r="T22" i="94"/>
  <c r="S22" i="94"/>
  <c r="R22" i="94"/>
  <c r="Q22" i="94"/>
  <c r="P22" i="94"/>
  <c r="O22" i="94"/>
  <c r="N22" i="94"/>
  <c r="M22" i="94"/>
  <c r="L22" i="94"/>
  <c r="K22" i="94"/>
  <c r="J22" i="94"/>
  <c r="I22" i="94"/>
  <c r="H22" i="94"/>
  <c r="G22" i="94"/>
  <c r="F22" i="94"/>
  <c r="E22" i="94"/>
  <c r="D22" i="94"/>
  <c r="C22" i="94"/>
  <c r="B22" i="94"/>
  <c r="AF21" i="94"/>
  <c r="AE21" i="94"/>
  <c r="AD21" i="94"/>
  <c r="AC21" i="94"/>
  <c r="AB21" i="94"/>
  <c r="AA21" i="94"/>
  <c r="Z21" i="94"/>
  <c r="Y21" i="94"/>
  <c r="X21" i="94"/>
  <c r="W21" i="94"/>
  <c r="V21" i="94"/>
  <c r="U21" i="94"/>
  <c r="T21" i="94"/>
  <c r="S21" i="94"/>
  <c r="R21" i="94"/>
  <c r="Q21" i="94"/>
  <c r="P21" i="94"/>
  <c r="O21" i="94"/>
  <c r="N21" i="94"/>
  <c r="M21" i="94"/>
  <c r="L21" i="94"/>
  <c r="K21" i="94"/>
  <c r="J21" i="94"/>
  <c r="I21" i="94"/>
  <c r="H21" i="94"/>
  <c r="G21" i="94"/>
  <c r="F21" i="94"/>
  <c r="E21" i="94"/>
  <c r="D21" i="94"/>
  <c r="C21" i="94"/>
  <c r="B21" i="94"/>
  <c r="AF20" i="94"/>
  <c r="AE20" i="94"/>
  <c r="AD20" i="94"/>
  <c r="AC20" i="94"/>
  <c r="AB20" i="94"/>
  <c r="AA20" i="94"/>
  <c r="Z20" i="94"/>
  <c r="Y20" i="94"/>
  <c r="X20" i="94"/>
  <c r="W20" i="94"/>
  <c r="V20" i="94"/>
  <c r="U20" i="94"/>
  <c r="T20" i="94"/>
  <c r="S20" i="94"/>
  <c r="R20" i="94"/>
  <c r="Q20" i="94"/>
  <c r="P20" i="94"/>
  <c r="O20" i="94"/>
  <c r="N20" i="94"/>
  <c r="M20" i="94"/>
  <c r="L20" i="94"/>
  <c r="K20" i="94"/>
  <c r="J20" i="94"/>
  <c r="I20" i="94"/>
  <c r="H20" i="94"/>
  <c r="G20" i="94"/>
  <c r="F20" i="94"/>
  <c r="E20" i="94"/>
  <c r="D20" i="94"/>
  <c r="C20" i="94"/>
  <c r="B20" i="94"/>
  <c r="AF19" i="94"/>
  <c r="AE19" i="94"/>
  <c r="AD19" i="94"/>
  <c r="AC19" i="94"/>
  <c r="AB19" i="94"/>
  <c r="AA19" i="94"/>
  <c r="Z19" i="94"/>
  <c r="Y19" i="94"/>
  <c r="X19" i="94"/>
  <c r="W19" i="94"/>
  <c r="V19" i="94"/>
  <c r="U19" i="94"/>
  <c r="T19" i="94"/>
  <c r="S19" i="94"/>
  <c r="R19" i="94"/>
  <c r="Q19" i="94"/>
  <c r="P19" i="94"/>
  <c r="O19" i="94"/>
  <c r="N19" i="94"/>
  <c r="M19" i="94"/>
  <c r="L19" i="94"/>
  <c r="K19" i="94"/>
  <c r="J19" i="94"/>
  <c r="I19" i="94"/>
  <c r="H19" i="94"/>
  <c r="G19" i="94"/>
  <c r="F19" i="94"/>
  <c r="E19" i="94"/>
  <c r="D19" i="94"/>
  <c r="C19" i="94"/>
  <c r="B19" i="94"/>
  <c r="AF18" i="94"/>
  <c r="AE18" i="94"/>
  <c r="AD18" i="94"/>
  <c r="AC18" i="94"/>
  <c r="AB18" i="94"/>
  <c r="AA18" i="94"/>
  <c r="Z18" i="94"/>
  <c r="Y18" i="94"/>
  <c r="X18" i="94"/>
  <c r="W18" i="94"/>
  <c r="V18" i="94"/>
  <c r="U18" i="94"/>
  <c r="T18" i="94"/>
  <c r="S18" i="94"/>
  <c r="R18" i="94"/>
  <c r="Q18" i="94"/>
  <c r="P18" i="94"/>
  <c r="O18" i="94"/>
  <c r="N18" i="94"/>
  <c r="M18" i="94"/>
  <c r="L18" i="94"/>
  <c r="K18" i="94"/>
  <c r="J18" i="94"/>
  <c r="I18" i="94"/>
  <c r="H18" i="94"/>
  <c r="G18" i="94"/>
  <c r="F18" i="94"/>
  <c r="E18" i="94"/>
  <c r="D18" i="94"/>
  <c r="C18" i="94"/>
  <c r="B18" i="94"/>
  <c r="AF17" i="94"/>
  <c r="AE17" i="94"/>
  <c r="AD17" i="94"/>
  <c r="AC17" i="94"/>
  <c r="AB17" i="94"/>
  <c r="AA17" i="94"/>
  <c r="Z17" i="94"/>
  <c r="Y17" i="94"/>
  <c r="X17" i="94"/>
  <c r="W17" i="94"/>
  <c r="V17" i="94"/>
  <c r="U17" i="94"/>
  <c r="T17" i="94"/>
  <c r="S17" i="94"/>
  <c r="R17" i="94"/>
  <c r="Q17" i="94"/>
  <c r="P17" i="94"/>
  <c r="O17" i="94"/>
  <c r="N17" i="94"/>
  <c r="M17" i="94"/>
  <c r="L17" i="94"/>
  <c r="K17" i="94"/>
  <c r="J17" i="94"/>
  <c r="I17" i="94"/>
  <c r="H17" i="94"/>
  <c r="G17" i="94"/>
  <c r="F17" i="94"/>
  <c r="E17" i="94"/>
  <c r="D17" i="94"/>
  <c r="C17" i="94"/>
  <c r="B17" i="94"/>
  <c r="AF16" i="94"/>
  <c r="AE16" i="94"/>
  <c r="AD16" i="94"/>
  <c r="AC16" i="94"/>
  <c r="AB16" i="94"/>
  <c r="AA16" i="94"/>
  <c r="Z16" i="94"/>
  <c r="Y16" i="94"/>
  <c r="X16" i="94"/>
  <c r="W16" i="94"/>
  <c r="V16" i="94"/>
  <c r="U16" i="94"/>
  <c r="T16" i="94"/>
  <c r="S16" i="94"/>
  <c r="R16" i="94"/>
  <c r="Q16" i="94"/>
  <c r="P16" i="94"/>
  <c r="O16" i="94"/>
  <c r="N16" i="94"/>
  <c r="M16" i="94"/>
  <c r="L16" i="94"/>
  <c r="K16" i="94"/>
  <c r="J16" i="94"/>
  <c r="I16" i="94"/>
  <c r="H16" i="94"/>
  <c r="G16" i="94"/>
  <c r="F16" i="94"/>
  <c r="E16" i="94"/>
  <c r="D16" i="94"/>
  <c r="C16" i="94"/>
  <c r="B16" i="94"/>
  <c r="AF15" i="94"/>
  <c r="AE15" i="94"/>
  <c r="AD15" i="94"/>
  <c r="AC15" i="94"/>
  <c r="AB15" i="94"/>
  <c r="AA15" i="94"/>
  <c r="Z15" i="94"/>
  <c r="Y15" i="94"/>
  <c r="X15" i="94"/>
  <c r="W15" i="94"/>
  <c r="V15" i="94"/>
  <c r="U15" i="94"/>
  <c r="T15" i="94"/>
  <c r="S15" i="94"/>
  <c r="R15" i="94"/>
  <c r="Q15" i="94"/>
  <c r="P15" i="94"/>
  <c r="O15" i="94"/>
  <c r="N15" i="94"/>
  <c r="M15" i="94"/>
  <c r="L15" i="94"/>
  <c r="K15" i="94"/>
  <c r="J15" i="94"/>
  <c r="I15" i="94"/>
  <c r="H15" i="94"/>
  <c r="G15" i="94"/>
  <c r="F15" i="94"/>
  <c r="E15" i="94"/>
  <c r="D15" i="94"/>
  <c r="C15" i="94"/>
  <c r="B15" i="94"/>
  <c r="AF14" i="94"/>
  <c r="AE14" i="94"/>
  <c r="AD14" i="94"/>
  <c r="AC14" i="94"/>
  <c r="AB14" i="94"/>
  <c r="AA14" i="94"/>
  <c r="Z14" i="94"/>
  <c r="Y14" i="94"/>
  <c r="X14" i="94"/>
  <c r="W14" i="94"/>
  <c r="V14" i="94"/>
  <c r="U14" i="94"/>
  <c r="T14" i="94"/>
  <c r="S14" i="94"/>
  <c r="R14" i="94"/>
  <c r="Q14" i="94"/>
  <c r="P14" i="94"/>
  <c r="O14" i="94"/>
  <c r="N14" i="94"/>
  <c r="M14" i="94"/>
  <c r="L14" i="94"/>
  <c r="K14" i="94"/>
  <c r="J14" i="94"/>
  <c r="I14" i="94"/>
  <c r="H14" i="94"/>
  <c r="G14" i="94"/>
  <c r="F14" i="94"/>
  <c r="E14" i="94"/>
  <c r="D14" i="94"/>
  <c r="C14" i="94"/>
  <c r="B14" i="94"/>
  <c r="AF13" i="94"/>
  <c r="AE13" i="94"/>
  <c r="AD13" i="94"/>
  <c r="AC13" i="94"/>
  <c r="AB13" i="94"/>
  <c r="AA13" i="94"/>
  <c r="Z13" i="94"/>
  <c r="Y13" i="94"/>
  <c r="X13" i="94"/>
  <c r="W13" i="94"/>
  <c r="V13" i="94"/>
  <c r="U13" i="94"/>
  <c r="T13" i="94"/>
  <c r="S13" i="94"/>
  <c r="R13" i="94"/>
  <c r="Q13" i="94"/>
  <c r="P13" i="94"/>
  <c r="O13" i="94"/>
  <c r="N13" i="94"/>
  <c r="M13" i="94"/>
  <c r="L13" i="94"/>
  <c r="K13" i="94"/>
  <c r="J13" i="94"/>
  <c r="I13" i="94"/>
  <c r="H13" i="94"/>
  <c r="G13" i="94"/>
  <c r="F13" i="94"/>
  <c r="E13" i="94"/>
  <c r="D13" i="94"/>
  <c r="C13" i="94"/>
  <c r="B13" i="94"/>
  <c r="AF12" i="94"/>
  <c r="AE12" i="94"/>
  <c r="AD12" i="94"/>
  <c r="AC12" i="94"/>
  <c r="AB12" i="94"/>
  <c r="AA12" i="94"/>
  <c r="Z12" i="94"/>
  <c r="Y12" i="94"/>
  <c r="X12" i="94"/>
  <c r="W12" i="94"/>
  <c r="V12" i="94"/>
  <c r="U12" i="94"/>
  <c r="T12" i="94"/>
  <c r="S12" i="94"/>
  <c r="R12" i="94"/>
  <c r="Q12" i="94"/>
  <c r="P12" i="94"/>
  <c r="O12" i="94"/>
  <c r="N12" i="94"/>
  <c r="M12" i="94"/>
  <c r="L12" i="94"/>
  <c r="K12" i="94"/>
  <c r="J12" i="94"/>
  <c r="I12" i="94"/>
  <c r="H12" i="94"/>
  <c r="G12" i="94"/>
  <c r="F12" i="94"/>
  <c r="E12" i="94"/>
  <c r="D12" i="94"/>
  <c r="C12" i="94"/>
  <c r="B12" i="94"/>
  <c r="AF11" i="94"/>
  <c r="AE11" i="94"/>
  <c r="AD11" i="94"/>
  <c r="AC11" i="94"/>
  <c r="AB11" i="94"/>
  <c r="AA11" i="94"/>
  <c r="Z11" i="94"/>
  <c r="Y11" i="94"/>
  <c r="X11" i="94"/>
  <c r="W11" i="94"/>
  <c r="V11" i="94"/>
  <c r="U11" i="94"/>
  <c r="T11" i="94"/>
  <c r="S11" i="94"/>
  <c r="R11" i="94"/>
  <c r="Q11" i="94"/>
  <c r="P11" i="94"/>
  <c r="O11" i="94"/>
  <c r="N11" i="94"/>
  <c r="M11" i="94"/>
  <c r="L11" i="94"/>
  <c r="K11" i="94"/>
  <c r="J11" i="94"/>
  <c r="I11" i="94"/>
  <c r="H11" i="94"/>
  <c r="G11" i="94"/>
  <c r="F11" i="94"/>
  <c r="E11" i="94"/>
  <c r="D11" i="94"/>
  <c r="C11" i="94"/>
  <c r="B11" i="94"/>
  <c r="AF9" i="94"/>
  <c r="AE9" i="94"/>
  <c r="AD9" i="94"/>
  <c r="AC9" i="94"/>
  <c r="AB9" i="94"/>
  <c r="AA9" i="94"/>
  <c r="Z9" i="94"/>
  <c r="Y9" i="94"/>
  <c r="X9" i="94"/>
  <c r="W9" i="94"/>
  <c r="V9" i="94"/>
  <c r="U9" i="94"/>
  <c r="T9" i="94"/>
  <c r="S9" i="94"/>
  <c r="R9" i="94"/>
  <c r="Q9" i="94"/>
  <c r="P9" i="94"/>
  <c r="O9" i="94"/>
  <c r="N9" i="94"/>
  <c r="M9" i="94"/>
  <c r="L9" i="94"/>
  <c r="K9" i="94"/>
  <c r="J9" i="94"/>
  <c r="I9" i="94"/>
  <c r="H9" i="94"/>
  <c r="G9" i="94"/>
  <c r="F9" i="94"/>
  <c r="E9" i="94"/>
  <c r="D9" i="94"/>
  <c r="C9" i="94"/>
  <c r="B9" i="94"/>
  <c r="AF8" i="94"/>
  <c r="AE8" i="94"/>
  <c r="AD8" i="94"/>
  <c r="AC8" i="94"/>
  <c r="AB8" i="94"/>
  <c r="AA8" i="94"/>
  <c r="Z8" i="94"/>
  <c r="Y8" i="94"/>
  <c r="X8" i="94"/>
  <c r="W8" i="94"/>
  <c r="V8" i="94"/>
  <c r="U8" i="94"/>
  <c r="T8" i="94"/>
  <c r="S8" i="94"/>
  <c r="R8" i="94"/>
  <c r="Q8" i="94"/>
  <c r="P8" i="94"/>
  <c r="O8" i="94"/>
  <c r="N8" i="94"/>
  <c r="M8" i="94"/>
  <c r="L8" i="94"/>
  <c r="K8" i="94"/>
  <c r="J8" i="94"/>
  <c r="I8" i="94"/>
  <c r="H8" i="94"/>
  <c r="G8" i="94"/>
  <c r="F8" i="94"/>
  <c r="E8" i="94"/>
  <c r="D8" i="94"/>
  <c r="C8" i="94"/>
  <c r="B8" i="94"/>
  <c r="AF7" i="94"/>
  <c r="AE7" i="94"/>
  <c r="AD7" i="94"/>
  <c r="AC7" i="94"/>
  <c r="AB7" i="94"/>
  <c r="AA7" i="94"/>
  <c r="Z7" i="94"/>
  <c r="Y7" i="94"/>
  <c r="X7" i="94"/>
  <c r="W7" i="94"/>
  <c r="V7" i="94"/>
  <c r="U7" i="94"/>
  <c r="T7" i="94"/>
  <c r="S7" i="94"/>
  <c r="R7" i="94"/>
  <c r="Q7" i="94"/>
  <c r="P7" i="94"/>
  <c r="O7" i="94"/>
  <c r="N7" i="94"/>
  <c r="M7" i="94"/>
  <c r="L7" i="94"/>
  <c r="K7" i="94"/>
  <c r="J7" i="94"/>
  <c r="I7" i="94"/>
  <c r="H7" i="94"/>
  <c r="G7" i="94"/>
  <c r="F7" i="94"/>
  <c r="E7" i="94"/>
  <c r="D7" i="94"/>
  <c r="C7" i="94"/>
  <c r="B7" i="94"/>
  <c r="AF6" i="94"/>
  <c r="AE6" i="94"/>
  <c r="AD6" i="94"/>
  <c r="AC6" i="94"/>
  <c r="AB6" i="94"/>
  <c r="AA6" i="94"/>
  <c r="Z6" i="94"/>
  <c r="Y6" i="94"/>
  <c r="X6" i="94"/>
  <c r="W6" i="94"/>
  <c r="V6" i="94"/>
  <c r="U6" i="94"/>
  <c r="T6" i="94"/>
  <c r="S6" i="94"/>
  <c r="R6" i="94"/>
  <c r="Q6" i="94"/>
  <c r="P6" i="94"/>
  <c r="O6" i="94"/>
  <c r="N6" i="94"/>
  <c r="M6" i="94"/>
  <c r="L6" i="94"/>
  <c r="K6" i="94"/>
  <c r="J6" i="94"/>
  <c r="I6" i="94"/>
  <c r="H6" i="94"/>
  <c r="G6" i="94"/>
  <c r="F6" i="94"/>
  <c r="E6" i="94"/>
  <c r="D6" i="94"/>
  <c r="C6" i="94"/>
  <c r="B6" i="94"/>
  <c r="AF5" i="94"/>
  <c r="AE5" i="94"/>
  <c r="AD5" i="94"/>
  <c r="AC5" i="94"/>
  <c r="AB5" i="94"/>
  <c r="AA5" i="94"/>
  <c r="Z5" i="94"/>
  <c r="Y5" i="94"/>
  <c r="X5" i="94"/>
  <c r="W5" i="94"/>
  <c r="V5" i="94"/>
  <c r="U5" i="94"/>
  <c r="T5" i="94"/>
  <c r="S5" i="94"/>
  <c r="R5" i="94"/>
  <c r="Q5" i="94"/>
  <c r="P5" i="94"/>
  <c r="O5" i="94"/>
  <c r="N5" i="94"/>
  <c r="M5" i="94"/>
  <c r="L5" i="94"/>
  <c r="K5" i="94"/>
  <c r="J5" i="94"/>
  <c r="I5" i="94"/>
  <c r="H5" i="94"/>
  <c r="G5" i="94"/>
  <c r="F5" i="94"/>
  <c r="E5" i="94"/>
  <c r="D5" i="94"/>
  <c r="C5" i="94"/>
  <c r="B5" i="94"/>
  <c r="AF2" i="94"/>
  <c r="AE2" i="94"/>
  <c r="AD2" i="94"/>
  <c r="AC2" i="94"/>
  <c r="AB2" i="94"/>
  <c r="AA2" i="94"/>
  <c r="Z2" i="94"/>
  <c r="Y2" i="94"/>
  <c r="X2" i="94"/>
  <c r="W2" i="94"/>
  <c r="V2" i="94"/>
  <c r="U2" i="94"/>
  <c r="T2" i="94"/>
  <c r="S2" i="94"/>
  <c r="R2" i="94"/>
  <c r="Q2" i="94"/>
  <c r="P2" i="94"/>
  <c r="O2" i="94"/>
  <c r="N2" i="94"/>
  <c r="M2" i="94"/>
  <c r="L2" i="94"/>
  <c r="K2" i="94"/>
  <c r="J2" i="94"/>
  <c r="I2" i="94"/>
  <c r="H2" i="94"/>
  <c r="G2" i="94"/>
  <c r="F2" i="94"/>
  <c r="E2" i="94"/>
  <c r="D2" i="94"/>
  <c r="C2" i="94"/>
  <c r="B35" i="74"/>
  <c r="B12" i="93"/>
  <c r="B13" i="93"/>
  <c r="B19" i="93"/>
  <c r="B33" i="93"/>
  <c r="B2" i="15"/>
  <c r="B11" i="93" s="1"/>
  <c r="D15" i="16" l="1"/>
  <c r="L15" i="16"/>
  <c r="T15" i="16"/>
  <c r="AB15" i="16"/>
  <c r="E15" i="16"/>
  <c r="M15" i="16"/>
  <c r="U15" i="16"/>
  <c r="AC15" i="16"/>
  <c r="B15" i="16"/>
  <c r="R15" i="16"/>
  <c r="S15" i="16"/>
  <c r="F15" i="16"/>
  <c r="N15" i="16"/>
  <c r="V15" i="16"/>
  <c r="AD15" i="16"/>
  <c r="Q15" i="16"/>
  <c r="G15" i="16"/>
  <c r="O15" i="16"/>
  <c r="W15" i="16"/>
  <c r="AE15" i="16"/>
  <c r="Y15" i="16"/>
  <c r="Z15" i="16"/>
  <c r="K15" i="16"/>
  <c r="H15" i="16"/>
  <c r="P15" i="16"/>
  <c r="X15" i="16"/>
  <c r="AF15" i="16"/>
  <c r="I15" i="16"/>
  <c r="J15" i="16"/>
  <c r="C15" i="16"/>
  <c r="AA15" i="16"/>
  <c r="D2" i="95" a="1"/>
  <c r="D2" i="95" s="1"/>
  <c r="D5" i="95" a="1"/>
  <c r="D5" i="95" s="1"/>
  <c r="B6" i="95" a="1"/>
  <c r="B6" i="95" s="1"/>
  <c r="F6" i="95" a="1"/>
  <c r="F6" i="95" s="1"/>
  <c r="D7" i="95" a="1"/>
  <c r="D7" i="95" s="1"/>
  <c r="B8" i="95" a="1"/>
  <c r="B8" i="95" s="1"/>
  <c r="F8" i="95" a="1"/>
  <c r="F8" i="95" s="1"/>
  <c r="D9" i="95" a="1"/>
  <c r="D9" i="95" s="1"/>
  <c r="C12" i="95" a="1"/>
  <c r="C12" i="95" s="1"/>
  <c r="E13" i="95" a="1"/>
  <c r="E13" i="95" s="1"/>
  <c r="C14" i="95" a="1"/>
  <c r="C14" i="95" s="1"/>
  <c r="E15" i="95" a="1"/>
  <c r="E15" i="95" s="1"/>
  <c r="C16" i="95" a="1"/>
  <c r="C16" i="95" s="1"/>
  <c r="E17" i="95" a="1"/>
  <c r="E17" i="95" s="1"/>
  <c r="C18" i="95" a="1"/>
  <c r="C18" i="95" s="1"/>
  <c r="E19" i="95" a="1"/>
  <c r="E19" i="95" s="1"/>
  <c r="C20" i="95" a="1"/>
  <c r="C20" i="95" s="1"/>
  <c r="E21" i="95" a="1"/>
  <c r="E21" i="95" s="1"/>
  <c r="C22" i="95" a="1"/>
  <c r="C22" i="95" s="1"/>
  <c r="C26" i="95" a="1"/>
  <c r="C26" i="95" s="1"/>
  <c r="E2" i="95" a="1"/>
  <c r="E2" i="95" s="1"/>
  <c r="E5" i="95" a="1"/>
  <c r="E5" i="95" s="1"/>
  <c r="C6" i="95" a="1"/>
  <c r="C6" i="95" s="1"/>
  <c r="E7" i="95" a="1"/>
  <c r="E7" i="95" s="1"/>
  <c r="C8" i="95" a="1"/>
  <c r="C8" i="95" s="1"/>
  <c r="E9" i="95" a="1"/>
  <c r="E9" i="95" s="1"/>
  <c r="B11" i="95" a="1"/>
  <c r="B11" i="95" s="1"/>
  <c r="F11" i="95" a="1"/>
  <c r="F11" i="95" s="1"/>
  <c r="D12" i="95" a="1"/>
  <c r="D12" i="95" s="1"/>
  <c r="B13" i="95" a="1"/>
  <c r="B13" i="95" s="1"/>
  <c r="F13" i="95" a="1"/>
  <c r="F13" i="95" s="1"/>
  <c r="D14" i="95" a="1"/>
  <c r="D14" i="95" s="1"/>
  <c r="B15" i="95" a="1"/>
  <c r="B15" i="95" s="1"/>
  <c r="F15" i="95" a="1"/>
  <c r="F15" i="95" s="1"/>
  <c r="D16" i="95" a="1"/>
  <c r="D16" i="95" s="1"/>
  <c r="B17" i="95" a="1"/>
  <c r="B17" i="95" s="1"/>
  <c r="F17" i="95" a="1"/>
  <c r="F17" i="95" s="1"/>
  <c r="D18" i="95" a="1"/>
  <c r="D18" i="95" s="1"/>
  <c r="B19" i="95" a="1"/>
  <c r="B19" i="95" s="1"/>
  <c r="F19" i="95" a="1"/>
  <c r="F19" i="95" s="1"/>
  <c r="D20" i="95" a="1"/>
  <c r="D20" i="95" s="1"/>
  <c r="B21" i="95" a="1"/>
  <c r="B21" i="95" s="1"/>
  <c r="F21" i="95" a="1"/>
  <c r="F21" i="95" s="1"/>
  <c r="D22" i="95" a="1"/>
  <c r="D22" i="95" s="1"/>
  <c r="B23" i="95" a="1"/>
  <c r="B23" i="95" s="1"/>
  <c r="F23" i="95" a="1"/>
  <c r="F23" i="95" s="1"/>
  <c r="D26" i="95" a="1"/>
  <c r="D26" i="95" s="1"/>
  <c r="B2" i="95" a="1"/>
  <c r="B2" i="95" s="1"/>
  <c r="F2" i="95" a="1"/>
  <c r="F2" i="95" s="1"/>
  <c r="B5" i="95" a="1"/>
  <c r="B5" i="95" s="1"/>
  <c r="F5" i="95" a="1"/>
  <c r="F5" i="95" s="1"/>
  <c r="B7" i="95" a="1"/>
  <c r="B7" i="95" s="1"/>
  <c r="F7" i="95" a="1"/>
  <c r="F7" i="95" s="1"/>
  <c r="D8" i="95" a="1"/>
  <c r="D8" i="95" s="1"/>
  <c r="B9" i="95" a="1"/>
  <c r="B9" i="95" s="1"/>
  <c r="F9" i="95" a="1"/>
  <c r="F9" i="95" s="1"/>
  <c r="E12" i="95" a="1"/>
  <c r="E12" i="95" s="1"/>
  <c r="E14" i="95" a="1"/>
  <c r="E14" i="95" s="1"/>
  <c r="E16" i="95" a="1"/>
  <c r="E16" i="95" s="1"/>
  <c r="E18" i="95" a="1"/>
  <c r="E18" i="95" s="1"/>
  <c r="E20" i="95" a="1"/>
  <c r="E20" i="95" s="1"/>
  <c r="E22" i="95" a="1"/>
  <c r="E22" i="95" s="1"/>
  <c r="C23" i="95" a="1"/>
  <c r="C23" i="95" s="1"/>
  <c r="E26" i="95" a="1"/>
  <c r="E26" i="95" s="1"/>
  <c r="B12" i="95" a="1"/>
  <c r="B12" i="95" s="1"/>
  <c r="B14" i="95" a="1"/>
  <c r="B14" i="95" s="1"/>
  <c r="B16" i="95" a="1"/>
  <c r="B16" i="95" s="1"/>
  <c r="B18" i="95" a="1"/>
  <c r="B18" i="95" s="1"/>
  <c r="B20" i="95" a="1"/>
  <c r="B20" i="95" s="1"/>
  <c r="B22" i="95" a="1"/>
  <c r="B22" i="95" s="1"/>
  <c r="B26" i="95" a="1"/>
  <c r="B26" i="95" s="1"/>
  <c r="C5" i="93"/>
  <c r="D5" i="93"/>
  <c r="E5" i="93"/>
  <c r="G5" i="93"/>
  <c r="B5" i="93"/>
  <c r="B7" i="93"/>
  <c r="Q62" i="74" l="1"/>
  <c r="Q70" i="74" s="1"/>
  <c r="Q78" i="74" s="1"/>
  <c r="P62" i="74"/>
  <c r="O62" i="74"/>
  <c r="Q61" i="74"/>
  <c r="P61" i="74"/>
  <c r="O61" i="74"/>
  <c r="Q60" i="74"/>
  <c r="P60" i="74"/>
  <c r="O60" i="74"/>
  <c r="Q59" i="74"/>
  <c r="P59" i="74"/>
  <c r="O59" i="74"/>
  <c r="Q58" i="74"/>
  <c r="P58" i="74"/>
  <c r="O58" i="74"/>
  <c r="Q57" i="74"/>
  <c r="P57" i="74"/>
  <c r="O57" i="74"/>
  <c r="Q56" i="74"/>
  <c r="P56" i="74"/>
  <c r="O56" i="74"/>
  <c r="C72" i="1"/>
  <c r="A24" i="88" s="1"/>
  <c r="F5" i="91"/>
  <c r="F9" i="91"/>
  <c r="F10" i="91"/>
  <c r="F11" i="91"/>
  <c r="F12" i="91"/>
  <c r="F13" i="91"/>
  <c r="F14" i="91"/>
  <c r="F15" i="91"/>
  <c r="F16" i="91"/>
  <c r="F17" i="91"/>
  <c r="F18" i="91"/>
  <c r="F19" i="91"/>
  <c r="F20" i="91"/>
  <c r="F21" i="91"/>
  <c r="F22" i="91"/>
  <c r="F23" i="91"/>
  <c r="D24" i="91"/>
  <c r="E40" i="91"/>
  <c r="F40" i="91"/>
  <c r="G40" i="91"/>
  <c r="H40" i="91"/>
  <c r="I40" i="91"/>
  <c r="J40" i="91"/>
  <c r="K40" i="91"/>
  <c r="L40" i="91"/>
  <c r="M40" i="91"/>
  <c r="N40" i="91"/>
  <c r="O40" i="91"/>
  <c r="P40" i="91"/>
  <c r="Q40" i="91"/>
  <c r="R40" i="91"/>
  <c r="S40" i="91"/>
  <c r="T40" i="91"/>
  <c r="U40" i="91"/>
  <c r="V40" i="91"/>
  <c r="W40" i="91"/>
  <c r="X40" i="91"/>
  <c r="Y40" i="91"/>
  <c r="Z40" i="91"/>
  <c r="AA40" i="91"/>
  <c r="AB40" i="91"/>
  <c r="AC40" i="91"/>
  <c r="AD40" i="91"/>
  <c r="AE40" i="91"/>
  <c r="AF40" i="91"/>
  <c r="AG40" i="91"/>
  <c r="AH40" i="91"/>
  <c r="AI40" i="91"/>
  <c r="D40" i="91"/>
  <c r="A22" i="87" l="1"/>
  <c r="C29" i="91"/>
  <c r="P70" i="74"/>
  <c r="P78" i="74" s="1"/>
  <c r="Q67" i="74"/>
  <c r="Q75" i="74" s="1"/>
  <c r="P68" i="74"/>
  <c r="P76" i="74" s="1"/>
  <c r="P66" i="74"/>
  <c r="P74" i="74" s="1"/>
  <c r="P64" i="74"/>
  <c r="P72" i="74" s="1"/>
  <c r="Q65" i="74"/>
  <c r="Q73" i="74" s="1"/>
  <c r="Q64" i="74"/>
  <c r="Q72" i="74" s="1"/>
  <c r="P67" i="74"/>
  <c r="P75" i="74" s="1"/>
  <c r="P69" i="74"/>
  <c r="P77" i="74" s="1"/>
  <c r="Q66" i="74"/>
  <c r="Q74" i="74" s="1"/>
  <c r="P65" i="74"/>
  <c r="P73" i="74" s="1"/>
  <c r="Q68" i="74"/>
  <c r="Q76" i="74" s="1"/>
  <c r="Q69" i="74"/>
  <c r="Q77" i="74" s="1"/>
  <c r="A44" i="74"/>
  <c r="A33" i="89"/>
  <c r="J15" i="91"/>
  <c r="J21" i="91" s="1"/>
  <c r="H15" i="91"/>
  <c r="H21" i="91" s="1"/>
  <c r="I17" i="91"/>
  <c r="I15" i="91" s="1"/>
  <c r="I21" i="91" s="1"/>
  <c r="G16" i="91"/>
  <c r="G15" i="91" s="1"/>
  <c r="G21" i="91" s="1"/>
  <c r="I12" i="91"/>
  <c r="I18" i="91" s="1"/>
  <c r="J12" i="91"/>
  <c r="J18" i="91" s="1"/>
  <c r="H12" i="91"/>
  <c r="H18" i="91" s="1"/>
  <c r="G12" i="91"/>
  <c r="G18" i="91" s="1"/>
  <c r="E21" i="91"/>
  <c r="O7" i="74" l="1"/>
  <c r="O32" i="74"/>
  <c r="O28" i="74"/>
  <c r="O24" i="74"/>
  <c r="O20" i="74"/>
  <c r="O16" i="74"/>
  <c r="O12" i="74"/>
  <c r="O8" i="74"/>
  <c r="O30" i="74"/>
  <c r="O10" i="74"/>
  <c r="P29" i="74"/>
  <c r="Q29" i="74" s="1"/>
  <c r="P32" i="74"/>
  <c r="Q32" i="74" s="1"/>
  <c r="P20" i="74"/>
  <c r="P12" i="74"/>
  <c r="Q12" i="74" s="1"/>
  <c r="P31" i="74"/>
  <c r="Q31" i="74" s="1"/>
  <c r="P27" i="74"/>
  <c r="P23" i="74"/>
  <c r="Q23" i="74" s="1"/>
  <c r="P19" i="74"/>
  <c r="Q19" i="74" s="1"/>
  <c r="P15" i="74"/>
  <c r="Q15" i="74" s="1"/>
  <c r="P11" i="74"/>
  <c r="Q11" i="74" s="1"/>
  <c r="P7" i="74"/>
  <c r="O34" i="74"/>
  <c r="O18" i="74"/>
  <c r="P17" i="74"/>
  <c r="Q17" i="74" s="1"/>
  <c r="O33" i="74"/>
  <c r="O25" i="74"/>
  <c r="O17" i="74"/>
  <c r="O9" i="74"/>
  <c r="P24" i="74"/>
  <c r="Q24" i="74" s="1"/>
  <c r="P8" i="74"/>
  <c r="Q8" i="74" s="1"/>
  <c r="O31" i="74"/>
  <c r="O27" i="74"/>
  <c r="O23" i="74"/>
  <c r="O19" i="74"/>
  <c r="O15" i="74"/>
  <c r="O11" i="74"/>
  <c r="O26" i="74"/>
  <c r="O14" i="74"/>
  <c r="P33" i="74"/>
  <c r="Q33" i="74" s="1"/>
  <c r="P25" i="74"/>
  <c r="Q25" i="74" s="1"/>
  <c r="P13" i="74"/>
  <c r="O21" i="74"/>
  <c r="O13" i="74"/>
  <c r="P34" i="74"/>
  <c r="P30" i="74"/>
  <c r="Q30" i="74" s="1"/>
  <c r="P26" i="74"/>
  <c r="Q26" i="74" s="1"/>
  <c r="P22" i="74"/>
  <c r="P18" i="74"/>
  <c r="Q18" i="74" s="1"/>
  <c r="P14" i="74"/>
  <c r="P10" i="74"/>
  <c r="Q10" i="74" s="1"/>
  <c r="P9" i="74"/>
  <c r="Q9" i="74" s="1"/>
  <c r="P21" i="74"/>
  <c r="O29" i="74"/>
  <c r="P28" i="74"/>
  <c r="P16" i="74"/>
  <c r="Q16" i="74" s="1"/>
  <c r="H24" i="91"/>
  <c r="D34" i="91" s="1"/>
  <c r="B25" i="97" s="1"/>
  <c r="G24" i="91"/>
  <c r="C34" i="91" s="1"/>
  <c r="B25" i="15" s="1"/>
  <c r="J24" i="91"/>
  <c r="F34" i="91" s="1"/>
  <c r="B25" i="96" s="1"/>
  <c r="I24" i="91"/>
  <c r="E34" i="91" s="1"/>
  <c r="E5" i="91"/>
  <c r="E9" i="91"/>
  <c r="E15" i="91"/>
  <c r="E18" i="91"/>
  <c r="E12" i="91"/>
  <c r="C25" i="96" l="1"/>
  <c r="C25" i="97"/>
  <c r="C25" i="15"/>
  <c r="B34" i="93"/>
  <c r="Q14" i="74"/>
  <c r="Q21" i="74"/>
  <c r="Q7" i="74"/>
  <c r="Q28" i="74"/>
  <c r="AL6" i="89"/>
  <c r="T24" i="89" s="1"/>
  <c r="AL7" i="89"/>
  <c r="T25" i="89" s="1"/>
  <c r="AL5" i="89"/>
  <c r="AG6" i="89"/>
  <c r="S24" i="89" s="1"/>
  <c r="AG7" i="89"/>
  <c r="S25" i="89" s="1"/>
  <c r="AG5" i="89"/>
  <c r="AB6" i="89"/>
  <c r="R24" i="89" s="1"/>
  <c r="AB7" i="89"/>
  <c r="R25" i="89" s="1"/>
  <c r="AB5" i="89"/>
  <c r="R23" i="89" s="1"/>
  <c r="W6" i="89"/>
  <c r="Q24" i="89" s="1"/>
  <c r="W7" i="89"/>
  <c r="Q25" i="89" s="1"/>
  <c r="W5" i="89"/>
  <c r="O6" i="89"/>
  <c r="O24" i="89" s="1"/>
  <c r="P6" i="89"/>
  <c r="P24" i="89" s="1"/>
  <c r="O7" i="89"/>
  <c r="O25" i="89" s="1"/>
  <c r="P7" i="89"/>
  <c r="P25" i="89" s="1"/>
  <c r="O5" i="89"/>
  <c r="O23" i="89" s="1"/>
  <c r="P5" i="89"/>
  <c r="P23" i="89" s="1"/>
  <c r="T23" i="89"/>
  <c r="M13" i="81"/>
  <c r="M12" i="81"/>
  <c r="J13" i="81"/>
  <c r="J12" i="81"/>
  <c r="L13" i="81"/>
  <c r="L12" i="81"/>
  <c r="I13" i="81"/>
  <c r="I12" i="81"/>
  <c r="H13" i="81"/>
  <c r="H12" i="81"/>
  <c r="G13" i="81"/>
  <c r="G12" i="81"/>
  <c r="F13" i="81"/>
  <c r="F12" i="81"/>
  <c r="E13" i="81"/>
  <c r="E12" i="81"/>
  <c r="C7" i="81"/>
  <c r="D7" i="81"/>
  <c r="C8" i="81"/>
  <c r="D8" i="81"/>
  <c r="C9" i="81"/>
  <c r="D9" i="81"/>
  <c r="C10" i="81"/>
  <c r="D10" i="81"/>
  <c r="C11" i="81"/>
  <c r="D11" i="81"/>
  <c r="C12" i="81"/>
  <c r="D12" i="81"/>
  <c r="C13" i="81"/>
  <c r="D13" i="81"/>
  <c r="C14" i="81"/>
  <c r="D14" i="81"/>
  <c r="C15" i="81"/>
  <c r="D15" i="81"/>
  <c r="D6" i="81"/>
  <c r="C6" i="81"/>
  <c r="D7" i="82"/>
  <c r="C7" i="82"/>
  <c r="D6" i="82"/>
  <c r="C6" i="82"/>
  <c r="D7" i="85"/>
  <c r="C7" i="85"/>
  <c r="D6" i="85"/>
  <c r="C6" i="85"/>
  <c r="C7" i="86"/>
  <c r="D7" i="86"/>
  <c r="C8" i="86"/>
  <c r="D8" i="86"/>
  <c r="C9" i="86"/>
  <c r="D9" i="86"/>
  <c r="C10" i="86"/>
  <c r="D10" i="86"/>
  <c r="D6" i="86"/>
  <c r="C6" i="86"/>
  <c r="C40" i="74"/>
  <c r="P40" i="74" s="1"/>
  <c r="Q40" i="74" s="1"/>
  <c r="D40" i="74"/>
  <c r="E40" i="74"/>
  <c r="F40" i="74"/>
  <c r="G40" i="74"/>
  <c r="B40" i="74"/>
  <c r="O40" i="74" s="1"/>
  <c r="C36" i="74"/>
  <c r="P36" i="74" s="1"/>
  <c r="Q36" i="74" s="1"/>
  <c r="D36" i="74"/>
  <c r="E36" i="74"/>
  <c r="F36" i="74"/>
  <c r="G36" i="74"/>
  <c r="C37" i="74"/>
  <c r="P37" i="74" s="1"/>
  <c r="Q37" i="74" s="1"/>
  <c r="D37" i="74"/>
  <c r="E37" i="74"/>
  <c r="F37" i="74"/>
  <c r="G37" i="74"/>
  <c r="C38" i="74"/>
  <c r="P38" i="74" s="1"/>
  <c r="Q38" i="74" s="1"/>
  <c r="D38" i="74"/>
  <c r="E38" i="74"/>
  <c r="F38" i="74"/>
  <c r="G38" i="74"/>
  <c r="C39" i="74"/>
  <c r="P39" i="74" s="1"/>
  <c r="Q39" i="74" s="1"/>
  <c r="D39" i="74"/>
  <c r="E39" i="74"/>
  <c r="F39" i="74"/>
  <c r="G39" i="74"/>
  <c r="D35" i="74"/>
  <c r="E35" i="74"/>
  <c r="F35" i="74"/>
  <c r="G35" i="74"/>
  <c r="B36" i="74"/>
  <c r="O36" i="74" s="1"/>
  <c r="B37" i="74"/>
  <c r="O37" i="74" s="1"/>
  <c r="B38" i="74"/>
  <c r="O38" i="74" s="1"/>
  <c r="B39" i="74"/>
  <c r="O39" i="74" s="1"/>
  <c r="C35" i="74"/>
  <c r="P35" i="74" s="1"/>
  <c r="O35" i="74"/>
  <c r="B129" i="93" l="1"/>
  <c r="B137" i="93"/>
  <c r="B145" i="93"/>
  <c r="B100" i="93"/>
  <c r="B108" i="93"/>
  <c r="B116" i="93"/>
  <c r="B71" i="93"/>
  <c r="B79" i="93"/>
  <c r="B87" i="93"/>
  <c r="B130" i="93"/>
  <c r="B138" i="93"/>
  <c r="B146" i="93"/>
  <c r="B101" i="93"/>
  <c r="B109" i="93"/>
  <c r="B117" i="93"/>
  <c r="B72" i="93"/>
  <c r="B80" i="93"/>
  <c r="B88" i="93"/>
  <c r="B131" i="93"/>
  <c r="B139" i="93"/>
  <c r="B147" i="93"/>
  <c r="B102" i="93"/>
  <c r="B110" i="93"/>
  <c r="B118" i="93"/>
  <c r="B73" i="93"/>
  <c r="B81" i="93"/>
  <c r="B89" i="93"/>
  <c r="B124" i="93"/>
  <c r="B132" i="93"/>
  <c r="B140" i="93"/>
  <c r="B123" i="93"/>
  <c r="B103" i="93"/>
  <c r="B111" i="93"/>
  <c r="B119" i="93"/>
  <c r="B74" i="93"/>
  <c r="B82" i="93"/>
  <c r="B90" i="93"/>
  <c r="B39" i="93"/>
  <c r="B125" i="93"/>
  <c r="B133" i="93"/>
  <c r="B141" i="93"/>
  <c r="B96" i="93"/>
  <c r="B104" i="93"/>
  <c r="B112" i="93"/>
  <c r="B95" i="93"/>
  <c r="B75" i="93"/>
  <c r="B83" i="93"/>
  <c r="B91" i="93"/>
  <c r="B126" i="93"/>
  <c r="B134" i="93"/>
  <c r="B142" i="93"/>
  <c r="B97" i="93"/>
  <c r="B105" i="93"/>
  <c r="B113" i="93"/>
  <c r="B68" i="93"/>
  <c r="B76" i="93"/>
  <c r="B84" i="93"/>
  <c r="B67" i="93"/>
  <c r="B127" i="93"/>
  <c r="B135" i="93"/>
  <c r="B143" i="93"/>
  <c r="B98" i="93"/>
  <c r="B106" i="93"/>
  <c r="B114" i="93"/>
  <c r="B69" i="93"/>
  <c r="B77" i="93"/>
  <c r="B85" i="93"/>
  <c r="B128" i="93"/>
  <c r="B136" i="93"/>
  <c r="B144" i="93"/>
  <c r="B99" i="93"/>
  <c r="B107" i="93"/>
  <c r="B115" i="93"/>
  <c r="B70" i="93"/>
  <c r="B78" i="93"/>
  <c r="B86" i="93"/>
  <c r="D25" i="15"/>
  <c r="C34" i="93"/>
  <c r="D25" i="97"/>
  <c r="D25" i="96"/>
  <c r="Q35" i="74"/>
  <c r="V6" i="89" a="1"/>
  <c r="V6" i="89" s="1"/>
  <c r="AI7" i="89" a="1"/>
  <c r="AI7" i="89" s="1"/>
  <c r="AJ7" i="89" a="1"/>
  <c r="AJ7" i="89" s="1"/>
  <c r="AK7" i="89" a="1"/>
  <c r="AK7" i="89" s="1"/>
  <c r="S6" i="89" a="1"/>
  <c r="S6" i="89" s="1"/>
  <c r="AJ6" i="89" a="1"/>
  <c r="AJ6" i="89" s="1"/>
  <c r="AI6" i="89" a="1"/>
  <c r="AI6" i="89" s="1"/>
  <c r="AH6" i="89" a="1"/>
  <c r="AH6" i="89" s="1"/>
  <c r="AK6" i="89" a="1"/>
  <c r="AK6" i="89" s="1"/>
  <c r="AA7" i="89" a="1"/>
  <c r="AA7" i="89" s="1"/>
  <c r="Y7" i="89" a="1"/>
  <c r="Y7" i="89" s="1"/>
  <c r="X7" i="89" a="1"/>
  <c r="X7" i="89" s="1"/>
  <c r="Z7" i="89" a="1"/>
  <c r="Z7" i="89" s="1"/>
  <c r="AF7" i="89" a="1"/>
  <c r="AF7" i="89" s="1"/>
  <c r="AC7" i="89" a="1"/>
  <c r="AC7" i="89" s="1"/>
  <c r="AE7" i="89" a="1"/>
  <c r="AE7" i="89" s="1"/>
  <c r="AD7" i="89" a="1"/>
  <c r="AD7" i="89" s="1"/>
  <c r="AC6" i="89" a="1"/>
  <c r="AC6" i="89" s="1"/>
  <c r="AE6" i="89" a="1"/>
  <c r="AE6" i="89" s="1"/>
  <c r="AF6" i="89" a="1"/>
  <c r="AF6" i="89" s="1"/>
  <c r="AD6" i="89" a="1"/>
  <c r="AD6" i="89" s="1"/>
  <c r="Q7" i="89" a="1"/>
  <c r="Q7" i="89" s="1"/>
  <c r="V7" i="89" a="1"/>
  <c r="V7" i="89" s="1"/>
  <c r="T7" i="89" a="1"/>
  <c r="T7" i="89" s="1"/>
  <c r="U7" i="89" a="1"/>
  <c r="U7" i="89" s="1"/>
  <c r="S7" i="89" a="1"/>
  <c r="S7" i="89" s="1"/>
  <c r="R7" i="89" a="1"/>
  <c r="R7" i="89" s="1"/>
  <c r="AA6" i="89" a="1"/>
  <c r="AA6" i="89" s="1"/>
  <c r="Z6" i="89" a="1"/>
  <c r="Z6" i="89" s="1"/>
  <c r="Y6" i="89" a="1"/>
  <c r="Y6" i="89" s="1"/>
  <c r="X6" i="89" a="1"/>
  <c r="X6" i="89" s="1"/>
  <c r="S23" i="89"/>
  <c r="AD5" i="89" s="1" a="1"/>
  <c r="AD5" i="89" s="1"/>
  <c r="T6" i="89" a="1"/>
  <c r="T6" i="89" s="1"/>
  <c r="U6" i="89" a="1"/>
  <c r="U6" i="89" s="1"/>
  <c r="Q23" i="89"/>
  <c r="U5" i="89" s="1" a="1"/>
  <c r="U5" i="89" s="1"/>
  <c r="Q6" i="89" a="1"/>
  <c r="Q6" i="89" s="1"/>
  <c r="R6" i="89" a="1"/>
  <c r="R6" i="89" s="1"/>
  <c r="AH7" i="89" a="1"/>
  <c r="AH7" i="89" s="1"/>
  <c r="AB5" i="87"/>
  <c r="R23" i="87" s="1"/>
  <c r="AL5" i="88"/>
  <c r="T23" i="88" s="1"/>
  <c r="AG5" i="88"/>
  <c r="S23" i="88" s="1"/>
  <c r="AL7" i="88"/>
  <c r="T25" i="88" s="1"/>
  <c r="AG7" i="88"/>
  <c r="S25" i="88" s="1"/>
  <c r="AB7" i="88"/>
  <c r="R25" i="88" s="1"/>
  <c r="W7" i="88"/>
  <c r="Q25" i="88" s="1"/>
  <c r="P7" i="88"/>
  <c r="P25" i="88" s="1"/>
  <c r="O7" i="88"/>
  <c r="O25" i="88" s="1"/>
  <c r="AL6" i="88"/>
  <c r="T24" i="88" s="1"/>
  <c r="AG6" i="88"/>
  <c r="S24" i="88" s="1"/>
  <c r="AB6" i="88"/>
  <c r="R24" i="88" s="1"/>
  <c r="W6" i="88"/>
  <c r="Q24" i="88" s="1"/>
  <c r="P6" i="88"/>
  <c r="P24" i="88" s="1"/>
  <c r="O6" i="88"/>
  <c r="O24" i="88" s="1"/>
  <c r="AB5" i="88"/>
  <c r="R23" i="88" s="1"/>
  <c r="W5" i="88"/>
  <c r="Q23" i="88" s="1"/>
  <c r="P5" i="88"/>
  <c r="P23" i="88" s="1"/>
  <c r="U5" i="88" s="1" a="1"/>
  <c r="U5" i="88" s="1"/>
  <c r="O5" i="88"/>
  <c r="O23" i="88" s="1"/>
  <c r="C48" i="81"/>
  <c r="C47" i="81"/>
  <c r="C46" i="81"/>
  <c r="M15" i="81"/>
  <c r="L15" i="81"/>
  <c r="J15" i="81"/>
  <c r="I15" i="81"/>
  <c r="M14" i="81"/>
  <c r="M11" i="81"/>
  <c r="M10" i="81"/>
  <c r="M9" i="81"/>
  <c r="M8" i="81"/>
  <c r="M7" i="81"/>
  <c r="M6" i="81"/>
  <c r="L14" i="81"/>
  <c r="L11" i="81"/>
  <c r="L10" i="81"/>
  <c r="L9" i="81"/>
  <c r="L8" i="81"/>
  <c r="L7" i="81"/>
  <c r="L6" i="81"/>
  <c r="J14" i="81"/>
  <c r="J11" i="81"/>
  <c r="J10" i="81"/>
  <c r="J9" i="81"/>
  <c r="J8" i="81"/>
  <c r="J7" i="81"/>
  <c r="J6" i="81"/>
  <c r="I14" i="81"/>
  <c r="I11" i="81"/>
  <c r="I10" i="81"/>
  <c r="I9" i="81"/>
  <c r="I8" i="81"/>
  <c r="I7" i="81"/>
  <c r="I6" i="81"/>
  <c r="H15" i="81"/>
  <c r="H14" i="81"/>
  <c r="H11" i="81"/>
  <c r="H10" i="81"/>
  <c r="H9" i="81"/>
  <c r="H8" i="81"/>
  <c r="H7" i="81"/>
  <c r="H6" i="81"/>
  <c r="G15" i="81"/>
  <c r="G14" i="81"/>
  <c r="G11" i="81"/>
  <c r="G10" i="81"/>
  <c r="G9" i="81"/>
  <c r="G8" i="81"/>
  <c r="G7" i="81"/>
  <c r="G6" i="81"/>
  <c r="F15" i="81"/>
  <c r="F14" i="81"/>
  <c r="F11" i="81"/>
  <c r="F10" i="81"/>
  <c r="F9" i="81"/>
  <c r="F8" i="81"/>
  <c r="F7" i="81"/>
  <c r="F6" i="81"/>
  <c r="K16" i="81"/>
  <c r="N16" i="81"/>
  <c r="E15" i="81"/>
  <c r="E14" i="81"/>
  <c r="E11" i="81"/>
  <c r="E10" i="81"/>
  <c r="E9" i="81"/>
  <c r="E8" i="81"/>
  <c r="E7" i="81"/>
  <c r="E6" i="81"/>
  <c r="AL5" i="87"/>
  <c r="T23" i="87" s="1"/>
  <c r="AG5" i="87"/>
  <c r="S23" i="87" s="1"/>
  <c r="W5" i="87"/>
  <c r="Q23" i="87" s="1"/>
  <c r="P5" i="87"/>
  <c r="P23" i="87" s="1"/>
  <c r="O5" i="87"/>
  <c r="O23" i="87" s="1"/>
  <c r="AL7" i="87"/>
  <c r="T25" i="87" s="1"/>
  <c r="AG7" i="87"/>
  <c r="S25" i="87" s="1"/>
  <c r="AB7" i="87"/>
  <c r="R25" i="87" s="1"/>
  <c r="W7" i="87"/>
  <c r="Q25" i="87" s="1"/>
  <c r="P7" i="87"/>
  <c r="P25" i="87" s="1"/>
  <c r="O7" i="87"/>
  <c r="O25" i="87" s="1"/>
  <c r="AL6" i="87"/>
  <c r="T24" i="87" s="1"/>
  <c r="AG6" i="87"/>
  <c r="S24" i="87" s="1"/>
  <c r="AB6" i="87"/>
  <c r="R24" i="87" s="1"/>
  <c r="W6" i="87"/>
  <c r="Q24" i="87" s="1"/>
  <c r="P6" i="87"/>
  <c r="P24" i="87" s="1"/>
  <c r="O6" i="87"/>
  <c r="O24" i="87" s="1"/>
  <c r="J10" i="86"/>
  <c r="J9" i="86"/>
  <c r="J8" i="86"/>
  <c r="J7" i="86"/>
  <c r="J6" i="86"/>
  <c r="M10" i="86"/>
  <c r="M9" i="86"/>
  <c r="M8" i="86"/>
  <c r="M7" i="86"/>
  <c r="M6" i="86"/>
  <c r="L10" i="86"/>
  <c r="L9" i="86"/>
  <c r="L8" i="86"/>
  <c r="L7" i="86"/>
  <c r="L6" i="86"/>
  <c r="I10" i="86"/>
  <c r="I9" i="86"/>
  <c r="I8" i="86"/>
  <c r="I7" i="86"/>
  <c r="I6" i="86"/>
  <c r="C42" i="86"/>
  <c r="C41" i="86"/>
  <c r="C40" i="86"/>
  <c r="H10" i="86"/>
  <c r="H9" i="86"/>
  <c r="H8" i="86"/>
  <c r="H7" i="86"/>
  <c r="H6" i="86"/>
  <c r="G10" i="86"/>
  <c r="G9" i="86"/>
  <c r="G8" i="86"/>
  <c r="G7" i="86"/>
  <c r="G6" i="86"/>
  <c r="F10" i="86"/>
  <c r="F9" i="86"/>
  <c r="F8" i="86"/>
  <c r="F7" i="86"/>
  <c r="F6" i="86"/>
  <c r="E10" i="86"/>
  <c r="E9" i="86"/>
  <c r="E8" i="86"/>
  <c r="E7" i="86"/>
  <c r="E6" i="86"/>
  <c r="C46" i="85"/>
  <c r="C45" i="85"/>
  <c r="C44" i="85"/>
  <c r="J6" i="85"/>
  <c r="J7" i="85" s="1"/>
  <c r="M6" i="85"/>
  <c r="M7" i="85" s="1"/>
  <c r="L6" i="85"/>
  <c r="L7" i="85" s="1"/>
  <c r="I6" i="85"/>
  <c r="I7" i="85" s="1"/>
  <c r="H6" i="85"/>
  <c r="H7" i="85" s="1"/>
  <c r="G6" i="85"/>
  <c r="G7" i="85" s="1"/>
  <c r="F6" i="85"/>
  <c r="F7" i="85" s="1"/>
  <c r="E6" i="85"/>
  <c r="B14" i="17" l="1"/>
  <c r="G107" i="93"/>
  <c r="G14" i="17" s="1"/>
  <c r="O107" i="93"/>
  <c r="O14" i="17" s="1"/>
  <c r="W107" i="93"/>
  <c r="W14" i="17" s="1"/>
  <c r="AE107" i="93"/>
  <c r="AE14" i="17" s="1"/>
  <c r="H107" i="93"/>
  <c r="H14" i="17" s="1"/>
  <c r="P107" i="93"/>
  <c r="P14" i="17" s="1"/>
  <c r="X107" i="93"/>
  <c r="X14" i="17" s="1"/>
  <c r="AF107" i="93"/>
  <c r="AF14" i="17" s="1"/>
  <c r="I107" i="93"/>
  <c r="I14" i="17" s="1"/>
  <c r="Q107" i="93"/>
  <c r="Q14" i="17" s="1"/>
  <c r="Y107" i="93"/>
  <c r="Y14" i="17" s="1"/>
  <c r="J107" i="93"/>
  <c r="J14" i="17" s="1"/>
  <c r="R107" i="93"/>
  <c r="R14" i="17" s="1"/>
  <c r="Z107" i="93"/>
  <c r="Z14" i="17" s="1"/>
  <c r="K107" i="93"/>
  <c r="K14" i="17" s="1"/>
  <c r="S107" i="93"/>
  <c r="S14" i="17" s="1"/>
  <c r="AA107" i="93"/>
  <c r="AA14" i="17" s="1"/>
  <c r="D107" i="93"/>
  <c r="D14" i="17" s="1"/>
  <c r="L107" i="93"/>
  <c r="L14" i="17" s="1"/>
  <c r="T107" i="93"/>
  <c r="T14" i="17" s="1"/>
  <c r="AB107" i="93"/>
  <c r="AB14" i="17" s="1"/>
  <c r="E107" i="93"/>
  <c r="E14" i="17" s="1"/>
  <c r="M107" i="93"/>
  <c r="M14" i="17" s="1"/>
  <c r="U107" i="93"/>
  <c r="U14" i="17" s="1"/>
  <c r="AC107" i="93"/>
  <c r="AC14" i="17" s="1"/>
  <c r="F107" i="93"/>
  <c r="F14" i="17" s="1"/>
  <c r="N107" i="93"/>
  <c r="N14" i="17" s="1"/>
  <c r="V107" i="93"/>
  <c r="V14" i="17" s="1"/>
  <c r="AD107" i="93"/>
  <c r="AD14" i="17" s="1"/>
  <c r="C107" i="93"/>
  <c r="C14" i="17" s="1"/>
  <c r="B21" i="17"/>
  <c r="D114" i="93"/>
  <c r="D21" i="17" s="1"/>
  <c r="H114" i="93"/>
  <c r="H21" i="17" s="1"/>
  <c r="P114" i="93"/>
  <c r="P21" i="17" s="1"/>
  <c r="X114" i="93"/>
  <c r="X21" i="17" s="1"/>
  <c r="I114" i="93"/>
  <c r="I21" i="17" s="1"/>
  <c r="R114" i="93"/>
  <c r="R21" i="17" s="1"/>
  <c r="AA114" i="93"/>
  <c r="AA21" i="17" s="1"/>
  <c r="J114" i="93"/>
  <c r="J21" i="17" s="1"/>
  <c r="S114" i="93"/>
  <c r="S21" i="17" s="1"/>
  <c r="AB114" i="93"/>
  <c r="AB21" i="17" s="1"/>
  <c r="C114" i="93"/>
  <c r="C21" i="17" s="1"/>
  <c r="K114" i="93"/>
  <c r="K21" i="17" s="1"/>
  <c r="T114" i="93"/>
  <c r="T21" i="17" s="1"/>
  <c r="AC114" i="93"/>
  <c r="AC21" i="17" s="1"/>
  <c r="L114" i="93"/>
  <c r="L21" i="17" s="1"/>
  <c r="U114" i="93"/>
  <c r="U21" i="17" s="1"/>
  <c r="AD114" i="93"/>
  <c r="AD21" i="17" s="1"/>
  <c r="M114" i="93"/>
  <c r="M21" i="17" s="1"/>
  <c r="V114" i="93"/>
  <c r="V21" i="17" s="1"/>
  <c r="AE114" i="93"/>
  <c r="AE21" i="17" s="1"/>
  <c r="E114" i="93"/>
  <c r="E21" i="17" s="1"/>
  <c r="N114" i="93"/>
  <c r="N21" i="17" s="1"/>
  <c r="W114" i="93"/>
  <c r="W21" i="17" s="1"/>
  <c r="AF114" i="93"/>
  <c r="AF21" i="17" s="1"/>
  <c r="F114" i="93"/>
  <c r="F21" i="17" s="1"/>
  <c r="O114" i="93"/>
  <c r="O21" i="17" s="1"/>
  <c r="Y114" i="93"/>
  <c r="Y21" i="17" s="1"/>
  <c r="G114" i="93"/>
  <c r="G21" i="17" s="1"/>
  <c r="Q114" i="93"/>
  <c r="Q21" i="17" s="1"/>
  <c r="Z114" i="93"/>
  <c r="Z21" i="17" s="1"/>
  <c r="B11" i="19"/>
  <c r="F76" i="93"/>
  <c r="F11" i="19" s="1"/>
  <c r="N76" i="93"/>
  <c r="N11" i="19" s="1"/>
  <c r="V76" i="93"/>
  <c r="V11" i="19" s="1"/>
  <c r="AD76" i="93"/>
  <c r="AD11" i="19" s="1"/>
  <c r="G76" i="93"/>
  <c r="G11" i="19" s="1"/>
  <c r="O76" i="93"/>
  <c r="O11" i="19" s="1"/>
  <c r="W76" i="93"/>
  <c r="W11" i="19" s="1"/>
  <c r="AE76" i="93"/>
  <c r="AE11" i="19" s="1"/>
  <c r="H76" i="93"/>
  <c r="H11" i="19" s="1"/>
  <c r="P76" i="93"/>
  <c r="P11" i="19" s="1"/>
  <c r="X76" i="93"/>
  <c r="X11" i="19" s="1"/>
  <c r="AF76" i="93"/>
  <c r="AF11" i="19" s="1"/>
  <c r="I76" i="93"/>
  <c r="I11" i="19" s="1"/>
  <c r="Q76" i="93"/>
  <c r="Q11" i="19" s="1"/>
  <c r="Y76" i="93"/>
  <c r="Y11" i="19" s="1"/>
  <c r="J76" i="93"/>
  <c r="J11" i="19" s="1"/>
  <c r="R76" i="93"/>
  <c r="R11" i="19" s="1"/>
  <c r="Z76" i="93"/>
  <c r="Z11" i="19" s="1"/>
  <c r="K76" i="93"/>
  <c r="K11" i="19" s="1"/>
  <c r="S76" i="93"/>
  <c r="S11" i="19" s="1"/>
  <c r="AA76" i="93"/>
  <c r="AA11" i="19" s="1"/>
  <c r="D76" i="93"/>
  <c r="D11" i="19" s="1"/>
  <c r="L76" i="93"/>
  <c r="L11" i="19" s="1"/>
  <c r="T76" i="93"/>
  <c r="T11" i="19" s="1"/>
  <c r="AB76" i="93"/>
  <c r="AB11" i="19" s="1"/>
  <c r="E76" i="93"/>
  <c r="E11" i="19" s="1"/>
  <c r="M76" i="93"/>
  <c r="M11" i="19" s="1"/>
  <c r="U76" i="93"/>
  <c r="U11" i="19" s="1"/>
  <c r="AC76" i="93"/>
  <c r="AC11" i="19" s="1"/>
  <c r="C76" i="93"/>
  <c r="C11" i="19" s="1"/>
  <c r="B26" i="19"/>
  <c r="K91" i="93"/>
  <c r="K26" i="19" s="1"/>
  <c r="S91" i="93"/>
  <c r="S26" i="19" s="1"/>
  <c r="AA91" i="93"/>
  <c r="AA26" i="19" s="1"/>
  <c r="D91" i="93"/>
  <c r="D26" i="19" s="1"/>
  <c r="L91" i="93"/>
  <c r="L26" i="19" s="1"/>
  <c r="T91" i="93"/>
  <c r="T26" i="19" s="1"/>
  <c r="AB91" i="93"/>
  <c r="AB26" i="19" s="1"/>
  <c r="E91" i="93"/>
  <c r="E26" i="19" s="1"/>
  <c r="M91" i="93"/>
  <c r="M26" i="19" s="1"/>
  <c r="U91" i="93"/>
  <c r="U26" i="19" s="1"/>
  <c r="AC91" i="93"/>
  <c r="AC26" i="19" s="1"/>
  <c r="F91" i="93"/>
  <c r="F26" i="19" s="1"/>
  <c r="N91" i="93"/>
  <c r="N26" i="19" s="1"/>
  <c r="V91" i="93"/>
  <c r="V26" i="19" s="1"/>
  <c r="AD91" i="93"/>
  <c r="AD26" i="19" s="1"/>
  <c r="G91" i="93"/>
  <c r="G26" i="19" s="1"/>
  <c r="O91" i="93"/>
  <c r="O26" i="19" s="1"/>
  <c r="W91" i="93"/>
  <c r="W26" i="19" s="1"/>
  <c r="AE91" i="93"/>
  <c r="AE26" i="19" s="1"/>
  <c r="H91" i="93"/>
  <c r="H26" i="19" s="1"/>
  <c r="P91" i="93"/>
  <c r="P26" i="19" s="1"/>
  <c r="X91" i="93"/>
  <c r="X26" i="19" s="1"/>
  <c r="AF91" i="93"/>
  <c r="AF26" i="19" s="1"/>
  <c r="C91" i="93"/>
  <c r="C26" i="19" s="1"/>
  <c r="I91" i="93"/>
  <c r="I26" i="19" s="1"/>
  <c r="Q91" i="93"/>
  <c r="Q26" i="19" s="1"/>
  <c r="Y91" i="93"/>
  <c r="Y26" i="19" s="1"/>
  <c r="J91" i="93"/>
  <c r="J26" i="19" s="1"/>
  <c r="R91" i="93"/>
  <c r="R26" i="19" s="1"/>
  <c r="Z91" i="93"/>
  <c r="Z26" i="19" s="1"/>
  <c r="B12" i="18"/>
  <c r="E133" i="93"/>
  <c r="E12" i="18" s="1"/>
  <c r="M133" i="93"/>
  <c r="M12" i="18" s="1"/>
  <c r="U133" i="93"/>
  <c r="U12" i="18" s="1"/>
  <c r="AC133" i="93"/>
  <c r="AC12" i="18" s="1"/>
  <c r="F133" i="93"/>
  <c r="F12" i="18" s="1"/>
  <c r="N133" i="93"/>
  <c r="N12" i="18" s="1"/>
  <c r="V133" i="93"/>
  <c r="V12" i="18" s="1"/>
  <c r="AD133" i="93"/>
  <c r="AD12" i="18" s="1"/>
  <c r="G133" i="93"/>
  <c r="G12" i="18" s="1"/>
  <c r="O133" i="93"/>
  <c r="O12" i="18" s="1"/>
  <c r="W133" i="93"/>
  <c r="W12" i="18" s="1"/>
  <c r="AE133" i="93"/>
  <c r="AE12" i="18" s="1"/>
  <c r="H133" i="93"/>
  <c r="H12" i="18" s="1"/>
  <c r="P133" i="93"/>
  <c r="P12" i="18" s="1"/>
  <c r="X133" i="93"/>
  <c r="X12" i="18" s="1"/>
  <c r="AF133" i="93"/>
  <c r="AF12" i="18" s="1"/>
  <c r="I133" i="93"/>
  <c r="I12" i="18" s="1"/>
  <c r="Q133" i="93"/>
  <c r="Q12" i="18" s="1"/>
  <c r="Y133" i="93"/>
  <c r="Y12" i="18" s="1"/>
  <c r="J133" i="93"/>
  <c r="J12" i="18" s="1"/>
  <c r="R133" i="93"/>
  <c r="R12" i="18" s="1"/>
  <c r="Z133" i="93"/>
  <c r="Z12" i="18" s="1"/>
  <c r="K133" i="93"/>
  <c r="K12" i="18" s="1"/>
  <c r="S133" i="93"/>
  <c r="S12" i="18" s="1"/>
  <c r="AA133" i="93"/>
  <c r="AA12" i="18" s="1"/>
  <c r="D133" i="93"/>
  <c r="D12" i="18" s="1"/>
  <c r="L133" i="93"/>
  <c r="L12" i="18" s="1"/>
  <c r="T133" i="93"/>
  <c r="T12" i="18" s="1"/>
  <c r="AB133" i="93"/>
  <c r="AB12" i="18" s="1"/>
  <c r="C133" i="93"/>
  <c r="C12" i="18" s="1"/>
  <c r="B10" i="17"/>
  <c r="K103" i="93"/>
  <c r="K10" i="17" s="1"/>
  <c r="S103" i="93"/>
  <c r="S10" i="17" s="1"/>
  <c r="AA103" i="93"/>
  <c r="AA10" i="17" s="1"/>
  <c r="D103" i="93"/>
  <c r="D10" i="17" s="1"/>
  <c r="L103" i="93"/>
  <c r="L10" i="17" s="1"/>
  <c r="T103" i="93"/>
  <c r="T10" i="17" s="1"/>
  <c r="AB103" i="93"/>
  <c r="AB10" i="17" s="1"/>
  <c r="E103" i="93"/>
  <c r="E10" i="17" s="1"/>
  <c r="M103" i="93"/>
  <c r="M10" i="17" s="1"/>
  <c r="U103" i="93"/>
  <c r="U10" i="17" s="1"/>
  <c r="AC103" i="93"/>
  <c r="AC10" i="17" s="1"/>
  <c r="F103" i="93"/>
  <c r="F10" i="17" s="1"/>
  <c r="N103" i="93"/>
  <c r="N10" i="17" s="1"/>
  <c r="V103" i="93"/>
  <c r="V10" i="17" s="1"/>
  <c r="AD103" i="93"/>
  <c r="AD10" i="17" s="1"/>
  <c r="G103" i="93"/>
  <c r="G10" i="17" s="1"/>
  <c r="O103" i="93"/>
  <c r="O10" i="17" s="1"/>
  <c r="W103" i="93"/>
  <c r="W10" i="17" s="1"/>
  <c r="AE103" i="93"/>
  <c r="AE10" i="17" s="1"/>
  <c r="H103" i="93"/>
  <c r="H10" i="17" s="1"/>
  <c r="P103" i="93"/>
  <c r="P10" i="17" s="1"/>
  <c r="X103" i="93"/>
  <c r="X10" i="17" s="1"/>
  <c r="AF103" i="93"/>
  <c r="AF10" i="17" s="1"/>
  <c r="I103" i="93"/>
  <c r="I10" i="17" s="1"/>
  <c r="Q103" i="93"/>
  <c r="Q10" i="17" s="1"/>
  <c r="Y103" i="93"/>
  <c r="Y10" i="17" s="1"/>
  <c r="J103" i="93"/>
  <c r="J10" i="17" s="1"/>
  <c r="R103" i="93"/>
  <c r="R10" i="17" s="1"/>
  <c r="Z103" i="93"/>
  <c r="Z10" i="17" s="1"/>
  <c r="C103" i="93"/>
  <c r="C10" i="17" s="1"/>
  <c r="C118" i="93"/>
  <c r="B7" i="19"/>
  <c r="J72" i="93"/>
  <c r="J7" i="19" s="1"/>
  <c r="R72" i="93"/>
  <c r="R7" i="19" s="1"/>
  <c r="Z72" i="93"/>
  <c r="Z7" i="19" s="1"/>
  <c r="K72" i="93"/>
  <c r="K7" i="19" s="1"/>
  <c r="S72" i="93"/>
  <c r="S7" i="19" s="1"/>
  <c r="AA72" i="93"/>
  <c r="AA7" i="19" s="1"/>
  <c r="D72" i="93"/>
  <c r="D7" i="19" s="1"/>
  <c r="L72" i="93"/>
  <c r="L7" i="19" s="1"/>
  <c r="T72" i="93"/>
  <c r="T7" i="19" s="1"/>
  <c r="AB72" i="93"/>
  <c r="AB7" i="19" s="1"/>
  <c r="E72" i="93"/>
  <c r="E7" i="19" s="1"/>
  <c r="M72" i="93"/>
  <c r="M7" i="19" s="1"/>
  <c r="U72" i="93"/>
  <c r="U7" i="19" s="1"/>
  <c r="AC72" i="93"/>
  <c r="AC7" i="19" s="1"/>
  <c r="F72" i="93"/>
  <c r="F7" i="19" s="1"/>
  <c r="N72" i="93"/>
  <c r="N7" i="19" s="1"/>
  <c r="V72" i="93"/>
  <c r="V7" i="19" s="1"/>
  <c r="AD72" i="93"/>
  <c r="AD7" i="19" s="1"/>
  <c r="G72" i="93"/>
  <c r="G7" i="19" s="1"/>
  <c r="O72" i="93"/>
  <c r="O7" i="19" s="1"/>
  <c r="W72" i="93"/>
  <c r="W7" i="19" s="1"/>
  <c r="AE72" i="93"/>
  <c r="AE7" i="19" s="1"/>
  <c r="H72" i="93"/>
  <c r="H7" i="19" s="1"/>
  <c r="P72" i="93"/>
  <c r="P7" i="19" s="1"/>
  <c r="X72" i="93"/>
  <c r="X7" i="19" s="1"/>
  <c r="AF72" i="93"/>
  <c r="AF7" i="19" s="1"/>
  <c r="I72" i="93"/>
  <c r="I7" i="19" s="1"/>
  <c r="Q72" i="93"/>
  <c r="Q7" i="19" s="1"/>
  <c r="Y72" i="93"/>
  <c r="Y7" i="19" s="1"/>
  <c r="C72" i="93"/>
  <c r="C7" i="19" s="1"/>
  <c r="B14" i="19"/>
  <c r="G79" i="93"/>
  <c r="G14" i="19" s="1"/>
  <c r="O79" i="93"/>
  <c r="O14" i="19" s="1"/>
  <c r="W79" i="93"/>
  <c r="W14" i="19" s="1"/>
  <c r="AE79" i="93"/>
  <c r="AE14" i="19" s="1"/>
  <c r="H79" i="93"/>
  <c r="H14" i="19" s="1"/>
  <c r="P79" i="93"/>
  <c r="P14" i="19" s="1"/>
  <c r="X79" i="93"/>
  <c r="X14" i="19" s="1"/>
  <c r="AF79" i="93"/>
  <c r="AF14" i="19" s="1"/>
  <c r="I79" i="93"/>
  <c r="I14" i="19" s="1"/>
  <c r="Q79" i="93"/>
  <c r="Q14" i="19" s="1"/>
  <c r="Y79" i="93"/>
  <c r="Y14" i="19" s="1"/>
  <c r="J79" i="93"/>
  <c r="J14" i="19" s="1"/>
  <c r="R79" i="93"/>
  <c r="R14" i="19" s="1"/>
  <c r="Z79" i="93"/>
  <c r="Z14" i="19" s="1"/>
  <c r="K79" i="93"/>
  <c r="K14" i="19" s="1"/>
  <c r="S79" i="93"/>
  <c r="S14" i="19" s="1"/>
  <c r="AA79" i="93"/>
  <c r="AA14" i="19" s="1"/>
  <c r="D79" i="93"/>
  <c r="D14" i="19" s="1"/>
  <c r="L79" i="93"/>
  <c r="L14" i="19" s="1"/>
  <c r="T79" i="93"/>
  <c r="T14" i="19" s="1"/>
  <c r="AB79" i="93"/>
  <c r="AB14" i="19" s="1"/>
  <c r="E79" i="93"/>
  <c r="E14" i="19" s="1"/>
  <c r="M79" i="93"/>
  <c r="M14" i="19" s="1"/>
  <c r="U79" i="93"/>
  <c r="U14" i="19" s="1"/>
  <c r="AC79" i="93"/>
  <c r="AC14" i="19" s="1"/>
  <c r="F79" i="93"/>
  <c r="F14" i="19" s="1"/>
  <c r="N79" i="93"/>
  <c r="N14" i="19" s="1"/>
  <c r="V79" i="93"/>
  <c r="V14" i="19" s="1"/>
  <c r="AD79" i="93"/>
  <c r="AD14" i="19" s="1"/>
  <c r="C79" i="93"/>
  <c r="C14" i="19" s="1"/>
  <c r="E25" i="97"/>
  <c r="B6" i="17"/>
  <c r="G99" i="93"/>
  <c r="G6" i="17" s="1"/>
  <c r="O99" i="93"/>
  <c r="O6" i="17" s="1"/>
  <c r="W99" i="93"/>
  <c r="W6" i="17" s="1"/>
  <c r="AE99" i="93"/>
  <c r="AE6" i="17" s="1"/>
  <c r="H99" i="93"/>
  <c r="H6" i="17" s="1"/>
  <c r="P99" i="93"/>
  <c r="P6" i="17" s="1"/>
  <c r="X99" i="93"/>
  <c r="X6" i="17" s="1"/>
  <c r="AF99" i="93"/>
  <c r="AF6" i="17" s="1"/>
  <c r="I99" i="93"/>
  <c r="I6" i="17" s="1"/>
  <c r="Q99" i="93"/>
  <c r="Q6" i="17" s="1"/>
  <c r="Y99" i="93"/>
  <c r="Y6" i="17" s="1"/>
  <c r="J99" i="93"/>
  <c r="J6" i="17" s="1"/>
  <c r="R99" i="93"/>
  <c r="R6" i="17" s="1"/>
  <c r="Z99" i="93"/>
  <c r="Z6" i="17" s="1"/>
  <c r="K99" i="93"/>
  <c r="K6" i="17" s="1"/>
  <c r="S99" i="93"/>
  <c r="S6" i="17" s="1"/>
  <c r="AA99" i="93"/>
  <c r="AA6" i="17" s="1"/>
  <c r="D99" i="93"/>
  <c r="D6" i="17" s="1"/>
  <c r="L99" i="93"/>
  <c r="L6" i="17" s="1"/>
  <c r="T99" i="93"/>
  <c r="T6" i="17" s="1"/>
  <c r="AB99" i="93"/>
  <c r="AB6" i="17" s="1"/>
  <c r="E99" i="93"/>
  <c r="E6" i="17" s="1"/>
  <c r="M99" i="93"/>
  <c r="M6" i="17" s="1"/>
  <c r="U99" i="93"/>
  <c r="U6" i="17" s="1"/>
  <c r="AC99" i="93"/>
  <c r="AC6" i="17" s="1"/>
  <c r="F99" i="93"/>
  <c r="F6" i="17" s="1"/>
  <c r="N99" i="93"/>
  <c r="N6" i="17" s="1"/>
  <c r="V99" i="93"/>
  <c r="V6" i="17" s="1"/>
  <c r="AD99" i="93"/>
  <c r="AD6" i="17" s="1"/>
  <c r="C99" i="93"/>
  <c r="C6" i="17" s="1"/>
  <c r="B13" i="17"/>
  <c r="D106" i="93"/>
  <c r="D13" i="17" s="1"/>
  <c r="L106" i="93"/>
  <c r="L13" i="17" s="1"/>
  <c r="T106" i="93"/>
  <c r="T13" i="17" s="1"/>
  <c r="AB106" i="93"/>
  <c r="AB13" i="17" s="1"/>
  <c r="E106" i="93"/>
  <c r="E13" i="17" s="1"/>
  <c r="M106" i="93"/>
  <c r="M13" i="17" s="1"/>
  <c r="U106" i="93"/>
  <c r="U13" i="17" s="1"/>
  <c r="AC106" i="93"/>
  <c r="AC13" i="17" s="1"/>
  <c r="F106" i="93"/>
  <c r="F13" i="17" s="1"/>
  <c r="N106" i="93"/>
  <c r="N13" i="17" s="1"/>
  <c r="V106" i="93"/>
  <c r="V13" i="17" s="1"/>
  <c r="AD106" i="93"/>
  <c r="AD13" i="17" s="1"/>
  <c r="G106" i="93"/>
  <c r="G13" i="17" s="1"/>
  <c r="O106" i="93"/>
  <c r="O13" i="17" s="1"/>
  <c r="W106" i="93"/>
  <c r="W13" i="17" s="1"/>
  <c r="AE106" i="93"/>
  <c r="AE13" i="17" s="1"/>
  <c r="H106" i="93"/>
  <c r="H13" i="17" s="1"/>
  <c r="P106" i="93"/>
  <c r="P13" i="17" s="1"/>
  <c r="X106" i="93"/>
  <c r="X13" i="17" s="1"/>
  <c r="AF106" i="93"/>
  <c r="AF13" i="17" s="1"/>
  <c r="I106" i="93"/>
  <c r="I13" i="17" s="1"/>
  <c r="Q106" i="93"/>
  <c r="Q13" i="17" s="1"/>
  <c r="Y106" i="93"/>
  <c r="Y13" i="17" s="1"/>
  <c r="J106" i="93"/>
  <c r="J13" i="17" s="1"/>
  <c r="R106" i="93"/>
  <c r="R13" i="17" s="1"/>
  <c r="Z106" i="93"/>
  <c r="Z13" i="17" s="1"/>
  <c r="K106" i="93"/>
  <c r="K13" i="17" s="1"/>
  <c r="S106" i="93"/>
  <c r="S13" i="17" s="1"/>
  <c r="AA106" i="93"/>
  <c r="AA13" i="17" s="1"/>
  <c r="C106" i="93"/>
  <c r="C13" i="17" s="1"/>
  <c r="F68" i="93"/>
  <c r="N68" i="93"/>
  <c r="V68" i="93"/>
  <c r="AD68" i="93"/>
  <c r="G68" i="93"/>
  <c r="O68" i="93"/>
  <c r="W68" i="93"/>
  <c r="AE68" i="93"/>
  <c r="H68" i="93"/>
  <c r="P68" i="93"/>
  <c r="X68" i="93"/>
  <c r="AF68" i="93"/>
  <c r="I68" i="93"/>
  <c r="Q68" i="93"/>
  <c r="Y68" i="93"/>
  <c r="J68" i="93"/>
  <c r="R68" i="93"/>
  <c r="Z68" i="93"/>
  <c r="K68" i="93"/>
  <c r="S68" i="93"/>
  <c r="AA68" i="93"/>
  <c r="D68" i="93"/>
  <c r="L68" i="93"/>
  <c r="T68" i="93"/>
  <c r="AB68" i="93"/>
  <c r="E68" i="93"/>
  <c r="M68" i="93"/>
  <c r="U68" i="93"/>
  <c r="AC68" i="93"/>
  <c r="C68" i="93"/>
  <c r="B18" i="19"/>
  <c r="K83" i="93"/>
  <c r="K18" i="19" s="1"/>
  <c r="S83" i="93"/>
  <c r="S18" i="19" s="1"/>
  <c r="AA83" i="93"/>
  <c r="AA18" i="19" s="1"/>
  <c r="D83" i="93"/>
  <c r="D18" i="19" s="1"/>
  <c r="L83" i="93"/>
  <c r="L18" i="19" s="1"/>
  <c r="T83" i="93"/>
  <c r="T18" i="19" s="1"/>
  <c r="AB83" i="93"/>
  <c r="AB18" i="19" s="1"/>
  <c r="E83" i="93"/>
  <c r="E18" i="19" s="1"/>
  <c r="M83" i="93"/>
  <c r="M18" i="19" s="1"/>
  <c r="U83" i="93"/>
  <c r="U18" i="19" s="1"/>
  <c r="AC83" i="93"/>
  <c r="AC18" i="19" s="1"/>
  <c r="F83" i="93"/>
  <c r="F18" i="19" s="1"/>
  <c r="N83" i="93"/>
  <c r="N18" i="19" s="1"/>
  <c r="G83" i="93"/>
  <c r="G18" i="19" s="1"/>
  <c r="O83" i="93"/>
  <c r="O18" i="19" s="1"/>
  <c r="W83" i="93"/>
  <c r="W18" i="19" s="1"/>
  <c r="AE83" i="93"/>
  <c r="AE18" i="19" s="1"/>
  <c r="I83" i="93"/>
  <c r="I18" i="19" s="1"/>
  <c r="Q83" i="93"/>
  <c r="Q18" i="19" s="1"/>
  <c r="Y83" i="93"/>
  <c r="Y18" i="19" s="1"/>
  <c r="J83" i="93"/>
  <c r="J18" i="19" s="1"/>
  <c r="R83" i="93"/>
  <c r="R18" i="19" s="1"/>
  <c r="Z83" i="93"/>
  <c r="Z18" i="19" s="1"/>
  <c r="AD83" i="93"/>
  <c r="AD18" i="19" s="1"/>
  <c r="AF83" i="93"/>
  <c r="AF18" i="19" s="1"/>
  <c r="H83" i="93"/>
  <c r="H18" i="19" s="1"/>
  <c r="P83" i="93"/>
  <c r="P18" i="19" s="1"/>
  <c r="C83" i="93"/>
  <c r="C18" i="19" s="1"/>
  <c r="V83" i="93"/>
  <c r="V18" i="19" s="1"/>
  <c r="X83" i="93"/>
  <c r="X18" i="19" s="1"/>
  <c r="B4" i="18"/>
  <c r="E125" i="93"/>
  <c r="E4" i="18" s="1"/>
  <c r="M125" i="93"/>
  <c r="M4" i="18" s="1"/>
  <c r="U125" i="93"/>
  <c r="U4" i="18" s="1"/>
  <c r="AC125" i="93"/>
  <c r="AC4" i="18" s="1"/>
  <c r="F125" i="93"/>
  <c r="F4" i="18" s="1"/>
  <c r="N125" i="93"/>
  <c r="N4" i="18" s="1"/>
  <c r="V125" i="93"/>
  <c r="V4" i="18" s="1"/>
  <c r="AD125" i="93"/>
  <c r="AD4" i="18" s="1"/>
  <c r="G125" i="93"/>
  <c r="G4" i="18" s="1"/>
  <c r="O125" i="93"/>
  <c r="O4" i="18" s="1"/>
  <c r="W125" i="93"/>
  <c r="W4" i="18" s="1"/>
  <c r="AE125" i="93"/>
  <c r="AE4" i="18" s="1"/>
  <c r="H125" i="93"/>
  <c r="H4" i="18" s="1"/>
  <c r="P125" i="93"/>
  <c r="P4" i="18" s="1"/>
  <c r="X125" i="93"/>
  <c r="X4" i="18" s="1"/>
  <c r="AF125" i="93"/>
  <c r="AF4" i="18" s="1"/>
  <c r="I125" i="93"/>
  <c r="I4" i="18" s="1"/>
  <c r="Q125" i="93"/>
  <c r="Q4" i="18" s="1"/>
  <c r="Y125" i="93"/>
  <c r="Y4" i="18" s="1"/>
  <c r="J125" i="93"/>
  <c r="J4" i="18" s="1"/>
  <c r="R125" i="93"/>
  <c r="R4" i="18" s="1"/>
  <c r="Z125" i="93"/>
  <c r="Z4" i="18" s="1"/>
  <c r="K125" i="93"/>
  <c r="K4" i="18" s="1"/>
  <c r="S125" i="93"/>
  <c r="S4" i="18" s="1"/>
  <c r="AA125" i="93"/>
  <c r="AA4" i="18" s="1"/>
  <c r="D125" i="93"/>
  <c r="D4" i="18" s="1"/>
  <c r="L125" i="93"/>
  <c r="L4" i="18" s="1"/>
  <c r="T125" i="93"/>
  <c r="T4" i="18" s="1"/>
  <c r="AB125" i="93"/>
  <c r="AB4" i="18" s="1"/>
  <c r="C125" i="93"/>
  <c r="C4" i="18" s="1"/>
  <c r="B2" i="18"/>
  <c r="F123" i="93"/>
  <c r="F2" i="18" s="1"/>
  <c r="N123" i="93"/>
  <c r="N2" i="18" s="1"/>
  <c r="G123" i="93"/>
  <c r="G2" i="18" s="1"/>
  <c r="O123" i="93"/>
  <c r="O2" i="18" s="1"/>
  <c r="H123" i="93"/>
  <c r="H2" i="18" s="1"/>
  <c r="P123" i="93"/>
  <c r="P2" i="18" s="1"/>
  <c r="I123" i="93"/>
  <c r="I2" i="18" s="1"/>
  <c r="Q123" i="93"/>
  <c r="Q2" i="18" s="1"/>
  <c r="J123" i="93"/>
  <c r="J2" i="18" s="1"/>
  <c r="K123" i="93"/>
  <c r="K2" i="18" s="1"/>
  <c r="S123" i="93"/>
  <c r="S2" i="18" s="1"/>
  <c r="D123" i="93"/>
  <c r="D2" i="18" s="1"/>
  <c r="L123" i="93"/>
  <c r="L2" i="18" s="1"/>
  <c r="E123" i="93"/>
  <c r="E2" i="18" s="1"/>
  <c r="M123" i="93"/>
  <c r="M2" i="18" s="1"/>
  <c r="W123" i="93"/>
  <c r="W2" i="18" s="1"/>
  <c r="AE123" i="93"/>
  <c r="AE2" i="18" s="1"/>
  <c r="X123" i="93"/>
  <c r="X2" i="18" s="1"/>
  <c r="AF123" i="93"/>
  <c r="AF2" i="18" s="1"/>
  <c r="Y123" i="93"/>
  <c r="Y2" i="18" s="1"/>
  <c r="Z123" i="93"/>
  <c r="Z2" i="18" s="1"/>
  <c r="R123" i="93"/>
  <c r="R2" i="18" s="1"/>
  <c r="AA123" i="93"/>
  <c r="AA2" i="18" s="1"/>
  <c r="T123" i="93"/>
  <c r="T2" i="18" s="1"/>
  <c r="AB123" i="93"/>
  <c r="AB2" i="18" s="1"/>
  <c r="U123" i="93"/>
  <c r="U2" i="18" s="1"/>
  <c r="AC123" i="93"/>
  <c r="AC2" i="18" s="1"/>
  <c r="V123" i="93"/>
  <c r="V2" i="18" s="1"/>
  <c r="AD123" i="93"/>
  <c r="AD2" i="18" s="1"/>
  <c r="C123" i="93"/>
  <c r="C2" i="18" s="1"/>
  <c r="B17" i="17"/>
  <c r="H110" i="93"/>
  <c r="H17" i="17" s="1"/>
  <c r="P110" i="93"/>
  <c r="P17" i="17" s="1"/>
  <c r="X110" i="93"/>
  <c r="X17" i="17" s="1"/>
  <c r="AF110" i="93"/>
  <c r="AF17" i="17" s="1"/>
  <c r="I110" i="93"/>
  <c r="I17" i="17" s="1"/>
  <c r="Q110" i="93"/>
  <c r="Q17" i="17" s="1"/>
  <c r="Y110" i="93"/>
  <c r="Y17" i="17" s="1"/>
  <c r="J110" i="93"/>
  <c r="J17" i="17" s="1"/>
  <c r="R110" i="93"/>
  <c r="R17" i="17" s="1"/>
  <c r="Z110" i="93"/>
  <c r="Z17" i="17" s="1"/>
  <c r="K110" i="93"/>
  <c r="K17" i="17" s="1"/>
  <c r="S110" i="93"/>
  <c r="S17" i="17" s="1"/>
  <c r="AA110" i="93"/>
  <c r="AA17" i="17" s="1"/>
  <c r="D110" i="93"/>
  <c r="D17" i="17" s="1"/>
  <c r="L110" i="93"/>
  <c r="L17" i="17" s="1"/>
  <c r="T110" i="93"/>
  <c r="T17" i="17" s="1"/>
  <c r="AB110" i="93"/>
  <c r="AB17" i="17" s="1"/>
  <c r="E110" i="93"/>
  <c r="E17" i="17" s="1"/>
  <c r="M110" i="93"/>
  <c r="M17" i="17" s="1"/>
  <c r="U110" i="93"/>
  <c r="U17" i="17" s="1"/>
  <c r="AC110" i="93"/>
  <c r="AC17" i="17" s="1"/>
  <c r="F110" i="93"/>
  <c r="F17" i="17" s="1"/>
  <c r="N110" i="93"/>
  <c r="N17" i="17" s="1"/>
  <c r="V110" i="93"/>
  <c r="V17" i="17" s="1"/>
  <c r="AD110" i="93"/>
  <c r="AD17" i="17" s="1"/>
  <c r="G110" i="93"/>
  <c r="G17" i="17" s="1"/>
  <c r="O110" i="93"/>
  <c r="O17" i="17" s="1"/>
  <c r="W110" i="93"/>
  <c r="W17" i="17" s="1"/>
  <c r="AE110" i="93"/>
  <c r="AE17" i="17" s="1"/>
  <c r="C110" i="93"/>
  <c r="C17" i="17" s="1"/>
  <c r="D117" i="93"/>
  <c r="L117" i="93"/>
  <c r="T117" i="93"/>
  <c r="AB117" i="93"/>
  <c r="E117" i="93"/>
  <c r="M117" i="93"/>
  <c r="U117" i="93"/>
  <c r="AC117" i="93"/>
  <c r="F117" i="93"/>
  <c r="N117" i="93"/>
  <c r="V117" i="93"/>
  <c r="AD117" i="93"/>
  <c r="G117" i="93"/>
  <c r="O117" i="93"/>
  <c r="W117" i="93"/>
  <c r="AE117" i="93"/>
  <c r="H117" i="93"/>
  <c r="P117" i="93"/>
  <c r="X117" i="93"/>
  <c r="AF117" i="93"/>
  <c r="C117" i="93"/>
  <c r="I117" i="93"/>
  <c r="Q117" i="93"/>
  <c r="Y117" i="93"/>
  <c r="J117" i="93"/>
  <c r="R117" i="93"/>
  <c r="Z117" i="93"/>
  <c r="K117" i="93"/>
  <c r="S117" i="93"/>
  <c r="AA117" i="93"/>
  <c r="B6" i="19"/>
  <c r="G71" i="93"/>
  <c r="G6" i="19" s="1"/>
  <c r="O71" i="93"/>
  <c r="O6" i="19" s="1"/>
  <c r="W71" i="93"/>
  <c r="W6" i="19" s="1"/>
  <c r="AE71" i="93"/>
  <c r="AE6" i="19" s="1"/>
  <c r="H71" i="93"/>
  <c r="H6" i="19" s="1"/>
  <c r="P71" i="93"/>
  <c r="P6" i="19" s="1"/>
  <c r="X71" i="93"/>
  <c r="X6" i="19" s="1"/>
  <c r="AF71" i="93"/>
  <c r="AF6" i="19" s="1"/>
  <c r="I71" i="93"/>
  <c r="I6" i="19" s="1"/>
  <c r="Q71" i="93"/>
  <c r="Q6" i="19" s="1"/>
  <c r="Y71" i="93"/>
  <c r="Y6" i="19" s="1"/>
  <c r="J71" i="93"/>
  <c r="J6" i="19" s="1"/>
  <c r="R71" i="93"/>
  <c r="R6" i="19" s="1"/>
  <c r="Z71" i="93"/>
  <c r="Z6" i="19" s="1"/>
  <c r="K71" i="93"/>
  <c r="K6" i="19" s="1"/>
  <c r="S71" i="93"/>
  <c r="S6" i="19" s="1"/>
  <c r="AA71" i="93"/>
  <c r="AA6" i="19" s="1"/>
  <c r="D71" i="93"/>
  <c r="D6" i="19" s="1"/>
  <c r="L71" i="93"/>
  <c r="L6" i="19" s="1"/>
  <c r="T71" i="93"/>
  <c r="T6" i="19" s="1"/>
  <c r="AB71" i="93"/>
  <c r="AB6" i="19" s="1"/>
  <c r="E71" i="93"/>
  <c r="E6" i="19" s="1"/>
  <c r="M71" i="93"/>
  <c r="M6" i="19" s="1"/>
  <c r="U71" i="93"/>
  <c r="U6" i="19" s="1"/>
  <c r="AC71" i="93"/>
  <c r="AC6" i="19" s="1"/>
  <c r="F71" i="93"/>
  <c r="F6" i="19" s="1"/>
  <c r="N71" i="93"/>
  <c r="N6" i="19" s="1"/>
  <c r="V71" i="93"/>
  <c r="V6" i="19" s="1"/>
  <c r="AD71" i="93"/>
  <c r="AD6" i="19" s="1"/>
  <c r="C71" i="93"/>
  <c r="C6" i="19" s="1"/>
  <c r="B23" i="18"/>
  <c r="H144" i="93"/>
  <c r="H23" i="18" s="1"/>
  <c r="P144" i="93"/>
  <c r="P23" i="18" s="1"/>
  <c r="X144" i="93"/>
  <c r="X23" i="18" s="1"/>
  <c r="AF144" i="93"/>
  <c r="AF23" i="18" s="1"/>
  <c r="E144" i="93"/>
  <c r="E23" i="18" s="1"/>
  <c r="N144" i="93"/>
  <c r="N23" i="18" s="1"/>
  <c r="W144" i="93"/>
  <c r="W23" i="18" s="1"/>
  <c r="F144" i="93"/>
  <c r="F23" i="18" s="1"/>
  <c r="O144" i="93"/>
  <c r="O23" i="18" s="1"/>
  <c r="Y144" i="93"/>
  <c r="Y23" i="18" s="1"/>
  <c r="G144" i="93"/>
  <c r="G23" i="18" s="1"/>
  <c r="Q144" i="93"/>
  <c r="Q23" i="18" s="1"/>
  <c r="Z144" i="93"/>
  <c r="Z23" i="18" s="1"/>
  <c r="I144" i="93"/>
  <c r="I23" i="18" s="1"/>
  <c r="R144" i="93"/>
  <c r="R23" i="18" s="1"/>
  <c r="AA144" i="93"/>
  <c r="AA23" i="18" s="1"/>
  <c r="J144" i="93"/>
  <c r="J23" i="18" s="1"/>
  <c r="S144" i="93"/>
  <c r="S23" i="18" s="1"/>
  <c r="AB144" i="93"/>
  <c r="AB23" i="18" s="1"/>
  <c r="C144" i="93"/>
  <c r="C23" i="18" s="1"/>
  <c r="K144" i="93"/>
  <c r="K23" i="18" s="1"/>
  <c r="T144" i="93"/>
  <c r="T23" i="18" s="1"/>
  <c r="AC144" i="93"/>
  <c r="AC23" i="18" s="1"/>
  <c r="L144" i="93"/>
  <c r="L23" i="18" s="1"/>
  <c r="U144" i="93"/>
  <c r="U23" i="18" s="1"/>
  <c r="AD144" i="93"/>
  <c r="AD23" i="18" s="1"/>
  <c r="D144" i="93"/>
  <c r="D23" i="18" s="1"/>
  <c r="M144" i="93"/>
  <c r="M23" i="18" s="1"/>
  <c r="V144" i="93"/>
  <c r="V23" i="18" s="1"/>
  <c r="AE144" i="93"/>
  <c r="AE23" i="18" s="1"/>
  <c r="B5" i="17"/>
  <c r="D98" i="93"/>
  <c r="D5" i="17" s="1"/>
  <c r="L98" i="93"/>
  <c r="L5" i="17" s="1"/>
  <c r="T98" i="93"/>
  <c r="T5" i="17" s="1"/>
  <c r="AB98" i="93"/>
  <c r="AB5" i="17" s="1"/>
  <c r="E98" i="93"/>
  <c r="E5" i="17" s="1"/>
  <c r="M98" i="93"/>
  <c r="M5" i="17" s="1"/>
  <c r="U98" i="93"/>
  <c r="U5" i="17" s="1"/>
  <c r="AC98" i="93"/>
  <c r="AC5" i="17" s="1"/>
  <c r="F98" i="93"/>
  <c r="F5" i="17" s="1"/>
  <c r="N98" i="93"/>
  <c r="N5" i="17" s="1"/>
  <c r="V98" i="93"/>
  <c r="V5" i="17" s="1"/>
  <c r="AD98" i="93"/>
  <c r="AD5" i="17" s="1"/>
  <c r="G98" i="93"/>
  <c r="G5" i="17" s="1"/>
  <c r="O98" i="93"/>
  <c r="O5" i="17" s="1"/>
  <c r="W98" i="93"/>
  <c r="W5" i="17" s="1"/>
  <c r="AE98" i="93"/>
  <c r="AE5" i="17" s="1"/>
  <c r="H98" i="93"/>
  <c r="H5" i="17" s="1"/>
  <c r="P98" i="93"/>
  <c r="P5" i="17" s="1"/>
  <c r="X98" i="93"/>
  <c r="X5" i="17" s="1"/>
  <c r="AF98" i="93"/>
  <c r="AF5" i="17" s="1"/>
  <c r="I98" i="93"/>
  <c r="I5" i="17" s="1"/>
  <c r="Q98" i="93"/>
  <c r="Q5" i="17" s="1"/>
  <c r="Y98" i="93"/>
  <c r="Y5" i="17" s="1"/>
  <c r="J98" i="93"/>
  <c r="J5" i="17" s="1"/>
  <c r="R98" i="93"/>
  <c r="R5" i="17" s="1"/>
  <c r="Z98" i="93"/>
  <c r="Z5" i="17" s="1"/>
  <c r="K98" i="93"/>
  <c r="K5" i="17" s="1"/>
  <c r="S98" i="93"/>
  <c r="S5" i="17" s="1"/>
  <c r="AA98" i="93"/>
  <c r="AA5" i="17" s="1"/>
  <c r="C98" i="93"/>
  <c r="C5" i="17" s="1"/>
  <c r="B20" i="17"/>
  <c r="I113" i="93"/>
  <c r="I20" i="17" s="1"/>
  <c r="Q113" i="93"/>
  <c r="Q20" i="17" s="1"/>
  <c r="Y113" i="93"/>
  <c r="Y20" i="17" s="1"/>
  <c r="J113" i="93"/>
  <c r="J20" i="17" s="1"/>
  <c r="R113" i="93"/>
  <c r="R20" i="17" s="1"/>
  <c r="K113" i="93"/>
  <c r="K20" i="17" s="1"/>
  <c r="S113" i="93"/>
  <c r="S20" i="17" s="1"/>
  <c r="D113" i="93"/>
  <c r="D20" i="17" s="1"/>
  <c r="L113" i="93"/>
  <c r="L20" i="17" s="1"/>
  <c r="E113" i="93"/>
  <c r="E20" i="17" s="1"/>
  <c r="M113" i="93"/>
  <c r="M20" i="17" s="1"/>
  <c r="U113" i="93"/>
  <c r="U20" i="17" s="1"/>
  <c r="AC113" i="93"/>
  <c r="AC20" i="17" s="1"/>
  <c r="F113" i="93"/>
  <c r="F20" i="17" s="1"/>
  <c r="N113" i="93"/>
  <c r="N20" i="17" s="1"/>
  <c r="G113" i="93"/>
  <c r="G20" i="17" s="1"/>
  <c r="O113" i="93"/>
  <c r="O20" i="17" s="1"/>
  <c r="W113" i="93"/>
  <c r="W20" i="17" s="1"/>
  <c r="H113" i="93"/>
  <c r="H20" i="17" s="1"/>
  <c r="P113" i="93"/>
  <c r="P20" i="17" s="1"/>
  <c r="AA113" i="93"/>
  <c r="AA20" i="17" s="1"/>
  <c r="C113" i="93"/>
  <c r="C20" i="17" s="1"/>
  <c r="AB113" i="93"/>
  <c r="AB20" i="17" s="1"/>
  <c r="AD113" i="93"/>
  <c r="AD20" i="17" s="1"/>
  <c r="AE113" i="93"/>
  <c r="AE20" i="17" s="1"/>
  <c r="T113" i="93"/>
  <c r="T20" i="17" s="1"/>
  <c r="AF113" i="93"/>
  <c r="AF20" i="17" s="1"/>
  <c r="V113" i="93"/>
  <c r="V20" i="17" s="1"/>
  <c r="X113" i="93"/>
  <c r="X20" i="17" s="1"/>
  <c r="Z113" i="93"/>
  <c r="Z20" i="17" s="1"/>
  <c r="B10" i="19"/>
  <c r="K75" i="93"/>
  <c r="K10" i="19" s="1"/>
  <c r="S75" i="93"/>
  <c r="S10" i="19" s="1"/>
  <c r="AA75" i="93"/>
  <c r="AA10" i="19" s="1"/>
  <c r="D75" i="93"/>
  <c r="D10" i="19" s="1"/>
  <c r="L75" i="93"/>
  <c r="L10" i="19" s="1"/>
  <c r="T75" i="93"/>
  <c r="T10" i="19" s="1"/>
  <c r="AB75" i="93"/>
  <c r="AB10" i="19" s="1"/>
  <c r="E75" i="93"/>
  <c r="E10" i="19" s="1"/>
  <c r="M75" i="93"/>
  <c r="M10" i="19" s="1"/>
  <c r="U75" i="93"/>
  <c r="U10" i="19" s="1"/>
  <c r="AC75" i="93"/>
  <c r="AC10" i="19" s="1"/>
  <c r="F75" i="93"/>
  <c r="F10" i="19" s="1"/>
  <c r="N75" i="93"/>
  <c r="N10" i="19" s="1"/>
  <c r="V75" i="93"/>
  <c r="V10" i="19" s="1"/>
  <c r="AD75" i="93"/>
  <c r="AD10" i="19" s="1"/>
  <c r="G75" i="93"/>
  <c r="G10" i="19" s="1"/>
  <c r="O75" i="93"/>
  <c r="O10" i="19" s="1"/>
  <c r="W75" i="93"/>
  <c r="W10" i="19" s="1"/>
  <c r="AE75" i="93"/>
  <c r="AE10" i="19" s="1"/>
  <c r="H75" i="93"/>
  <c r="H10" i="19" s="1"/>
  <c r="P75" i="93"/>
  <c r="P10" i="19" s="1"/>
  <c r="X75" i="93"/>
  <c r="X10" i="19" s="1"/>
  <c r="AF75" i="93"/>
  <c r="AF10" i="19" s="1"/>
  <c r="I75" i="93"/>
  <c r="I10" i="19" s="1"/>
  <c r="Q75" i="93"/>
  <c r="Q10" i="19" s="1"/>
  <c r="Y75" i="93"/>
  <c r="Y10" i="19" s="1"/>
  <c r="J75" i="93"/>
  <c r="J10" i="19" s="1"/>
  <c r="R75" i="93"/>
  <c r="R10" i="19" s="1"/>
  <c r="Z75" i="93"/>
  <c r="Z10" i="19" s="1"/>
  <c r="C75" i="93"/>
  <c r="C10" i="19" s="1"/>
  <c r="E39" i="93"/>
  <c r="E2" i="16" s="1"/>
  <c r="M39" i="93"/>
  <c r="M2" i="16" s="1"/>
  <c r="U39" i="93"/>
  <c r="U2" i="16" s="1"/>
  <c r="AC39" i="93"/>
  <c r="AC2" i="16" s="1"/>
  <c r="F39" i="93"/>
  <c r="F2" i="16" s="1"/>
  <c r="N39" i="93"/>
  <c r="N2" i="16" s="1"/>
  <c r="V39" i="93"/>
  <c r="V2" i="16" s="1"/>
  <c r="AD39" i="93"/>
  <c r="AD2" i="16" s="1"/>
  <c r="G39" i="93"/>
  <c r="G2" i="16" s="1"/>
  <c r="O39" i="93"/>
  <c r="O2" i="16" s="1"/>
  <c r="W39" i="93"/>
  <c r="W2" i="16" s="1"/>
  <c r="AE39" i="93"/>
  <c r="AE2" i="16" s="1"/>
  <c r="H39" i="93"/>
  <c r="H2" i="16" s="1"/>
  <c r="P39" i="93"/>
  <c r="P2" i="16" s="1"/>
  <c r="X39" i="93"/>
  <c r="X2" i="16" s="1"/>
  <c r="AF39" i="93"/>
  <c r="AF2" i="16" s="1"/>
  <c r="I39" i="93"/>
  <c r="I2" i="16" s="1"/>
  <c r="Q39" i="93"/>
  <c r="Q2" i="16" s="1"/>
  <c r="Y39" i="93"/>
  <c r="Y2" i="16" s="1"/>
  <c r="J39" i="93"/>
  <c r="J2" i="16" s="1"/>
  <c r="R39" i="93"/>
  <c r="R2" i="16" s="1"/>
  <c r="Z39" i="93"/>
  <c r="Z2" i="16" s="1"/>
  <c r="C39" i="93"/>
  <c r="C2" i="16" s="1"/>
  <c r="K39" i="93"/>
  <c r="K2" i="16" s="1"/>
  <c r="S39" i="93"/>
  <c r="S2" i="16" s="1"/>
  <c r="AA39" i="93"/>
  <c r="AA2" i="16" s="1"/>
  <c r="D39" i="93"/>
  <c r="D2" i="16" s="1"/>
  <c r="L39" i="93"/>
  <c r="L2" i="16" s="1"/>
  <c r="T39" i="93"/>
  <c r="T2" i="16" s="1"/>
  <c r="AB39" i="93"/>
  <c r="AB2" i="16" s="1"/>
  <c r="B2" i="94"/>
  <c r="B2" i="16" s="1"/>
  <c r="B3" i="94"/>
  <c r="B19" i="18"/>
  <c r="J140" i="93"/>
  <c r="J19" i="18" s="1"/>
  <c r="R140" i="93"/>
  <c r="R19" i="18" s="1"/>
  <c r="Z140" i="93"/>
  <c r="Z19" i="18" s="1"/>
  <c r="K140" i="93"/>
  <c r="K19" i="18" s="1"/>
  <c r="S140" i="93"/>
  <c r="S19" i="18" s="1"/>
  <c r="AA140" i="93"/>
  <c r="AA19" i="18" s="1"/>
  <c r="D140" i="93"/>
  <c r="D19" i="18" s="1"/>
  <c r="L140" i="93"/>
  <c r="L19" i="18" s="1"/>
  <c r="T140" i="93"/>
  <c r="T19" i="18" s="1"/>
  <c r="AB140" i="93"/>
  <c r="AB19" i="18" s="1"/>
  <c r="E140" i="93"/>
  <c r="E19" i="18" s="1"/>
  <c r="M140" i="93"/>
  <c r="M19" i="18" s="1"/>
  <c r="U140" i="93"/>
  <c r="U19" i="18" s="1"/>
  <c r="AC140" i="93"/>
  <c r="AC19" i="18" s="1"/>
  <c r="F140" i="93"/>
  <c r="F19" i="18" s="1"/>
  <c r="N140" i="93"/>
  <c r="N19" i="18" s="1"/>
  <c r="V140" i="93"/>
  <c r="V19" i="18" s="1"/>
  <c r="AD140" i="93"/>
  <c r="AD19" i="18" s="1"/>
  <c r="G140" i="93"/>
  <c r="G19" i="18" s="1"/>
  <c r="O140" i="93"/>
  <c r="O19" i="18" s="1"/>
  <c r="W140" i="93"/>
  <c r="W19" i="18" s="1"/>
  <c r="AE140" i="93"/>
  <c r="AE19" i="18" s="1"/>
  <c r="H140" i="93"/>
  <c r="H19" i="18" s="1"/>
  <c r="P140" i="93"/>
  <c r="P19" i="18" s="1"/>
  <c r="X140" i="93"/>
  <c r="X19" i="18" s="1"/>
  <c r="AF140" i="93"/>
  <c r="AF19" i="18" s="1"/>
  <c r="I140" i="93"/>
  <c r="I19" i="18" s="1"/>
  <c r="Q140" i="93"/>
  <c r="Q19" i="18" s="1"/>
  <c r="Y140" i="93"/>
  <c r="Y19" i="18" s="1"/>
  <c r="C140" i="93"/>
  <c r="C19" i="18" s="1"/>
  <c r="B9" i="17"/>
  <c r="H102" i="93"/>
  <c r="H9" i="17" s="1"/>
  <c r="P102" i="93"/>
  <c r="P9" i="17" s="1"/>
  <c r="X102" i="93"/>
  <c r="X9" i="17" s="1"/>
  <c r="AF102" i="93"/>
  <c r="AF9" i="17" s="1"/>
  <c r="I102" i="93"/>
  <c r="I9" i="17" s="1"/>
  <c r="Q102" i="93"/>
  <c r="Q9" i="17" s="1"/>
  <c r="Y102" i="93"/>
  <c r="Y9" i="17" s="1"/>
  <c r="J102" i="93"/>
  <c r="J9" i="17" s="1"/>
  <c r="R102" i="93"/>
  <c r="R9" i="17" s="1"/>
  <c r="Z102" i="93"/>
  <c r="Z9" i="17" s="1"/>
  <c r="K102" i="93"/>
  <c r="K9" i="17" s="1"/>
  <c r="S102" i="93"/>
  <c r="S9" i="17" s="1"/>
  <c r="AA102" i="93"/>
  <c r="AA9" i="17" s="1"/>
  <c r="D102" i="93"/>
  <c r="D9" i="17" s="1"/>
  <c r="L102" i="93"/>
  <c r="L9" i="17" s="1"/>
  <c r="T102" i="93"/>
  <c r="T9" i="17" s="1"/>
  <c r="AB102" i="93"/>
  <c r="AB9" i="17" s="1"/>
  <c r="E102" i="93"/>
  <c r="E9" i="17" s="1"/>
  <c r="M102" i="93"/>
  <c r="M9" i="17" s="1"/>
  <c r="U102" i="93"/>
  <c r="U9" i="17" s="1"/>
  <c r="AC102" i="93"/>
  <c r="AC9" i="17" s="1"/>
  <c r="F102" i="93"/>
  <c r="F9" i="17" s="1"/>
  <c r="N102" i="93"/>
  <c r="N9" i="17" s="1"/>
  <c r="V102" i="93"/>
  <c r="V9" i="17" s="1"/>
  <c r="AD102" i="93"/>
  <c r="AD9" i="17" s="1"/>
  <c r="G102" i="93"/>
  <c r="G9" i="17" s="1"/>
  <c r="O102" i="93"/>
  <c r="O9" i="17" s="1"/>
  <c r="W102" i="93"/>
  <c r="W9" i="17" s="1"/>
  <c r="AE102" i="93"/>
  <c r="AE9" i="17" s="1"/>
  <c r="C102" i="93"/>
  <c r="C9" i="17" s="1"/>
  <c r="B16" i="17"/>
  <c r="E109" i="93"/>
  <c r="E16" i="17" s="1"/>
  <c r="M109" i="93"/>
  <c r="M16" i="17" s="1"/>
  <c r="U109" i="93"/>
  <c r="U16" i="17" s="1"/>
  <c r="AC109" i="93"/>
  <c r="AC16" i="17" s="1"/>
  <c r="F109" i="93"/>
  <c r="F16" i="17" s="1"/>
  <c r="N109" i="93"/>
  <c r="N16" i="17" s="1"/>
  <c r="V109" i="93"/>
  <c r="V16" i="17" s="1"/>
  <c r="AD109" i="93"/>
  <c r="AD16" i="17" s="1"/>
  <c r="G109" i="93"/>
  <c r="G16" i="17" s="1"/>
  <c r="O109" i="93"/>
  <c r="O16" i="17" s="1"/>
  <c r="W109" i="93"/>
  <c r="W16" i="17" s="1"/>
  <c r="AE109" i="93"/>
  <c r="AE16" i="17" s="1"/>
  <c r="H109" i="93"/>
  <c r="H16" i="17" s="1"/>
  <c r="P109" i="93"/>
  <c r="P16" i="17" s="1"/>
  <c r="X109" i="93"/>
  <c r="X16" i="17" s="1"/>
  <c r="AF109" i="93"/>
  <c r="AF16" i="17" s="1"/>
  <c r="I109" i="93"/>
  <c r="I16" i="17" s="1"/>
  <c r="Q109" i="93"/>
  <c r="Q16" i="17" s="1"/>
  <c r="Y109" i="93"/>
  <c r="Y16" i="17" s="1"/>
  <c r="J109" i="93"/>
  <c r="J16" i="17" s="1"/>
  <c r="R109" i="93"/>
  <c r="R16" i="17" s="1"/>
  <c r="Z109" i="93"/>
  <c r="Z16" i="17" s="1"/>
  <c r="K109" i="93"/>
  <c r="K16" i="17" s="1"/>
  <c r="S109" i="93"/>
  <c r="S16" i="17" s="1"/>
  <c r="AA109" i="93"/>
  <c r="AA16" i="17" s="1"/>
  <c r="D109" i="93"/>
  <c r="D16" i="17" s="1"/>
  <c r="L109" i="93"/>
  <c r="L16" i="17" s="1"/>
  <c r="T109" i="93"/>
  <c r="T16" i="17" s="1"/>
  <c r="AB109" i="93"/>
  <c r="AB16" i="17" s="1"/>
  <c r="C109" i="93"/>
  <c r="C16" i="17" s="1"/>
  <c r="B23" i="17"/>
  <c r="I116" i="93"/>
  <c r="I23" i="17" s="1"/>
  <c r="Q116" i="93"/>
  <c r="Q23" i="17" s="1"/>
  <c r="Y116" i="93"/>
  <c r="Y23" i="17" s="1"/>
  <c r="J116" i="93"/>
  <c r="J23" i="17" s="1"/>
  <c r="R116" i="93"/>
  <c r="R23" i="17" s="1"/>
  <c r="Z116" i="93"/>
  <c r="Z23" i="17" s="1"/>
  <c r="K116" i="93"/>
  <c r="K23" i="17" s="1"/>
  <c r="S116" i="93"/>
  <c r="S23" i="17" s="1"/>
  <c r="AA116" i="93"/>
  <c r="AA23" i="17" s="1"/>
  <c r="D116" i="93"/>
  <c r="D23" i="17" s="1"/>
  <c r="L116" i="93"/>
  <c r="L23" i="17" s="1"/>
  <c r="T116" i="93"/>
  <c r="T23" i="17" s="1"/>
  <c r="AB116" i="93"/>
  <c r="AB23" i="17" s="1"/>
  <c r="C116" i="93"/>
  <c r="C23" i="17" s="1"/>
  <c r="E116" i="93"/>
  <c r="E23" i="17" s="1"/>
  <c r="M116" i="93"/>
  <c r="M23" i="17" s="1"/>
  <c r="U116" i="93"/>
  <c r="U23" i="17" s="1"/>
  <c r="AC116" i="93"/>
  <c r="AC23" i="17" s="1"/>
  <c r="F116" i="93"/>
  <c r="F23" i="17" s="1"/>
  <c r="N116" i="93"/>
  <c r="N23" i="17" s="1"/>
  <c r="V116" i="93"/>
  <c r="V23" i="17" s="1"/>
  <c r="AD116" i="93"/>
  <c r="AD23" i="17" s="1"/>
  <c r="G116" i="93"/>
  <c r="G23" i="17" s="1"/>
  <c r="O116" i="93"/>
  <c r="O23" i="17" s="1"/>
  <c r="W116" i="93"/>
  <c r="W23" i="17" s="1"/>
  <c r="AE116" i="93"/>
  <c r="AE23" i="17" s="1"/>
  <c r="H116" i="93"/>
  <c r="H23" i="17" s="1"/>
  <c r="P116" i="93"/>
  <c r="P23" i="17" s="1"/>
  <c r="X116" i="93"/>
  <c r="X23" i="17" s="1"/>
  <c r="AF116" i="93"/>
  <c r="AF23" i="17" s="1"/>
  <c r="E25" i="15"/>
  <c r="D34" i="93"/>
  <c r="D118" i="93" s="1"/>
  <c r="B15" i="18"/>
  <c r="F136" i="93"/>
  <c r="F15" i="18" s="1"/>
  <c r="N136" i="93"/>
  <c r="N15" i="18" s="1"/>
  <c r="V136" i="93"/>
  <c r="V15" i="18" s="1"/>
  <c r="AD136" i="93"/>
  <c r="AD15" i="18" s="1"/>
  <c r="G136" i="93"/>
  <c r="G15" i="18" s="1"/>
  <c r="O136" i="93"/>
  <c r="O15" i="18" s="1"/>
  <c r="W136" i="93"/>
  <c r="W15" i="18" s="1"/>
  <c r="AE136" i="93"/>
  <c r="AE15" i="18" s="1"/>
  <c r="H136" i="93"/>
  <c r="H15" i="18" s="1"/>
  <c r="P136" i="93"/>
  <c r="P15" i="18" s="1"/>
  <c r="X136" i="93"/>
  <c r="X15" i="18" s="1"/>
  <c r="AF136" i="93"/>
  <c r="AF15" i="18" s="1"/>
  <c r="I136" i="93"/>
  <c r="I15" i="18" s="1"/>
  <c r="Q136" i="93"/>
  <c r="Q15" i="18" s="1"/>
  <c r="Y136" i="93"/>
  <c r="Y15" i="18" s="1"/>
  <c r="J136" i="93"/>
  <c r="J15" i="18" s="1"/>
  <c r="R136" i="93"/>
  <c r="R15" i="18" s="1"/>
  <c r="Z136" i="93"/>
  <c r="Z15" i="18" s="1"/>
  <c r="K136" i="93"/>
  <c r="K15" i="18" s="1"/>
  <c r="S136" i="93"/>
  <c r="S15" i="18" s="1"/>
  <c r="AA136" i="93"/>
  <c r="AA15" i="18" s="1"/>
  <c r="D136" i="93"/>
  <c r="D15" i="18" s="1"/>
  <c r="L136" i="93"/>
  <c r="L15" i="18" s="1"/>
  <c r="T136" i="93"/>
  <c r="T15" i="18" s="1"/>
  <c r="AB136" i="93"/>
  <c r="AB15" i="18" s="1"/>
  <c r="E136" i="93"/>
  <c r="E15" i="18" s="1"/>
  <c r="M136" i="93"/>
  <c r="M15" i="18" s="1"/>
  <c r="U136" i="93"/>
  <c r="U15" i="18" s="1"/>
  <c r="AC136" i="93"/>
  <c r="AC15" i="18" s="1"/>
  <c r="C136" i="93"/>
  <c r="C15" i="18" s="1"/>
  <c r="B22" i="18"/>
  <c r="K143" i="93"/>
  <c r="K22" i="18" s="1"/>
  <c r="D143" i="93"/>
  <c r="D22" i="18" s="1"/>
  <c r="L143" i="93"/>
  <c r="L22" i="18" s="1"/>
  <c r="T143" i="93"/>
  <c r="T22" i="18" s="1"/>
  <c r="AB143" i="93"/>
  <c r="AB22" i="18" s="1"/>
  <c r="E143" i="93"/>
  <c r="E22" i="18" s="1"/>
  <c r="M143" i="93"/>
  <c r="M22" i="18" s="1"/>
  <c r="U143" i="93"/>
  <c r="U22" i="18" s="1"/>
  <c r="AC143" i="93"/>
  <c r="AC22" i="18" s="1"/>
  <c r="F143" i="93"/>
  <c r="F22" i="18" s="1"/>
  <c r="G143" i="93"/>
  <c r="G22" i="18" s="1"/>
  <c r="O143" i="93"/>
  <c r="O22" i="18" s="1"/>
  <c r="W143" i="93"/>
  <c r="W22" i="18" s="1"/>
  <c r="AE143" i="93"/>
  <c r="AE22" i="18" s="1"/>
  <c r="I143" i="93"/>
  <c r="I22" i="18" s="1"/>
  <c r="Q143" i="93"/>
  <c r="Q22" i="18" s="1"/>
  <c r="J143" i="93"/>
  <c r="J22" i="18" s="1"/>
  <c r="R143" i="93"/>
  <c r="R22" i="18" s="1"/>
  <c r="Z143" i="93"/>
  <c r="Z22" i="18" s="1"/>
  <c r="S143" i="93"/>
  <c r="S22" i="18" s="1"/>
  <c r="V143" i="93"/>
  <c r="V22" i="18" s="1"/>
  <c r="X143" i="93"/>
  <c r="X22" i="18" s="1"/>
  <c r="Y143" i="93"/>
  <c r="Y22" i="18" s="1"/>
  <c r="C143" i="93"/>
  <c r="C22" i="18" s="1"/>
  <c r="AA143" i="93"/>
  <c r="AA22" i="18" s="1"/>
  <c r="H143" i="93"/>
  <c r="H22" i="18" s="1"/>
  <c r="AD143" i="93"/>
  <c r="AD22" i="18" s="1"/>
  <c r="N143" i="93"/>
  <c r="N22" i="18" s="1"/>
  <c r="AF143" i="93"/>
  <c r="AF22" i="18" s="1"/>
  <c r="P143" i="93"/>
  <c r="P22" i="18" s="1"/>
  <c r="B12" i="17"/>
  <c r="I105" i="93"/>
  <c r="I12" i="17" s="1"/>
  <c r="Q105" i="93"/>
  <c r="Q12" i="17" s="1"/>
  <c r="Y105" i="93"/>
  <c r="Y12" i="17" s="1"/>
  <c r="J105" i="93"/>
  <c r="J12" i="17" s="1"/>
  <c r="R105" i="93"/>
  <c r="R12" i="17" s="1"/>
  <c r="Z105" i="93"/>
  <c r="Z12" i="17" s="1"/>
  <c r="K105" i="93"/>
  <c r="K12" i="17" s="1"/>
  <c r="S105" i="93"/>
  <c r="S12" i="17" s="1"/>
  <c r="AA105" i="93"/>
  <c r="AA12" i="17" s="1"/>
  <c r="D105" i="93"/>
  <c r="D12" i="17" s="1"/>
  <c r="L105" i="93"/>
  <c r="L12" i="17" s="1"/>
  <c r="T105" i="93"/>
  <c r="T12" i="17" s="1"/>
  <c r="AB105" i="93"/>
  <c r="AB12" i="17" s="1"/>
  <c r="E105" i="93"/>
  <c r="E12" i="17" s="1"/>
  <c r="M105" i="93"/>
  <c r="M12" i="17" s="1"/>
  <c r="U105" i="93"/>
  <c r="U12" i="17" s="1"/>
  <c r="AC105" i="93"/>
  <c r="AC12" i="17" s="1"/>
  <c r="F105" i="93"/>
  <c r="F12" i="17" s="1"/>
  <c r="N105" i="93"/>
  <c r="N12" i="17" s="1"/>
  <c r="V105" i="93"/>
  <c r="V12" i="17" s="1"/>
  <c r="AD105" i="93"/>
  <c r="AD12" i="17" s="1"/>
  <c r="G105" i="93"/>
  <c r="G12" i="17" s="1"/>
  <c r="O105" i="93"/>
  <c r="O12" i="17" s="1"/>
  <c r="W105" i="93"/>
  <c r="W12" i="17" s="1"/>
  <c r="AE105" i="93"/>
  <c r="AE12" i="17" s="1"/>
  <c r="H105" i="93"/>
  <c r="H12" i="17" s="1"/>
  <c r="P105" i="93"/>
  <c r="P12" i="17" s="1"/>
  <c r="X105" i="93"/>
  <c r="X12" i="17" s="1"/>
  <c r="AF105" i="93"/>
  <c r="AF12" i="17" s="1"/>
  <c r="C105" i="93"/>
  <c r="C12" i="17" s="1"/>
  <c r="B2" i="17"/>
  <c r="K95" i="93"/>
  <c r="K2" i="17" s="1"/>
  <c r="S95" i="93"/>
  <c r="S2" i="17" s="1"/>
  <c r="AA95" i="93"/>
  <c r="AA2" i="17" s="1"/>
  <c r="D95" i="93"/>
  <c r="D2" i="17" s="1"/>
  <c r="L95" i="93"/>
  <c r="L2" i="17" s="1"/>
  <c r="T95" i="93"/>
  <c r="T2" i="17" s="1"/>
  <c r="AB95" i="93"/>
  <c r="AB2" i="17" s="1"/>
  <c r="E95" i="93"/>
  <c r="E2" i="17" s="1"/>
  <c r="M95" i="93"/>
  <c r="M2" i="17" s="1"/>
  <c r="U95" i="93"/>
  <c r="U2" i="17" s="1"/>
  <c r="AC95" i="93"/>
  <c r="AC2" i="17" s="1"/>
  <c r="F95" i="93"/>
  <c r="F2" i="17" s="1"/>
  <c r="N95" i="93"/>
  <c r="N2" i="17" s="1"/>
  <c r="V95" i="93"/>
  <c r="V2" i="17" s="1"/>
  <c r="AD95" i="93"/>
  <c r="AD2" i="17" s="1"/>
  <c r="G95" i="93"/>
  <c r="G2" i="17" s="1"/>
  <c r="O95" i="93"/>
  <c r="O2" i="17" s="1"/>
  <c r="W95" i="93"/>
  <c r="W2" i="17" s="1"/>
  <c r="AE95" i="93"/>
  <c r="AE2" i="17" s="1"/>
  <c r="H95" i="93"/>
  <c r="H2" i="17" s="1"/>
  <c r="P95" i="93"/>
  <c r="P2" i="17" s="1"/>
  <c r="X95" i="93"/>
  <c r="X2" i="17" s="1"/>
  <c r="AF95" i="93"/>
  <c r="AF2" i="17" s="1"/>
  <c r="I95" i="93"/>
  <c r="I2" i="17" s="1"/>
  <c r="Q95" i="93"/>
  <c r="Q2" i="17" s="1"/>
  <c r="Y95" i="93"/>
  <c r="Y2" i="17" s="1"/>
  <c r="J95" i="93"/>
  <c r="J2" i="17" s="1"/>
  <c r="R95" i="93"/>
  <c r="R2" i="17" s="1"/>
  <c r="Z95" i="93"/>
  <c r="Z2" i="17" s="1"/>
  <c r="C95" i="93"/>
  <c r="C2" i="17" s="1"/>
  <c r="C90" i="93"/>
  <c r="C25" i="19" s="1"/>
  <c r="B25" i="19"/>
  <c r="B11" i="18"/>
  <c r="J132" i="93"/>
  <c r="J11" i="18" s="1"/>
  <c r="R132" i="93"/>
  <c r="R11" i="18" s="1"/>
  <c r="Z132" i="93"/>
  <c r="Z11" i="18" s="1"/>
  <c r="K132" i="93"/>
  <c r="K11" i="18" s="1"/>
  <c r="S132" i="93"/>
  <c r="S11" i="18" s="1"/>
  <c r="AA132" i="93"/>
  <c r="AA11" i="18" s="1"/>
  <c r="D132" i="93"/>
  <c r="D11" i="18" s="1"/>
  <c r="L132" i="93"/>
  <c r="L11" i="18" s="1"/>
  <c r="T132" i="93"/>
  <c r="T11" i="18" s="1"/>
  <c r="AB132" i="93"/>
  <c r="AB11" i="18" s="1"/>
  <c r="E132" i="93"/>
  <c r="E11" i="18" s="1"/>
  <c r="M132" i="93"/>
  <c r="M11" i="18" s="1"/>
  <c r="U132" i="93"/>
  <c r="U11" i="18" s="1"/>
  <c r="AC132" i="93"/>
  <c r="AC11" i="18" s="1"/>
  <c r="F132" i="93"/>
  <c r="F11" i="18" s="1"/>
  <c r="N132" i="93"/>
  <c r="N11" i="18" s="1"/>
  <c r="V132" i="93"/>
  <c r="V11" i="18" s="1"/>
  <c r="AD132" i="93"/>
  <c r="AD11" i="18" s="1"/>
  <c r="G132" i="93"/>
  <c r="G11" i="18" s="1"/>
  <c r="O132" i="93"/>
  <c r="O11" i="18" s="1"/>
  <c r="W132" i="93"/>
  <c r="W11" i="18" s="1"/>
  <c r="AE132" i="93"/>
  <c r="AE11" i="18" s="1"/>
  <c r="H132" i="93"/>
  <c r="H11" i="18" s="1"/>
  <c r="P132" i="93"/>
  <c r="P11" i="18" s="1"/>
  <c r="X132" i="93"/>
  <c r="X11" i="18" s="1"/>
  <c r="AF132" i="93"/>
  <c r="AF11" i="18" s="1"/>
  <c r="I132" i="93"/>
  <c r="I11" i="18" s="1"/>
  <c r="Q132" i="93"/>
  <c r="Q11" i="18" s="1"/>
  <c r="Y132" i="93"/>
  <c r="Y11" i="18" s="1"/>
  <c r="C132" i="93"/>
  <c r="C11" i="18" s="1"/>
  <c r="B26" i="18"/>
  <c r="I147" i="93"/>
  <c r="I26" i="18" s="1"/>
  <c r="Q147" i="93"/>
  <c r="Q26" i="18" s="1"/>
  <c r="Y147" i="93"/>
  <c r="Y26" i="18" s="1"/>
  <c r="J147" i="93"/>
  <c r="J26" i="18" s="1"/>
  <c r="R147" i="93"/>
  <c r="R26" i="18" s="1"/>
  <c r="Z147" i="93"/>
  <c r="Z26" i="18" s="1"/>
  <c r="K147" i="93"/>
  <c r="K26" i="18" s="1"/>
  <c r="S147" i="93"/>
  <c r="S26" i="18" s="1"/>
  <c r="AA147" i="93"/>
  <c r="AA26" i="18" s="1"/>
  <c r="D147" i="93"/>
  <c r="D26" i="18" s="1"/>
  <c r="L147" i="93"/>
  <c r="L26" i="18" s="1"/>
  <c r="T147" i="93"/>
  <c r="T26" i="18" s="1"/>
  <c r="AB147" i="93"/>
  <c r="AB26" i="18" s="1"/>
  <c r="E147" i="93"/>
  <c r="E26" i="18" s="1"/>
  <c r="M147" i="93"/>
  <c r="M26" i="18" s="1"/>
  <c r="U147" i="93"/>
  <c r="U26" i="18" s="1"/>
  <c r="AC147" i="93"/>
  <c r="AC26" i="18" s="1"/>
  <c r="F147" i="93"/>
  <c r="F26" i="18" s="1"/>
  <c r="N147" i="93"/>
  <c r="N26" i="18" s="1"/>
  <c r="V147" i="93"/>
  <c r="V26" i="18" s="1"/>
  <c r="AD147" i="93"/>
  <c r="AD26" i="18" s="1"/>
  <c r="G147" i="93"/>
  <c r="G26" i="18" s="1"/>
  <c r="O147" i="93"/>
  <c r="O26" i="18" s="1"/>
  <c r="W147" i="93"/>
  <c r="W26" i="18" s="1"/>
  <c r="AE147" i="93"/>
  <c r="AE26" i="18" s="1"/>
  <c r="H147" i="93"/>
  <c r="H26" i="18" s="1"/>
  <c r="P147" i="93"/>
  <c r="P26" i="18" s="1"/>
  <c r="X147" i="93"/>
  <c r="X26" i="18" s="1"/>
  <c r="AF147" i="93"/>
  <c r="AF26" i="18" s="1"/>
  <c r="C147" i="93"/>
  <c r="C26" i="18" s="1"/>
  <c r="B8" i="17"/>
  <c r="E101" i="93"/>
  <c r="E8" i="17" s="1"/>
  <c r="M101" i="93"/>
  <c r="M8" i="17" s="1"/>
  <c r="U101" i="93"/>
  <c r="U8" i="17" s="1"/>
  <c r="AC101" i="93"/>
  <c r="AC8" i="17" s="1"/>
  <c r="F101" i="93"/>
  <c r="F8" i="17" s="1"/>
  <c r="N101" i="93"/>
  <c r="N8" i="17" s="1"/>
  <c r="V101" i="93"/>
  <c r="V8" i="17" s="1"/>
  <c r="AD101" i="93"/>
  <c r="AD8" i="17" s="1"/>
  <c r="G101" i="93"/>
  <c r="G8" i="17" s="1"/>
  <c r="O101" i="93"/>
  <c r="O8" i="17" s="1"/>
  <c r="W101" i="93"/>
  <c r="W8" i="17" s="1"/>
  <c r="AE101" i="93"/>
  <c r="AE8" i="17" s="1"/>
  <c r="H101" i="93"/>
  <c r="H8" i="17" s="1"/>
  <c r="P101" i="93"/>
  <c r="P8" i="17" s="1"/>
  <c r="X101" i="93"/>
  <c r="X8" i="17" s="1"/>
  <c r="AF101" i="93"/>
  <c r="AF8" i="17" s="1"/>
  <c r="I101" i="93"/>
  <c r="I8" i="17" s="1"/>
  <c r="Q101" i="93"/>
  <c r="Q8" i="17" s="1"/>
  <c r="Y101" i="93"/>
  <c r="Y8" i="17" s="1"/>
  <c r="J101" i="93"/>
  <c r="J8" i="17" s="1"/>
  <c r="R101" i="93"/>
  <c r="R8" i="17" s="1"/>
  <c r="Z101" i="93"/>
  <c r="Z8" i="17" s="1"/>
  <c r="K101" i="93"/>
  <c r="K8" i="17" s="1"/>
  <c r="S101" i="93"/>
  <c r="S8" i="17" s="1"/>
  <c r="AA101" i="93"/>
  <c r="AA8" i="17" s="1"/>
  <c r="D101" i="93"/>
  <c r="D8" i="17" s="1"/>
  <c r="L101" i="93"/>
  <c r="L8" i="17" s="1"/>
  <c r="T101" i="93"/>
  <c r="T8" i="17" s="1"/>
  <c r="AB101" i="93"/>
  <c r="AB8" i="17" s="1"/>
  <c r="C101" i="93"/>
  <c r="C8" i="17" s="1"/>
  <c r="B15" i="17"/>
  <c r="J108" i="93"/>
  <c r="J15" i="17" s="1"/>
  <c r="R108" i="93"/>
  <c r="R15" i="17" s="1"/>
  <c r="Z108" i="93"/>
  <c r="Z15" i="17" s="1"/>
  <c r="K108" i="93"/>
  <c r="K15" i="17" s="1"/>
  <c r="S108" i="93"/>
  <c r="S15" i="17" s="1"/>
  <c r="AA108" i="93"/>
  <c r="AA15" i="17" s="1"/>
  <c r="D108" i="93"/>
  <c r="D15" i="17" s="1"/>
  <c r="L108" i="93"/>
  <c r="L15" i="17" s="1"/>
  <c r="T108" i="93"/>
  <c r="T15" i="17" s="1"/>
  <c r="AB108" i="93"/>
  <c r="AB15" i="17" s="1"/>
  <c r="E108" i="93"/>
  <c r="E15" i="17" s="1"/>
  <c r="M108" i="93"/>
  <c r="M15" i="17" s="1"/>
  <c r="U108" i="93"/>
  <c r="U15" i="17" s="1"/>
  <c r="AC108" i="93"/>
  <c r="AC15" i="17" s="1"/>
  <c r="F108" i="93"/>
  <c r="F15" i="17" s="1"/>
  <c r="N108" i="93"/>
  <c r="N15" i="17" s="1"/>
  <c r="V108" i="93"/>
  <c r="V15" i="17" s="1"/>
  <c r="AD108" i="93"/>
  <c r="AD15" i="17" s="1"/>
  <c r="G108" i="93"/>
  <c r="G15" i="17" s="1"/>
  <c r="O108" i="93"/>
  <c r="O15" i="17" s="1"/>
  <c r="W108" i="93"/>
  <c r="W15" i="17" s="1"/>
  <c r="AE108" i="93"/>
  <c r="AE15" i="17" s="1"/>
  <c r="H108" i="93"/>
  <c r="H15" i="17" s="1"/>
  <c r="P108" i="93"/>
  <c r="P15" i="17" s="1"/>
  <c r="X108" i="93"/>
  <c r="X15" i="17" s="1"/>
  <c r="AF108" i="93"/>
  <c r="AF15" i="17" s="1"/>
  <c r="I108" i="93"/>
  <c r="I15" i="17" s="1"/>
  <c r="Q108" i="93"/>
  <c r="Q15" i="17" s="1"/>
  <c r="Y108" i="93"/>
  <c r="Y15" i="17" s="1"/>
  <c r="C108" i="93"/>
  <c r="C15" i="17" s="1"/>
  <c r="B21" i="19"/>
  <c r="D86" i="93"/>
  <c r="D21" i="19" s="1"/>
  <c r="L86" i="93"/>
  <c r="L21" i="19" s="1"/>
  <c r="T86" i="93"/>
  <c r="T21" i="19" s="1"/>
  <c r="AB86" i="93"/>
  <c r="AB21" i="19" s="1"/>
  <c r="H86" i="93"/>
  <c r="H21" i="19" s="1"/>
  <c r="P86" i="93"/>
  <c r="P21" i="19" s="1"/>
  <c r="X86" i="93"/>
  <c r="X21" i="19" s="1"/>
  <c r="AF86" i="93"/>
  <c r="AF21" i="19" s="1"/>
  <c r="G86" i="93"/>
  <c r="G21" i="19" s="1"/>
  <c r="R86" i="93"/>
  <c r="R21" i="19" s="1"/>
  <c r="AC86" i="93"/>
  <c r="AC21" i="19" s="1"/>
  <c r="C86" i="93"/>
  <c r="C21" i="19" s="1"/>
  <c r="I86" i="93"/>
  <c r="I21" i="19" s="1"/>
  <c r="S86" i="93"/>
  <c r="S21" i="19" s="1"/>
  <c r="AD86" i="93"/>
  <c r="AD21" i="19" s="1"/>
  <c r="J86" i="93"/>
  <c r="J21" i="19" s="1"/>
  <c r="U86" i="93"/>
  <c r="U21" i="19" s="1"/>
  <c r="AE86" i="93"/>
  <c r="AE21" i="19" s="1"/>
  <c r="K86" i="93"/>
  <c r="K21" i="19" s="1"/>
  <c r="V86" i="93"/>
  <c r="V21" i="19" s="1"/>
  <c r="M86" i="93"/>
  <c r="M21" i="19" s="1"/>
  <c r="W86" i="93"/>
  <c r="W21" i="19" s="1"/>
  <c r="N86" i="93"/>
  <c r="N21" i="19" s="1"/>
  <c r="Y86" i="93"/>
  <c r="Y21" i="19" s="1"/>
  <c r="E86" i="93"/>
  <c r="E21" i="19" s="1"/>
  <c r="O86" i="93"/>
  <c r="O21" i="19" s="1"/>
  <c r="Z86" i="93"/>
  <c r="Z21" i="19" s="1"/>
  <c r="F86" i="93"/>
  <c r="F21" i="19" s="1"/>
  <c r="Q86" i="93"/>
  <c r="Q21" i="19" s="1"/>
  <c r="AA86" i="93"/>
  <c r="AA21" i="19" s="1"/>
  <c r="B7" i="18"/>
  <c r="F128" i="93"/>
  <c r="F7" i="18" s="1"/>
  <c r="N128" i="93"/>
  <c r="N7" i="18" s="1"/>
  <c r="V128" i="93"/>
  <c r="V7" i="18" s="1"/>
  <c r="AD128" i="93"/>
  <c r="AD7" i="18" s="1"/>
  <c r="G128" i="93"/>
  <c r="G7" i="18" s="1"/>
  <c r="O128" i="93"/>
  <c r="O7" i="18" s="1"/>
  <c r="W128" i="93"/>
  <c r="W7" i="18" s="1"/>
  <c r="AE128" i="93"/>
  <c r="AE7" i="18" s="1"/>
  <c r="H128" i="93"/>
  <c r="H7" i="18" s="1"/>
  <c r="P128" i="93"/>
  <c r="P7" i="18" s="1"/>
  <c r="X128" i="93"/>
  <c r="X7" i="18" s="1"/>
  <c r="AF128" i="93"/>
  <c r="AF7" i="18" s="1"/>
  <c r="I128" i="93"/>
  <c r="I7" i="18" s="1"/>
  <c r="Q128" i="93"/>
  <c r="Q7" i="18" s="1"/>
  <c r="Y128" i="93"/>
  <c r="Y7" i="18" s="1"/>
  <c r="J128" i="93"/>
  <c r="J7" i="18" s="1"/>
  <c r="R128" i="93"/>
  <c r="R7" i="18" s="1"/>
  <c r="Z128" i="93"/>
  <c r="Z7" i="18" s="1"/>
  <c r="K128" i="93"/>
  <c r="K7" i="18" s="1"/>
  <c r="S128" i="93"/>
  <c r="S7" i="18" s="1"/>
  <c r="AA128" i="93"/>
  <c r="AA7" i="18" s="1"/>
  <c r="D128" i="93"/>
  <c r="D7" i="18" s="1"/>
  <c r="L128" i="93"/>
  <c r="L7" i="18" s="1"/>
  <c r="T128" i="93"/>
  <c r="T7" i="18" s="1"/>
  <c r="AB128" i="93"/>
  <c r="AB7" i="18" s="1"/>
  <c r="E128" i="93"/>
  <c r="E7" i="18" s="1"/>
  <c r="M128" i="93"/>
  <c r="M7" i="18" s="1"/>
  <c r="U128" i="93"/>
  <c r="U7" i="18" s="1"/>
  <c r="AC128" i="93"/>
  <c r="AC7" i="18" s="1"/>
  <c r="C128" i="93"/>
  <c r="C7" i="18" s="1"/>
  <c r="B14" i="18"/>
  <c r="K135" i="93"/>
  <c r="K14" i="18" s="1"/>
  <c r="S135" i="93"/>
  <c r="S14" i="18" s="1"/>
  <c r="AA135" i="93"/>
  <c r="AA14" i="18" s="1"/>
  <c r="D135" i="93"/>
  <c r="D14" i="18" s="1"/>
  <c r="L135" i="93"/>
  <c r="L14" i="18" s="1"/>
  <c r="T135" i="93"/>
  <c r="T14" i="18" s="1"/>
  <c r="AB135" i="93"/>
  <c r="AB14" i="18" s="1"/>
  <c r="E135" i="93"/>
  <c r="E14" i="18" s="1"/>
  <c r="M135" i="93"/>
  <c r="M14" i="18" s="1"/>
  <c r="U135" i="93"/>
  <c r="U14" i="18" s="1"/>
  <c r="AC135" i="93"/>
  <c r="AC14" i="18" s="1"/>
  <c r="F135" i="93"/>
  <c r="F14" i="18" s="1"/>
  <c r="N135" i="93"/>
  <c r="N14" i="18" s="1"/>
  <c r="V135" i="93"/>
  <c r="V14" i="18" s="1"/>
  <c r="AD135" i="93"/>
  <c r="AD14" i="18" s="1"/>
  <c r="G135" i="93"/>
  <c r="G14" i="18" s="1"/>
  <c r="O135" i="93"/>
  <c r="O14" i="18" s="1"/>
  <c r="W135" i="93"/>
  <c r="W14" i="18" s="1"/>
  <c r="AE135" i="93"/>
  <c r="AE14" i="18" s="1"/>
  <c r="H135" i="93"/>
  <c r="H14" i="18" s="1"/>
  <c r="P135" i="93"/>
  <c r="P14" i="18" s="1"/>
  <c r="X135" i="93"/>
  <c r="X14" i="18" s="1"/>
  <c r="AF135" i="93"/>
  <c r="AF14" i="18" s="1"/>
  <c r="I135" i="93"/>
  <c r="I14" i="18" s="1"/>
  <c r="Q135" i="93"/>
  <c r="Q14" i="18" s="1"/>
  <c r="Y135" i="93"/>
  <c r="Y14" i="18" s="1"/>
  <c r="J135" i="93"/>
  <c r="J14" i="18" s="1"/>
  <c r="R135" i="93"/>
  <c r="R14" i="18" s="1"/>
  <c r="Z135" i="93"/>
  <c r="Z14" i="18" s="1"/>
  <c r="C135" i="93"/>
  <c r="C14" i="18" s="1"/>
  <c r="B4" i="17"/>
  <c r="I97" i="93"/>
  <c r="I4" i="17" s="1"/>
  <c r="Q97" i="93"/>
  <c r="Q4" i="17" s="1"/>
  <c r="Y97" i="93"/>
  <c r="Y4" i="17" s="1"/>
  <c r="J97" i="93"/>
  <c r="J4" i="17" s="1"/>
  <c r="R97" i="93"/>
  <c r="R4" i="17" s="1"/>
  <c r="Z97" i="93"/>
  <c r="Z4" i="17" s="1"/>
  <c r="K97" i="93"/>
  <c r="K4" i="17" s="1"/>
  <c r="S97" i="93"/>
  <c r="S4" i="17" s="1"/>
  <c r="AA97" i="93"/>
  <c r="AA4" i="17" s="1"/>
  <c r="D97" i="93"/>
  <c r="D4" i="17" s="1"/>
  <c r="L97" i="93"/>
  <c r="L4" i="17" s="1"/>
  <c r="T97" i="93"/>
  <c r="T4" i="17" s="1"/>
  <c r="AB97" i="93"/>
  <c r="AB4" i="17" s="1"/>
  <c r="E97" i="93"/>
  <c r="E4" i="17" s="1"/>
  <c r="M97" i="93"/>
  <c r="M4" i="17" s="1"/>
  <c r="U97" i="93"/>
  <c r="U4" i="17" s="1"/>
  <c r="AC97" i="93"/>
  <c r="AC4" i="17" s="1"/>
  <c r="F97" i="93"/>
  <c r="F4" i="17" s="1"/>
  <c r="N97" i="93"/>
  <c r="N4" i="17" s="1"/>
  <c r="V97" i="93"/>
  <c r="V4" i="17" s="1"/>
  <c r="AD97" i="93"/>
  <c r="AD4" i="17" s="1"/>
  <c r="G97" i="93"/>
  <c r="G4" i="17" s="1"/>
  <c r="O97" i="93"/>
  <c r="O4" i="17" s="1"/>
  <c r="W97" i="93"/>
  <c r="W4" i="17" s="1"/>
  <c r="AE97" i="93"/>
  <c r="AE4" i="17" s="1"/>
  <c r="H97" i="93"/>
  <c r="H4" i="17" s="1"/>
  <c r="P97" i="93"/>
  <c r="P4" i="17" s="1"/>
  <c r="X97" i="93"/>
  <c r="X4" i="17" s="1"/>
  <c r="AF97" i="93"/>
  <c r="AF4" i="17" s="1"/>
  <c r="C97" i="93"/>
  <c r="C4" i="17" s="1"/>
  <c r="B19" i="17"/>
  <c r="F112" i="93"/>
  <c r="F19" i="17" s="1"/>
  <c r="N112" i="93"/>
  <c r="N19" i="17" s="1"/>
  <c r="V112" i="93"/>
  <c r="V19" i="17" s="1"/>
  <c r="AD112" i="93"/>
  <c r="AD19" i="17" s="1"/>
  <c r="G112" i="93"/>
  <c r="G19" i="17" s="1"/>
  <c r="O112" i="93"/>
  <c r="O19" i="17" s="1"/>
  <c r="W112" i="93"/>
  <c r="W19" i="17" s="1"/>
  <c r="AE112" i="93"/>
  <c r="AE19" i="17" s="1"/>
  <c r="H112" i="93"/>
  <c r="H19" i="17" s="1"/>
  <c r="P112" i="93"/>
  <c r="P19" i="17" s="1"/>
  <c r="X112" i="93"/>
  <c r="X19" i="17" s="1"/>
  <c r="AF112" i="93"/>
  <c r="AF19" i="17" s="1"/>
  <c r="I112" i="93"/>
  <c r="I19" i="17" s="1"/>
  <c r="Q112" i="93"/>
  <c r="Q19" i="17" s="1"/>
  <c r="Y112" i="93"/>
  <c r="Y19" i="17" s="1"/>
  <c r="J112" i="93"/>
  <c r="J19" i="17" s="1"/>
  <c r="R112" i="93"/>
  <c r="R19" i="17" s="1"/>
  <c r="Z112" i="93"/>
  <c r="Z19" i="17" s="1"/>
  <c r="K112" i="93"/>
  <c r="K19" i="17" s="1"/>
  <c r="S112" i="93"/>
  <c r="S19" i="17" s="1"/>
  <c r="AA112" i="93"/>
  <c r="AA19" i="17" s="1"/>
  <c r="D112" i="93"/>
  <c r="D19" i="17" s="1"/>
  <c r="L112" i="93"/>
  <c r="L19" i="17" s="1"/>
  <c r="T112" i="93"/>
  <c r="T19" i="17" s="1"/>
  <c r="AB112" i="93"/>
  <c r="AB19" i="17" s="1"/>
  <c r="E112" i="93"/>
  <c r="E19" i="17" s="1"/>
  <c r="M112" i="93"/>
  <c r="M19" i="17" s="1"/>
  <c r="U112" i="93"/>
  <c r="U19" i="17" s="1"/>
  <c r="AC112" i="93"/>
  <c r="AC19" i="17" s="1"/>
  <c r="C112" i="93"/>
  <c r="C19" i="17" s="1"/>
  <c r="B17" i="19"/>
  <c r="H82" i="93"/>
  <c r="H17" i="19" s="1"/>
  <c r="P82" i="93"/>
  <c r="P17" i="19" s="1"/>
  <c r="X82" i="93"/>
  <c r="X17" i="19" s="1"/>
  <c r="AF82" i="93"/>
  <c r="AF17" i="19" s="1"/>
  <c r="I82" i="93"/>
  <c r="I17" i="19" s="1"/>
  <c r="Q82" i="93"/>
  <c r="Q17" i="19" s="1"/>
  <c r="Y82" i="93"/>
  <c r="Y17" i="19" s="1"/>
  <c r="J82" i="93"/>
  <c r="J17" i="19" s="1"/>
  <c r="R82" i="93"/>
  <c r="R17" i="19" s="1"/>
  <c r="Z82" i="93"/>
  <c r="Z17" i="19" s="1"/>
  <c r="K82" i="93"/>
  <c r="K17" i="19" s="1"/>
  <c r="S82" i="93"/>
  <c r="S17" i="19" s="1"/>
  <c r="AA82" i="93"/>
  <c r="AA17" i="19" s="1"/>
  <c r="D82" i="93"/>
  <c r="D17" i="19" s="1"/>
  <c r="L82" i="93"/>
  <c r="L17" i="19" s="1"/>
  <c r="T82" i="93"/>
  <c r="T17" i="19" s="1"/>
  <c r="AB82" i="93"/>
  <c r="AB17" i="19" s="1"/>
  <c r="E82" i="93"/>
  <c r="E17" i="19" s="1"/>
  <c r="M82" i="93"/>
  <c r="M17" i="19" s="1"/>
  <c r="U82" i="93"/>
  <c r="U17" i="19" s="1"/>
  <c r="AC82" i="93"/>
  <c r="AC17" i="19" s="1"/>
  <c r="F82" i="93"/>
  <c r="F17" i="19" s="1"/>
  <c r="N82" i="93"/>
  <c r="N17" i="19" s="1"/>
  <c r="V82" i="93"/>
  <c r="V17" i="19" s="1"/>
  <c r="AD82" i="93"/>
  <c r="AD17" i="19" s="1"/>
  <c r="G82" i="93"/>
  <c r="G17" i="19" s="1"/>
  <c r="O82" i="93"/>
  <c r="O17" i="19" s="1"/>
  <c r="W82" i="93"/>
  <c r="W17" i="19" s="1"/>
  <c r="AE82" i="93"/>
  <c r="AE17" i="19" s="1"/>
  <c r="C82" i="93"/>
  <c r="C17" i="19" s="1"/>
  <c r="B3" i="18"/>
  <c r="J124" i="93"/>
  <c r="J3" i="18" s="1"/>
  <c r="R124" i="93"/>
  <c r="R3" i="18" s="1"/>
  <c r="Z124" i="93"/>
  <c r="Z3" i="18" s="1"/>
  <c r="K124" i="93"/>
  <c r="K3" i="18" s="1"/>
  <c r="S124" i="93"/>
  <c r="S3" i="18" s="1"/>
  <c r="AA124" i="93"/>
  <c r="AA3" i="18" s="1"/>
  <c r="D124" i="93"/>
  <c r="D3" i="18" s="1"/>
  <c r="L124" i="93"/>
  <c r="L3" i="18" s="1"/>
  <c r="T124" i="93"/>
  <c r="T3" i="18" s="1"/>
  <c r="AB124" i="93"/>
  <c r="AB3" i="18" s="1"/>
  <c r="E124" i="93"/>
  <c r="E3" i="18" s="1"/>
  <c r="M124" i="93"/>
  <c r="M3" i="18" s="1"/>
  <c r="U124" i="93"/>
  <c r="U3" i="18" s="1"/>
  <c r="AC124" i="93"/>
  <c r="AC3" i="18" s="1"/>
  <c r="F124" i="93"/>
  <c r="F3" i="18" s="1"/>
  <c r="N124" i="93"/>
  <c r="N3" i="18" s="1"/>
  <c r="V124" i="93"/>
  <c r="V3" i="18" s="1"/>
  <c r="AD124" i="93"/>
  <c r="AD3" i="18" s="1"/>
  <c r="G124" i="93"/>
  <c r="G3" i="18" s="1"/>
  <c r="O124" i="93"/>
  <c r="O3" i="18" s="1"/>
  <c r="W124" i="93"/>
  <c r="W3" i="18" s="1"/>
  <c r="AE124" i="93"/>
  <c r="AE3" i="18" s="1"/>
  <c r="H124" i="93"/>
  <c r="H3" i="18" s="1"/>
  <c r="P124" i="93"/>
  <c r="P3" i="18" s="1"/>
  <c r="X124" i="93"/>
  <c r="X3" i="18" s="1"/>
  <c r="AF124" i="93"/>
  <c r="AF3" i="18" s="1"/>
  <c r="I124" i="93"/>
  <c r="I3" i="18" s="1"/>
  <c r="Q124" i="93"/>
  <c r="Q3" i="18" s="1"/>
  <c r="Y124" i="93"/>
  <c r="Y3" i="18" s="1"/>
  <c r="C124" i="93"/>
  <c r="C3" i="18" s="1"/>
  <c r="B18" i="18"/>
  <c r="G139" i="93"/>
  <c r="G18" i="18" s="1"/>
  <c r="O139" i="93"/>
  <c r="O18" i="18" s="1"/>
  <c r="W139" i="93"/>
  <c r="W18" i="18" s="1"/>
  <c r="AE139" i="93"/>
  <c r="AE18" i="18" s="1"/>
  <c r="H139" i="93"/>
  <c r="H18" i="18" s="1"/>
  <c r="P139" i="93"/>
  <c r="P18" i="18" s="1"/>
  <c r="X139" i="93"/>
  <c r="X18" i="18" s="1"/>
  <c r="AF139" i="93"/>
  <c r="AF18" i="18" s="1"/>
  <c r="I139" i="93"/>
  <c r="I18" i="18" s="1"/>
  <c r="Q139" i="93"/>
  <c r="Q18" i="18" s="1"/>
  <c r="Y139" i="93"/>
  <c r="Y18" i="18" s="1"/>
  <c r="J139" i="93"/>
  <c r="J18" i="18" s="1"/>
  <c r="R139" i="93"/>
  <c r="R18" i="18" s="1"/>
  <c r="Z139" i="93"/>
  <c r="Z18" i="18" s="1"/>
  <c r="K139" i="93"/>
  <c r="K18" i="18" s="1"/>
  <c r="S139" i="93"/>
  <c r="S18" i="18" s="1"/>
  <c r="AA139" i="93"/>
  <c r="AA18" i="18" s="1"/>
  <c r="D139" i="93"/>
  <c r="D18" i="18" s="1"/>
  <c r="L139" i="93"/>
  <c r="L18" i="18" s="1"/>
  <c r="T139" i="93"/>
  <c r="T18" i="18" s="1"/>
  <c r="AB139" i="93"/>
  <c r="AB18" i="18" s="1"/>
  <c r="E139" i="93"/>
  <c r="E18" i="18" s="1"/>
  <c r="M139" i="93"/>
  <c r="M18" i="18" s="1"/>
  <c r="U139" i="93"/>
  <c r="U18" i="18" s="1"/>
  <c r="AC139" i="93"/>
  <c r="AC18" i="18" s="1"/>
  <c r="F139" i="93"/>
  <c r="F18" i="18" s="1"/>
  <c r="N139" i="93"/>
  <c r="N18" i="18" s="1"/>
  <c r="V139" i="93"/>
  <c r="V18" i="18" s="1"/>
  <c r="AD139" i="93"/>
  <c r="AD18" i="18" s="1"/>
  <c r="C139" i="93"/>
  <c r="C18" i="18" s="1"/>
  <c r="D146" i="93"/>
  <c r="C146" i="93"/>
  <c r="C25" i="18" s="1"/>
  <c r="B25" i="18"/>
  <c r="B7" i="17"/>
  <c r="J100" i="93"/>
  <c r="J7" i="17" s="1"/>
  <c r="R100" i="93"/>
  <c r="R7" i="17" s="1"/>
  <c r="Z100" i="93"/>
  <c r="Z7" i="17" s="1"/>
  <c r="K100" i="93"/>
  <c r="K7" i="17" s="1"/>
  <c r="S100" i="93"/>
  <c r="S7" i="17" s="1"/>
  <c r="AA100" i="93"/>
  <c r="AA7" i="17" s="1"/>
  <c r="D100" i="93"/>
  <c r="D7" i="17" s="1"/>
  <c r="L100" i="93"/>
  <c r="L7" i="17" s="1"/>
  <c r="T100" i="93"/>
  <c r="T7" i="17" s="1"/>
  <c r="AB100" i="93"/>
  <c r="AB7" i="17" s="1"/>
  <c r="E100" i="93"/>
  <c r="E7" i="17" s="1"/>
  <c r="M100" i="93"/>
  <c r="M7" i="17" s="1"/>
  <c r="U100" i="93"/>
  <c r="U7" i="17" s="1"/>
  <c r="AC100" i="93"/>
  <c r="AC7" i="17" s="1"/>
  <c r="F100" i="93"/>
  <c r="F7" i="17" s="1"/>
  <c r="N100" i="93"/>
  <c r="N7" i="17" s="1"/>
  <c r="V100" i="93"/>
  <c r="V7" i="17" s="1"/>
  <c r="AD100" i="93"/>
  <c r="AD7" i="17" s="1"/>
  <c r="G100" i="93"/>
  <c r="G7" i="17" s="1"/>
  <c r="O100" i="93"/>
  <c r="O7" i="17" s="1"/>
  <c r="W100" i="93"/>
  <c r="W7" i="17" s="1"/>
  <c r="AE100" i="93"/>
  <c r="AE7" i="17" s="1"/>
  <c r="H100" i="93"/>
  <c r="H7" i="17" s="1"/>
  <c r="P100" i="93"/>
  <c r="P7" i="17" s="1"/>
  <c r="X100" i="93"/>
  <c r="X7" i="17" s="1"/>
  <c r="AF100" i="93"/>
  <c r="AF7" i="17" s="1"/>
  <c r="I100" i="93"/>
  <c r="I7" i="17" s="1"/>
  <c r="Q100" i="93"/>
  <c r="Q7" i="17" s="1"/>
  <c r="Y100" i="93"/>
  <c r="Y7" i="17" s="1"/>
  <c r="C100" i="93"/>
  <c r="C7" i="17" s="1"/>
  <c r="B13" i="19"/>
  <c r="D78" i="93"/>
  <c r="D13" i="19" s="1"/>
  <c r="L78" i="93"/>
  <c r="L13" i="19" s="1"/>
  <c r="T78" i="93"/>
  <c r="T13" i="19" s="1"/>
  <c r="AB78" i="93"/>
  <c r="AB13" i="19" s="1"/>
  <c r="E78" i="93"/>
  <c r="E13" i="19" s="1"/>
  <c r="M78" i="93"/>
  <c r="M13" i="19" s="1"/>
  <c r="U78" i="93"/>
  <c r="U13" i="19" s="1"/>
  <c r="AC78" i="93"/>
  <c r="AC13" i="19" s="1"/>
  <c r="F78" i="93"/>
  <c r="F13" i="19" s="1"/>
  <c r="N78" i="93"/>
  <c r="N13" i="19" s="1"/>
  <c r="V78" i="93"/>
  <c r="V13" i="19" s="1"/>
  <c r="AD78" i="93"/>
  <c r="AD13" i="19" s="1"/>
  <c r="G78" i="93"/>
  <c r="G13" i="19" s="1"/>
  <c r="O78" i="93"/>
  <c r="O13" i="19" s="1"/>
  <c r="W78" i="93"/>
  <c r="W13" i="19" s="1"/>
  <c r="AE78" i="93"/>
  <c r="AE13" i="19" s="1"/>
  <c r="H78" i="93"/>
  <c r="H13" i="19" s="1"/>
  <c r="P78" i="93"/>
  <c r="P13" i="19" s="1"/>
  <c r="X78" i="93"/>
  <c r="X13" i="19" s="1"/>
  <c r="AF78" i="93"/>
  <c r="AF13" i="19" s="1"/>
  <c r="I78" i="93"/>
  <c r="I13" i="19" s="1"/>
  <c r="Q78" i="93"/>
  <c r="Q13" i="19" s="1"/>
  <c r="Y78" i="93"/>
  <c r="Y13" i="19" s="1"/>
  <c r="J78" i="93"/>
  <c r="J13" i="19" s="1"/>
  <c r="R78" i="93"/>
  <c r="R13" i="19" s="1"/>
  <c r="Z78" i="93"/>
  <c r="Z13" i="19" s="1"/>
  <c r="K78" i="93"/>
  <c r="K13" i="19" s="1"/>
  <c r="S78" i="93"/>
  <c r="S13" i="19" s="1"/>
  <c r="AA78" i="93"/>
  <c r="AA13" i="19" s="1"/>
  <c r="C78" i="93"/>
  <c r="C13" i="19" s="1"/>
  <c r="B20" i="19"/>
  <c r="I85" i="93"/>
  <c r="I20" i="19" s="1"/>
  <c r="Q85" i="93"/>
  <c r="Q20" i="19" s="1"/>
  <c r="Y85" i="93"/>
  <c r="Y20" i="19" s="1"/>
  <c r="E85" i="93"/>
  <c r="E20" i="19" s="1"/>
  <c r="M85" i="93"/>
  <c r="M20" i="19" s="1"/>
  <c r="U85" i="93"/>
  <c r="U20" i="19" s="1"/>
  <c r="AC85" i="93"/>
  <c r="AC20" i="19" s="1"/>
  <c r="D85" i="93"/>
  <c r="D20" i="19" s="1"/>
  <c r="O85" i="93"/>
  <c r="O20" i="19" s="1"/>
  <c r="Z85" i="93"/>
  <c r="Z20" i="19" s="1"/>
  <c r="F85" i="93"/>
  <c r="F20" i="19" s="1"/>
  <c r="P85" i="93"/>
  <c r="P20" i="19" s="1"/>
  <c r="AA85" i="93"/>
  <c r="AA20" i="19" s="1"/>
  <c r="G85" i="93"/>
  <c r="G20" i="19" s="1"/>
  <c r="R85" i="93"/>
  <c r="R20" i="19" s="1"/>
  <c r="AB85" i="93"/>
  <c r="AB20" i="19" s="1"/>
  <c r="H85" i="93"/>
  <c r="H20" i="19" s="1"/>
  <c r="S85" i="93"/>
  <c r="S20" i="19" s="1"/>
  <c r="AD85" i="93"/>
  <c r="AD20" i="19" s="1"/>
  <c r="J85" i="93"/>
  <c r="J20" i="19" s="1"/>
  <c r="T85" i="93"/>
  <c r="T20" i="19" s="1"/>
  <c r="AE85" i="93"/>
  <c r="AE20" i="19" s="1"/>
  <c r="K85" i="93"/>
  <c r="K20" i="19" s="1"/>
  <c r="V85" i="93"/>
  <c r="V20" i="19" s="1"/>
  <c r="AF85" i="93"/>
  <c r="AF20" i="19" s="1"/>
  <c r="L85" i="93"/>
  <c r="L20" i="19" s="1"/>
  <c r="W85" i="93"/>
  <c r="W20" i="19" s="1"/>
  <c r="N85" i="93"/>
  <c r="N20" i="19" s="1"/>
  <c r="X85" i="93"/>
  <c r="X20" i="19" s="1"/>
  <c r="C85" i="93"/>
  <c r="C20" i="19" s="1"/>
  <c r="B6" i="18"/>
  <c r="K127" i="93"/>
  <c r="K6" i="18" s="1"/>
  <c r="S127" i="93"/>
  <c r="S6" i="18" s="1"/>
  <c r="AA127" i="93"/>
  <c r="AA6" i="18" s="1"/>
  <c r="D127" i="93"/>
  <c r="D6" i="18" s="1"/>
  <c r="L127" i="93"/>
  <c r="L6" i="18" s="1"/>
  <c r="T127" i="93"/>
  <c r="T6" i="18" s="1"/>
  <c r="AB127" i="93"/>
  <c r="AB6" i="18" s="1"/>
  <c r="E127" i="93"/>
  <c r="E6" i="18" s="1"/>
  <c r="M127" i="93"/>
  <c r="M6" i="18" s="1"/>
  <c r="U127" i="93"/>
  <c r="U6" i="18" s="1"/>
  <c r="AC127" i="93"/>
  <c r="AC6" i="18" s="1"/>
  <c r="F127" i="93"/>
  <c r="F6" i="18" s="1"/>
  <c r="N127" i="93"/>
  <c r="N6" i="18" s="1"/>
  <c r="V127" i="93"/>
  <c r="V6" i="18" s="1"/>
  <c r="AD127" i="93"/>
  <c r="AD6" i="18" s="1"/>
  <c r="G127" i="93"/>
  <c r="G6" i="18" s="1"/>
  <c r="O127" i="93"/>
  <c r="O6" i="18" s="1"/>
  <c r="W127" i="93"/>
  <c r="W6" i="18" s="1"/>
  <c r="AE127" i="93"/>
  <c r="AE6" i="18" s="1"/>
  <c r="H127" i="93"/>
  <c r="H6" i="18" s="1"/>
  <c r="P127" i="93"/>
  <c r="P6" i="18" s="1"/>
  <c r="X127" i="93"/>
  <c r="X6" i="18" s="1"/>
  <c r="AF127" i="93"/>
  <c r="AF6" i="18" s="1"/>
  <c r="I127" i="93"/>
  <c r="I6" i="18" s="1"/>
  <c r="Q127" i="93"/>
  <c r="Q6" i="18" s="1"/>
  <c r="Y127" i="93"/>
  <c r="Y6" i="18" s="1"/>
  <c r="J127" i="93"/>
  <c r="J6" i="18" s="1"/>
  <c r="R127" i="93"/>
  <c r="R6" i="18" s="1"/>
  <c r="Z127" i="93"/>
  <c r="Z6" i="18" s="1"/>
  <c r="C127" i="93"/>
  <c r="C6" i="18" s="1"/>
  <c r="B21" i="18"/>
  <c r="H142" i="93"/>
  <c r="H21" i="18" s="1"/>
  <c r="P142" i="93"/>
  <c r="P21" i="18" s="1"/>
  <c r="X142" i="93"/>
  <c r="X21" i="18" s="1"/>
  <c r="AF142" i="93"/>
  <c r="AF21" i="18" s="1"/>
  <c r="I142" i="93"/>
  <c r="I21" i="18" s="1"/>
  <c r="Q142" i="93"/>
  <c r="Q21" i="18" s="1"/>
  <c r="Y142" i="93"/>
  <c r="Y21" i="18" s="1"/>
  <c r="J142" i="93"/>
  <c r="J21" i="18" s="1"/>
  <c r="R142" i="93"/>
  <c r="R21" i="18" s="1"/>
  <c r="Z142" i="93"/>
  <c r="Z21" i="18" s="1"/>
  <c r="K142" i="93"/>
  <c r="K21" i="18" s="1"/>
  <c r="S142" i="93"/>
  <c r="S21" i="18" s="1"/>
  <c r="AA142" i="93"/>
  <c r="AA21" i="18" s="1"/>
  <c r="D142" i="93"/>
  <c r="D21" i="18" s="1"/>
  <c r="L142" i="93"/>
  <c r="L21" i="18" s="1"/>
  <c r="T142" i="93"/>
  <c r="T21" i="18" s="1"/>
  <c r="AB142" i="93"/>
  <c r="AB21" i="18" s="1"/>
  <c r="E142" i="93"/>
  <c r="E21" i="18" s="1"/>
  <c r="M142" i="93"/>
  <c r="M21" i="18" s="1"/>
  <c r="U142" i="93"/>
  <c r="U21" i="18" s="1"/>
  <c r="F142" i="93"/>
  <c r="F21" i="18" s="1"/>
  <c r="N142" i="93"/>
  <c r="N21" i="18" s="1"/>
  <c r="V142" i="93"/>
  <c r="V21" i="18" s="1"/>
  <c r="AD142" i="93"/>
  <c r="AD21" i="18" s="1"/>
  <c r="G142" i="93"/>
  <c r="G21" i="18" s="1"/>
  <c r="O142" i="93"/>
  <c r="O21" i="18" s="1"/>
  <c r="W142" i="93"/>
  <c r="W21" i="18" s="1"/>
  <c r="AE142" i="93"/>
  <c r="AE21" i="18" s="1"/>
  <c r="C142" i="93"/>
  <c r="C21" i="18" s="1"/>
  <c r="AC142" i="93"/>
  <c r="AC21" i="18" s="1"/>
  <c r="B11" i="17"/>
  <c r="F104" i="93"/>
  <c r="F11" i="17" s="1"/>
  <c r="N104" i="93"/>
  <c r="N11" i="17" s="1"/>
  <c r="V104" i="93"/>
  <c r="V11" i="17" s="1"/>
  <c r="AD104" i="93"/>
  <c r="AD11" i="17" s="1"/>
  <c r="G104" i="93"/>
  <c r="G11" i="17" s="1"/>
  <c r="O104" i="93"/>
  <c r="O11" i="17" s="1"/>
  <c r="W104" i="93"/>
  <c r="W11" i="17" s="1"/>
  <c r="AE104" i="93"/>
  <c r="AE11" i="17" s="1"/>
  <c r="H104" i="93"/>
  <c r="H11" i="17" s="1"/>
  <c r="P104" i="93"/>
  <c r="P11" i="17" s="1"/>
  <c r="X104" i="93"/>
  <c r="X11" i="17" s="1"/>
  <c r="AF104" i="93"/>
  <c r="AF11" i="17" s="1"/>
  <c r="I104" i="93"/>
  <c r="I11" i="17" s="1"/>
  <c r="Q104" i="93"/>
  <c r="Q11" i="17" s="1"/>
  <c r="Y104" i="93"/>
  <c r="Y11" i="17" s="1"/>
  <c r="J104" i="93"/>
  <c r="J11" i="17" s="1"/>
  <c r="R104" i="93"/>
  <c r="R11" i="17" s="1"/>
  <c r="Z104" i="93"/>
  <c r="Z11" i="17" s="1"/>
  <c r="K104" i="93"/>
  <c r="K11" i="17" s="1"/>
  <c r="S104" i="93"/>
  <c r="S11" i="17" s="1"/>
  <c r="AA104" i="93"/>
  <c r="AA11" i="17" s="1"/>
  <c r="D104" i="93"/>
  <c r="D11" i="17" s="1"/>
  <c r="L104" i="93"/>
  <c r="L11" i="17" s="1"/>
  <c r="T104" i="93"/>
  <c r="T11" i="17" s="1"/>
  <c r="AB104" i="93"/>
  <c r="AB11" i="17" s="1"/>
  <c r="E104" i="93"/>
  <c r="E11" i="17" s="1"/>
  <c r="M104" i="93"/>
  <c r="M11" i="17" s="1"/>
  <c r="U104" i="93"/>
  <c r="U11" i="17" s="1"/>
  <c r="AC104" i="93"/>
  <c r="AC11" i="17" s="1"/>
  <c r="C104" i="93"/>
  <c r="C11" i="17" s="1"/>
  <c r="B9" i="19"/>
  <c r="H74" i="93"/>
  <c r="H9" i="19" s="1"/>
  <c r="P74" i="93"/>
  <c r="P9" i="19" s="1"/>
  <c r="X74" i="93"/>
  <c r="X9" i="19" s="1"/>
  <c r="AF74" i="93"/>
  <c r="AF9" i="19" s="1"/>
  <c r="I74" i="93"/>
  <c r="I9" i="19" s="1"/>
  <c r="Q74" i="93"/>
  <c r="Q9" i="19" s="1"/>
  <c r="Y74" i="93"/>
  <c r="Y9" i="19" s="1"/>
  <c r="J74" i="93"/>
  <c r="J9" i="19" s="1"/>
  <c r="R74" i="93"/>
  <c r="R9" i="19" s="1"/>
  <c r="Z74" i="93"/>
  <c r="Z9" i="19" s="1"/>
  <c r="K74" i="93"/>
  <c r="K9" i="19" s="1"/>
  <c r="S74" i="93"/>
  <c r="S9" i="19" s="1"/>
  <c r="AA74" i="93"/>
  <c r="AA9" i="19" s="1"/>
  <c r="D74" i="93"/>
  <c r="D9" i="19" s="1"/>
  <c r="L74" i="93"/>
  <c r="L9" i="19" s="1"/>
  <c r="T74" i="93"/>
  <c r="T9" i="19" s="1"/>
  <c r="AB74" i="93"/>
  <c r="AB9" i="19" s="1"/>
  <c r="E74" i="93"/>
  <c r="E9" i="19" s="1"/>
  <c r="M74" i="93"/>
  <c r="M9" i="19" s="1"/>
  <c r="U74" i="93"/>
  <c r="U9" i="19" s="1"/>
  <c r="AC74" i="93"/>
  <c r="AC9" i="19" s="1"/>
  <c r="F74" i="93"/>
  <c r="F9" i="19" s="1"/>
  <c r="N74" i="93"/>
  <c r="N9" i="19" s="1"/>
  <c r="V74" i="93"/>
  <c r="V9" i="19" s="1"/>
  <c r="AD74" i="93"/>
  <c r="AD9" i="19" s="1"/>
  <c r="G74" i="93"/>
  <c r="G9" i="19" s="1"/>
  <c r="O74" i="93"/>
  <c r="O9" i="19" s="1"/>
  <c r="W74" i="93"/>
  <c r="W9" i="19" s="1"/>
  <c r="AE74" i="93"/>
  <c r="AE9" i="19" s="1"/>
  <c r="C74" i="93"/>
  <c r="C9" i="19" s="1"/>
  <c r="B24" i="19"/>
  <c r="E89" i="93"/>
  <c r="E24" i="19" s="1"/>
  <c r="M89" i="93"/>
  <c r="M24" i="19" s="1"/>
  <c r="U89" i="93"/>
  <c r="U24" i="19" s="1"/>
  <c r="K89" i="93"/>
  <c r="K24" i="19" s="1"/>
  <c r="T89" i="93"/>
  <c r="T24" i="19" s="1"/>
  <c r="AC89" i="93"/>
  <c r="AC24" i="19" s="1"/>
  <c r="L89" i="93"/>
  <c r="L24" i="19" s="1"/>
  <c r="V89" i="93"/>
  <c r="V24" i="19" s="1"/>
  <c r="AD89" i="93"/>
  <c r="AD24" i="19" s="1"/>
  <c r="D89" i="93"/>
  <c r="D24" i="19" s="1"/>
  <c r="N89" i="93"/>
  <c r="N24" i="19" s="1"/>
  <c r="W89" i="93"/>
  <c r="W24" i="19" s="1"/>
  <c r="AE89" i="93"/>
  <c r="AE24" i="19" s="1"/>
  <c r="F89" i="93"/>
  <c r="F24" i="19" s="1"/>
  <c r="O89" i="93"/>
  <c r="O24" i="19" s="1"/>
  <c r="X89" i="93"/>
  <c r="X24" i="19" s="1"/>
  <c r="AF89" i="93"/>
  <c r="AF24" i="19" s="1"/>
  <c r="C89" i="93"/>
  <c r="C24" i="19" s="1"/>
  <c r="G89" i="93"/>
  <c r="G24" i="19" s="1"/>
  <c r="P89" i="93"/>
  <c r="P24" i="19" s="1"/>
  <c r="Y89" i="93"/>
  <c r="Y24" i="19" s="1"/>
  <c r="H89" i="93"/>
  <c r="H24" i="19" s="1"/>
  <c r="Q89" i="93"/>
  <c r="Q24" i="19" s="1"/>
  <c r="Z89" i="93"/>
  <c r="Z24" i="19" s="1"/>
  <c r="I89" i="93"/>
  <c r="I24" i="19" s="1"/>
  <c r="R89" i="93"/>
  <c r="R24" i="19" s="1"/>
  <c r="AA89" i="93"/>
  <c r="AA24" i="19" s="1"/>
  <c r="J89" i="93"/>
  <c r="J24" i="19" s="1"/>
  <c r="S89" i="93"/>
  <c r="S24" i="19" s="1"/>
  <c r="AB89" i="93"/>
  <c r="AB24" i="19" s="1"/>
  <c r="B10" i="18"/>
  <c r="G131" i="93"/>
  <c r="G10" i="18" s="1"/>
  <c r="O131" i="93"/>
  <c r="O10" i="18" s="1"/>
  <c r="W131" i="93"/>
  <c r="W10" i="18" s="1"/>
  <c r="AE131" i="93"/>
  <c r="AE10" i="18" s="1"/>
  <c r="H131" i="93"/>
  <c r="H10" i="18" s="1"/>
  <c r="P131" i="93"/>
  <c r="P10" i="18" s="1"/>
  <c r="X131" i="93"/>
  <c r="X10" i="18" s="1"/>
  <c r="AF131" i="93"/>
  <c r="AF10" i="18" s="1"/>
  <c r="I131" i="93"/>
  <c r="I10" i="18" s="1"/>
  <c r="Q131" i="93"/>
  <c r="Q10" i="18" s="1"/>
  <c r="Y131" i="93"/>
  <c r="Y10" i="18" s="1"/>
  <c r="J131" i="93"/>
  <c r="J10" i="18" s="1"/>
  <c r="R131" i="93"/>
  <c r="R10" i="18" s="1"/>
  <c r="Z131" i="93"/>
  <c r="Z10" i="18" s="1"/>
  <c r="K131" i="93"/>
  <c r="K10" i="18" s="1"/>
  <c r="S131" i="93"/>
  <c r="S10" i="18" s="1"/>
  <c r="AA131" i="93"/>
  <c r="AA10" i="18" s="1"/>
  <c r="D131" i="93"/>
  <c r="D10" i="18" s="1"/>
  <c r="L131" i="93"/>
  <c r="L10" i="18" s="1"/>
  <c r="T131" i="93"/>
  <c r="T10" i="18" s="1"/>
  <c r="AB131" i="93"/>
  <c r="AB10" i="18" s="1"/>
  <c r="E131" i="93"/>
  <c r="E10" i="18" s="1"/>
  <c r="M131" i="93"/>
  <c r="M10" i="18" s="1"/>
  <c r="U131" i="93"/>
  <c r="U10" i="18" s="1"/>
  <c r="AC131" i="93"/>
  <c r="AC10" i="18" s="1"/>
  <c r="F131" i="93"/>
  <c r="F10" i="18" s="1"/>
  <c r="N131" i="93"/>
  <c r="N10" i="18" s="1"/>
  <c r="V131" i="93"/>
  <c r="V10" i="18" s="1"/>
  <c r="AD131" i="93"/>
  <c r="AD10" i="18" s="1"/>
  <c r="C131" i="93"/>
  <c r="C10" i="18" s="1"/>
  <c r="B17" i="18"/>
  <c r="D138" i="93"/>
  <c r="D17" i="18" s="1"/>
  <c r="L138" i="93"/>
  <c r="L17" i="18" s="1"/>
  <c r="T138" i="93"/>
  <c r="T17" i="18" s="1"/>
  <c r="AB138" i="93"/>
  <c r="AB17" i="18" s="1"/>
  <c r="E138" i="93"/>
  <c r="E17" i="18" s="1"/>
  <c r="M138" i="93"/>
  <c r="M17" i="18" s="1"/>
  <c r="U138" i="93"/>
  <c r="U17" i="18" s="1"/>
  <c r="AC138" i="93"/>
  <c r="AC17" i="18" s="1"/>
  <c r="F138" i="93"/>
  <c r="F17" i="18" s="1"/>
  <c r="N138" i="93"/>
  <c r="N17" i="18" s="1"/>
  <c r="V138" i="93"/>
  <c r="V17" i="18" s="1"/>
  <c r="AD138" i="93"/>
  <c r="AD17" i="18" s="1"/>
  <c r="G138" i="93"/>
  <c r="G17" i="18" s="1"/>
  <c r="O138" i="93"/>
  <c r="O17" i="18" s="1"/>
  <c r="W138" i="93"/>
  <c r="W17" i="18" s="1"/>
  <c r="AE138" i="93"/>
  <c r="AE17" i="18" s="1"/>
  <c r="H138" i="93"/>
  <c r="H17" i="18" s="1"/>
  <c r="P138" i="93"/>
  <c r="P17" i="18" s="1"/>
  <c r="X138" i="93"/>
  <c r="X17" i="18" s="1"/>
  <c r="AF138" i="93"/>
  <c r="AF17" i="18" s="1"/>
  <c r="I138" i="93"/>
  <c r="I17" i="18" s="1"/>
  <c r="Q138" i="93"/>
  <c r="Q17" i="18" s="1"/>
  <c r="Y138" i="93"/>
  <c r="Y17" i="18" s="1"/>
  <c r="J138" i="93"/>
  <c r="J17" i="18" s="1"/>
  <c r="R138" i="93"/>
  <c r="R17" i="18" s="1"/>
  <c r="Z138" i="93"/>
  <c r="Z17" i="18" s="1"/>
  <c r="K138" i="93"/>
  <c r="K17" i="18" s="1"/>
  <c r="S138" i="93"/>
  <c r="S17" i="18" s="1"/>
  <c r="AA138" i="93"/>
  <c r="AA17" i="18" s="1"/>
  <c r="C138" i="93"/>
  <c r="C17" i="18" s="1"/>
  <c r="B24" i="18"/>
  <c r="K145" i="93"/>
  <c r="K24" i="18" s="1"/>
  <c r="S145" i="93"/>
  <c r="S24" i="18" s="1"/>
  <c r="AA145" i="93"/>
  <c r="AA24" i="18" s="1"/>
  <c r="D145" i="93"/>
  <c r="D24" i="18" s="1"/>
  <c r="M145" i="93"/>
  <c r="M24" i="18" s="1"/>
  <c r="V145" i="93"/>
  <c r="V24" i="18" s="1"/>
  <c r="AE145" i="93"/>
  <c r="AE24" i="18" s="1"/>
  <c r="E145" i="93"/>
  <c r="E24" i="18" s="1"/>
  <c r="N145" i="93"/>
  <c r="N24" i="18" s="1"/>
  <c r="W145" i="93"/>
  <c r="W24" i="18" s="1"/>
  <c r="AF145" i="93"/>
  <c r="AF24" i="18" s="1"/>
  <c r="F145" i="93"/>
  <c r="F24" i="18" s="1"/>
  <c r="O145" i="93"/>
  <c r="O24" i="18" s="1"/>
  <c r="X145" i="93"/>
  <c r="X24" i="18" s="1"/>
  <c r="G145" i="93"/>
  <c r="G24" i="18" s="1"/>
  <c r="P145" i="93"/>
  <c r="P24" i="18" s="1"/>
  <c r="Y145" i="93"/>
  <c r="Y24" i="18" s="1"/>
  <c r="H145" i="93"/>
  <c r="H24" i="18" s="1"/>
  <c r="Q145" i="93"/>
  <c r="Q24" i="18" s="1"/>
  <c r="Z145" i="93"/>
  <c r="Z24" i="18" s="1"/>
  <c r="I145" i="93"/>
  <c r="I24" i="18" s="1"/>
  <c r="R145" i="93"/>
  <c r="R24" i="18" s="1"/>
  <c r="AB145" i="93"/>
  <c r="AB24" i="18" s="1"/>
  <c r="C145" i="93"/>
  <c r="C24" i="18" s="1"/>
  <c r="J145" i="93"/>
  <c r="J24" i="18" s="1"/>
  <c r="T145" i="93"/>
  <c r="T24" i="18" s="1"/>
  <c r="AC145" i="93"/>
  <c r="AC24" i="18" s="1"/>
  <c r="L145" i="93"/>
  <c r="L24" i="18" s="1"/>
  <c r="U145" i="93"/>
  <c r="U24" i="18" s="1"/>
  <c r="AD145" i="93"/>
  <c r="AD24" i="18" s="1"/>
  <c r="B5" i="19"/>
  <c r="D70" i="93"/>
  <c r="D5" i="19" s="1"/>
  <c r="L70" i="93"/>
  <c r="L5" i="19" s="1"/>
  <c r="T70" i="93"/>
  <c r="T5" i="19" s="1"/>
  <c r="AB70" i="93"/>
  <c r="AB5" i="19" s="1"/>
  <c r="E70" i="93"/>
  <c r="E5" i="19" s="1"/>
  <c r="M70" i="93"/>
  <c r="M5" i="19" s="1"/>
  <c r="U70" i="93"/>
  <c r="U5" i="19" s="1"/>
  <c r="AC70" i="93"/>
  <c r="AC5" i="19" s="1"/>
  <c r="F70" i="93"/>
  <c r="F5" i="19" s="1"/>
  <c r="N70" i="93"/>
  <c r="N5" i="19" s="1"/>
  <c r="V70" i="93"/>
  <c r="V5" i="19" s="1"/>
  <c r="AD70" i="93"/>
  <c r="AD5" i="19" s="1"/>
  <c r="G70" i="93"/>
  <c r="G5" i="19" s="1"/>
  <c r="O70" i="93"/>
  <c r="O5" i="19" s="1"/>
  <c r="W70" i="93"/>
  <c r="W5" i="19" s="1"/>
  <c r="AE70" i="93"/>
  <c r="AE5" i="19" s="1"/>
  <c r="H70" i="93"/>
  <c r="H5" i="19" s="1"/>
  <c r="P70" i="93"/>
  <c r="P5" i="19" s="1"/>
  <c r="X70" i="93"/>
  <c r="X5" i="19" s="1"/>
  <c r="AF70" i="93"/>
  <c r="AF5" i="19" s="1"/>
  <c r="I70" i="93"/>
  <c r="I5" i="19" s="1"/>
  <c r="Q70" i="93"/>
  <c r="Q5" i="19" s="1"/>
  <c r="Y70" i="93"/>
  <c r="Y5" i="19" s="1"/>
  <c r="J70" i="93"/>
  <c r="J5" i="19" s="1"/>
  <c r="R70" i="93"/>
  <c r="R5" i="19" s="1"/>
  <c r="Z70" i="93"/>
  <c r="Z5" i="19" s="1"/>
  <c r="K70" i="93"/>
  <c r="K5" i="19" s="1"/>
  <c r="S70" i="93"/>
  <c r="S5" i="19" s="1"/>
  <c r="AA70" i="93"/>
  <c r="AA5" i="19" s="1"/>
  <c r="C70" i="93"/>
  <c r="C5" i="19" s="1"/>
  <c r="B12" i="19"/>
  <c r="I77" i="93"/>
  <c r="I12" i="19" s="1"/>
  <c r="Q77" i="93"/>
  <c r="Q12" i="19" s="1"/>
  <c r="Y77" i="93"/>
  <c r="Y12" i="19" s="1"/>
  <c r="J77" i="93"/>
  <c r="J12" i="19" s="1"/>
  <c r="R77" i="93"/>
  <c r="R12" i="19" s="1"/>
  <c r="Z77" i="93"/>
  <c r="Z12" i="19" s="1"/>
  <c r="K77" i="93"/>
  <c r="K12" i="19" s="1"/>
  <c r="S77" i="93"/>
  <c r="S12" i="19" s="1"/>
  <c r="AA77" i="93"/>
  <c r="AA12" i="19" s="1"/>
  <c r="D77" i="93"/>
  <c r="D12" i="19" s="1"/>
  <c r="L77" i="93"/>
  <c r="L12" i="19" s="1"/>
  <c r="T77" i="93"/>
  <c r="T12" i="19" s="1"/>
  <c r="AB77" i="93"/>
  <c r="AB12" i="19" s="1"/>
  <c r="E77" i="93"/>
  <c r="E12" i="19" s="1"/>
  <c r="M77" i="93"/>
  <c r="M12" i="19" s="1"/>
  <c r="U77" i="93"/>
  <c r="U12" i="19" s="1"/>
  <c r="AC77" i="93"/>
  <c r="AC12" i="19" s="1"/>
  <c r="F77" i="93"/>
  <c r="F12" i="19" s="1"/>
  <c r="N77" i="93"/>
  <c r="N12" i="19" s="1"/>
  <c r="V77" i="93"/>
  <c r="V12" i="19" s="1"/>
  <c r="AD77" i="93"/>
  <c r="AD12" i="19" s="1"/>
  <c r="G77" i="93"/>
  <c r="G12" i="19" s="1"/>
  <c r="O77" i="93"/>
  <c r="O12" i="19" s="1"/>
  <c r="W77" i="93"/>
  <c r="W12" i="19" s="1"/>
  <c r="AE77" i="93"/>
  <c r="AE12" i="19" s="1"/>
  <c r="H77" i="93"/>
  <c r="H12" i="19" s="1"/>
  <c r="P77" i="93"/>
  <c r="P12" i="19" s="1"/>
  <c r="X77" i="93"/>
  <c r="X12" i="19" s="1"/>
  <c r="AF77" i="93"/>
  <c r="AF12" i="19" s="1"/>
  <c r="C77" i="93"/>
  <c r="C12" i="19" s="1"/>
  <c r="B2" i="19"/>
  <c r="C67" i="93"/>
  <c r="C2" i="19" s="1"/>
  <c r="K67" i="93"/>
  <c r="K2" i="19" s="1"/>
  <c r="S67" i="93"/>
  <c r="S2" i="19" s="1"/>
  <c r="AA67" i="93"/>
  <c r="AA2" i="19" s="1"/>
  <c r="D67" i="93"/>
  <c r="D2" i="19" s="1"/>
  <c r="L67" i="93"/>
  <c r="L2" i="19" s="1"/>
  <c r="T67" i="93"/>
  <c r="T2" i="19" s="1"/>
  <c r="AB67" i="93"/>
  <c r="AB2" i="19" s="1"/>
  <c r="E67" i="93"/>
  <c r="E2" i="19" s="1"/>
  <c r="M67" i="93"/>
  <c r="M2" i="19" s="1"/>
  <c r="U67" i="93"/>
  <c r="U2" i="19" s="1"/>
  <c r="AC67" i="93"/>
  <c r="AC2" i="19" s="1"/>
  <c r="F67" i="93"/>
  <c r="F2" i="19" s="1"/>
  <c r="N67" i="93"/>
  <c r="N2" i="19" s="1"/>
  <c r="V67" i="93"/>
  <c r="V2" i="19" s="1"/>
  <c r="AD67" i="93"/>
  <c r="AD2" i="19" s="1"/>
  <c r="G67" i="93"/>
  <c r="G2" i="19" s="1"/>
  <c r="O67" i="93"/>
  <c r="O2" i="19" s="1"/>
  <c r="W67" i="93"/>
  <c r="W2" i="19" s="1"/>
  <c r="AE67" i="93"/>
  <c r="AE2" i="19" s="1"/>
  <c r="H67" i="93"/>
  <c r="H2" i="19" s="1"/>
  <c r="P67" i="93"/>
  <c r="P2" i="19" s="1"/>
  <c r="X67" i="93"/>
  <c r="X2" i="19" s="1"/>
  <c r="AF67" i="93"/>
  <c r="AF2" i="19" s="1"/>
  <c r="I67" i="93"/>
  <c r="I2" i="19" s="1"/>
  <c r="Q67" i="93"/>
  <c r="Q2" i="19" s="1"/>
  <c r="Y67" i="93"/>
  <c r="Y2" i="19" s="1"/>
  <c r="J67" i="93"/>
  <c r="J2" i="19" s="1"/>
  <c r="R67" i="93"/>
  <c r="R2" i="19" s="1"/>
  <c r="Z67" i="93"/>
  <c r="Z2" i="19" s="1"/>
  <c r="B13" i="18"/>
  <c r="H134" i="93"/>
  <c r="H13" i="18" s="1"/>
  <c r="P134" i="93"/>
  <c r="P13" i="18" s="1"/>
  <c r="X134" i="93"/>
  <c r="X13" i="18" s="1"/>
  <c r="AF134" i="93"/>
  <c r="AF13" i="18" s="1"/>
  <c r="I134" i="93"/>
  <c r="I13" i="18" s="1"/>
  <c r="Q134" i="93"/>
  <c r="Q13" i="18" s="1"/>
  <c r="Y134" i="93"/>
  <c r="Y13" i="18" s="1"/>
  <c r="J134" i="93"/>
  <c r="J13" i="18" s="1"/>
  <c r="R134" i="93"/>
  <c r="R13" i="18" s="1"/>
  <c r="Z134" i="93"/>
  <c r="Z13" i="18" s="1"/>
  <c r="K134" i="93"/>
  <c r="K13" i="18" s="1"/>
  <c r="S134" i="93"/>
  <c r="S13" i="18" s="1"/>
  <c r="AA134" i="93"/>
  <c r="AA13" i="18" s="1"/>
  <c r="D134" i="93"/>
  <c r="D13" i="18" s="1"/>
  <c r="L134" i="93"/>
  <c r="L13" i="18" s="1"/>
  <c r="T134" i="93"/>
  <c r="T13" i="18" s="1"/>
  <c r="AB134" i="93"/>
  <c r="AB13" i="18" s="1"/>
  <c r="E134" i="93"/>
  <c r="E13" i="18" s="1"/>
  <c r="M134" i="93"/>
  <c r="M13" i="18" s="1"/>
  <c r="U134" i="93"/>
  <c r="U13" i="18" s="1"/>
  <c r="AC134" i="93"/>
  <c r="AC13" i="18" s="1"/>
  <c r="F134" i="93"/>
  <c r="F13" i="18" s="1"/>
  <c r="N134" i="93"/>
  <c r="N13" i="18" s="1"/>
  <c r="V134" i="93"/>
  <c r="V13" i="18" s="1"/>
  <c r="AD134" i="93"/>
  <c r="AD13" i="18" s="1"/>
  <c r="G134" i="93"/>
  <c r="G13" i="18" s="1"/>
  <c r="O134" i="93"/>
  <c r="O13" i="18" s="1"/>
  <c r="W134" i="93"/>
  <c r="W13" i="18" s="1"/>
  <c r="AE134" i="93"/>
  <c r="AE13" i="18" s="1"/>
  <c r="C134" i="93"/>
  <c r="C13" i="18" s="1"/>
  <c r="B3" i="17"/>
  <c r="F96" i="93"/>
  <c r="F3" i="17" s="1"/>
  <c r="N96" i="93"/>
  <c r="N3" i="17" s="1"/>
  <c r="V96" i="93"/>
  <c r="V3" i="17" s="1"/>
  <c r="AD96" i="93"/>
  <c r="AD3" i="17" s="1"/>
  <c r="G96" i="93"/>
  <c r="G3" i="17" s="1"/>
  <c r="O96" i="93"/>
  <c r="O3" i="17" s="1"/>
  <c r="W96" i="93"/>
  <c r="W3" i="17" s="1"/>
  <c r="AE96" i="93"/>
  <c r="AE3" i="17" s="1"/>
  <c r="H96" i="93"/>
  <c r="H3" i="17" s="1"/>
  <c r="P96" i="93"/>
  <c r="P3" i="17" s="1"/>
  <c r="X96" i="93"/>
  <c r="X3" i="17" s="1"/>
  <c r="AF96" i="93"/>
  <c r="AF3" i="17" s="1"/>
  <c r="I96" i="93"/>
  <c r="I3" i="17" s="1"/>
  <c r="Q96" i="93"/>
  <c r="Q3" i="17" s="1"/>
  <c r="Y96" i="93"/>
  <c r="Y3" i="17" s="1"/>
  <c r="J96" i="93"/>
  <c r="J3" i="17" s="1"/>
  <c r="R96" i="93"/>
  <c r="R3" i="17" s="1"/>
  <c r="Z96" i="93"/>
  <c r="Z3" i="17" s="1"/>
  <c r="K96" i="93"/>
  <c r="K3" i="17" s="1"/>
  <c r="S96" i="93"/>
  <c r="S3" i="17" s="1"/>
  <c r="AA96" i="93"/>
  <c r="AA3" i="17" s="1"/>
  <c r="D96" i="93"/>
  <c r="D3" i="17" s="1"/>
  <c r="L96" i="93"/>
  <c r="L3" i="17" s="1"/>
  <c r="T96" i="93"/>
  <c r="T3" i="17" s="1"/>
  <c r="AB96" i="93"/>
  <c r="AB3" i="17" s="1"/>
  <c r="E96" i="93"/>
  <c r="E3" i="17" s="1"/>
  <c r="M96" i="93"/>
  <c r="M3" i="17" s="1"/>
  <c r="U96" i="93"/>
  <c r="U3" i="17" s="1"/>
  <c r="AC96" i="93"/>
  <c r="AC3" i="17" s="1"/>
  <c r="C96" i="93"/>
  <c r="C3" i="17" s="1"/>
  <c r="B26" i="17"/>
  <c r="J119" i="93"/>
  <c r="J26" i="17" s="1"/>
  <c r="R119" i="93"/>
  <c r="R26" i="17" s="1"/>
  <c r="Z119" i="93"/>
  <c r="Z26" i="17" s="1"/>
  <c r="K119" i="93"/>
  <c r="K26" i="17" s="1"/>
  <c r="S119" i="93"/>
  <c r="S26" i="17" s="1"/>
  <c r="AA119" i="93"/>
  <c r="AA26" i="17" s="1"/>
  <c r="D119" i="93"/>
  <c r="D26" i="17" s="1"/>
  <c r="L119" i="93"/>
  <c r="L26" i="17" s="1"/>
  <c r="T119" i="93"/>
  <c r="T26" i="17" s="1"/>
  <c r="AB119" i="93"/>
  <c r="AB26" i="17" s="1"/>
  <c r="E119" i="93"/>
  <c r="E26" i="17" s="1"/>
  <c r="M119" i="93"/>
  <c r="M26" i="17" s="1"/>
  <c r="U119" i="93"/>
  <c r="U26" i="17" s="1"/>
  <c r="AC119" i="93"/>
  <c r="AC26" i="17" s="1"/>
  <c r="F119" i="93"/>
  <c r="F26" i="17" s="1"/>
  <c r="N119" i="93"/>
  <c r="N26" i="17" s="1"/>
  <c r="V119" i="93"/>
  <c r="V26" i="17" s="1"/>
  <c r="AD119" i="93"/>
  <c r="AD26" i="17" s="1"/>
  <c r="G119" i="93"/>
  <c r="G26" i="17" s="1"/>
  <c r="O119" i="93"/>
  <c r="O26" i="17" s="1"/>
  <c r="W119" i="93"/>
  <c r="W26" i="17" s="1"/>
  <c r="AE119" i="93"/>
  <c r="AE26" i="17" s="1"/>
  <c r="H119" i="93"/>
  <c r="H26" i="17" s="1"/>
  <c r="P119" i="93"/>
  <c r="P26" i="17" s="1"/>
  <c r="X119" i="93"/>
  <c r="X26" i="17" s="1"/>
  <c r="AF119" i="93"/>
  <c r="AF26" i="17" s="1"/>
  <c r="C119" i="93"/>
  <c r="C26" i="17" s="1"/>
  <c r="I119" i="93"/>
  <c r="I26" i="17" s="1"/>
  <c r="Q119" i="93"/>
  <c r="Q26" i="17" s="1"/>
  <c r="Y119" i="93"/>
  <c r="Y26" i="17" s="1"/>
  <c r="B16" i="19"/>
  <c r="E81" i="93"/>
  <c r="E16" i="19" s="1"/>
  <c r="M81" i="93"/>
  <c r="M16" i="19" s="1"/>
  <c r="U81" i="93"/>
  <c r="U16" i="19" s="1"/>
  <c r="AC81" i="93"/>
  <c r="AC16" i="19" s="1"/>
  <c r="F81" i="93"/>
  <c r="F16" i="19" s="1"/>
  <c r="N81" i="93"/>
  <c r="N16" i="19" s="1"/>
  <c r="V81" i="93"/>
  <c r="V16" i="19" s="1"/>
  <c r="AD81" i="93"/>
  <c r="AD16" i="19" s="1"/>
  <c r="G81" i="93"/>
  <c r="G16" i="19" s="1"/>
  <c r="O81" i="93"/>
  <c r="O16" i="19" s="1"/>
  <c r="W81" i="93"/>
  <c r="W16" i="19" s="1"/>
  <c r="AE81" i="93"/>
  <c r="AE16" i="19" s="1"/>
  <c r="H81" i="93"/>
  <c r="H16" i="19" s="1"/>
  <c r="P81" i="93"/>
  <c r="P16" i="19" s="1"/>
  <c r="X81" i="93"/>
  <c r="X16" i="19" s="1"/>
  <c r="AF81" i="93"/>
  <c r="AF16" i="19" s="1"/>
  <c r="I81" i="93"/>
  <c r="I16" i="19" s="1"/>
  <c r="Q81" i="93"/>
  <c r="Q16" i="19" s="1"/>
  <c r="Y81" i="93"/>
  <c r="Y16" i="19" s="1"/>
  <c r="J81" i="93"/>
  <c r="J16" i="19" s="1"/>
  <c r="R81" i="93"/>
  <c r="R16" i="19" s="1"/>
  <c r="Z81" i="93"/>
  <c r="Z16" i="19" s="1"/>
  <c r="K81" i="93"/>
  <c r="K16" i="19" s="1"/>
  <c r="S81" i="93"/>
  <c r="S16" i="19" s="1"/>
  <c r="AA81" i="93"/>
  <c r="AA16" i="19" s="1"/>
  <c r="D81" i="93"/>
  <c r="D16" i="19" s="1"/>
  <c r="L81" i="93"/>
  <c r="L16" i="19" s="1"/>
  <c r="T81" i="93"/>
  <c r="T16" i="19" s="1"/>
  <c r="AB81" i="93"/>
  <c r="AB16" i="19" s="1"/>
  <c r="C81" i="93"/>
  <c r="C16" i="19" s="1"/>
  <c r="B23" i="19"/>
  <c r="J88" i="93"/>
  <c r="J23" i="19" s="1"/>
  <c r="R88" i="93"/>
  <c r="R23" i="19" s="1"/>
  <c r="Z88" i="93"/>
  <c r="Z23" i="19" s="1"/>
  <c r="F88" i="93"/>
  <c r="F23" i="19" s="1"/>
  <c r="M88" i="93"/>
  <c r="M23" i="19" s="1"/>
  <c r="V88" i="93"/>
  <c r="V23" i="19" s="1"/>
  <c r="AE88" i="93"/>
  <c r="AE23" i="19" s="1"/>
  <c r="D88" i="93"/>
  <c r="D23" i="19" s="1"/>
  <c r="N88" i="93"/>
  <c r="N23" i="19" s="1"/>
  <c r="W88" i="93"/>
  <c r="W23" i="19" s="1"/>
  <c r="AF88" i="93"/>
  <c r="AF23" i="19" s="1"/>
  <c r="E88" i="93"/>
  <c r="E23" i="19" s="1"/>
  <c r="O88" i="93"/>
  <c r="O23" i="19" s="1"/>
  <c r="X88" i="93"/>
  <c r="X23" i="19" s="1"/>
  <c r="C88" i="93"/>
  <c r="C23" i="19" s="1"/>
  <c r="G88" i="93"/>
  <c r="G23" i="19" s="1"/>
  <c r="P88" i="93"/>
  <c r="P23" i="19" s="1"/>
  <c r="Y88" i="93"/>
  <c r="Y23" i="19" s="1"/>
  <c r="H88" i="93"/>
  <c r="H23" i="19" s="1"/>
  <c r="Q88" i="93"/>
  <c r="Q23" i="19" s="1"/>
  <c r="AA88" i="93"/>
  <c r="AA23" i="19" s="1"/>
  <c r="I88" i="93"/>
  <c r="I23" i="19" s="1"/>
  <c r="S88" i="93"/>
  <c r="S23" i="19" s="1"/>
  <c r="AB88" i="93"/>
  <c r="AB23" i="19" s="1"/>
  <c r="K88" i="93"/>
  <c r="K23" i="19" s="1"/>
  <c r="T88" i="93"/>
  <c r="T23" i="19" s="1"/>
  <c r="AC88" i="93"/>
  <c r="AC23" i="19" s="1"/>
  <c r="L88" i="93"/>
  <c r="L23" i="19" s="1"/>
  <c r="U88" i="93"/>
  <c r="U23" i="19" s="1"/>
  <c r="AD88" i="93"/>
  <c r="AD23" i="19" s="1"/>
  <c r="B9" i="18"/>
  <c r="D130" i="93"/>
  <c r="D9" i="18" s="1"/>
  <c r="L130" i="93"/>
  <c r="L9" i="18" s="1"/>
  <c r="T130" i="93"/>
  <c r="T9" i="18" s="1"/>
  <c r="AB130" i="93"/>
  <c r="AB9" i="18" s="1"/>
  <c r="E130" i="93"/>
  <c r="E9" i="18" s="1"/>
  <c r="M130" i="93"/>
  <c r="M9" i="18" s="1"/>
  <c r="U130" i="93"/>
  <c r="U9" i="18" s="1"/>
  <c r="AC130" i="93"/>
  <c r="AC9" i="18" s="1"/>
  <c r="F130" i="93"/>
  <c r="F9" i="18" s="1"/>
  <c r="N130" i="93"/>
  <c r="N9" i="18" s="1"/>
  <c r="V130" i="93"/>
  <c r="V9" i="18" s="1"/>
  <c r="AD130" i="93"/>
  <c r="AD9" i="18" s="1"/>
  <c r="G130" i="93"/>
  <c r="G9" i="18" s="1"/>
  <c r="O130" i="93"/>
  <c r="O9" i="18" s="1"/>
  <c r="W130" i="93"/>
  <c r="W9" i="18" s="1"/>
  <c r="AE130" i="93"/>
  <c r="AE9" i="18" s="1"/>
  <c r="H130" i="93"/>
  <c r="H9" i="18" s="1"/>
  <c r="P130" i="93"/>
  <c r="P9" i="18" s="1"/>
  <c r="X130" i="93"/>
  <c r="X9" i="18" s="1"/>
  <c r="AF130" i="93"/>
  <c r="AF9" i="18" s="1"/>
  <c r="I130" i="93"/>
  <c r="I9" i="18" s="1"/>
  <c r="Q130" i="93"/>
  <c r="Q9" i="18" s="1"/>
  <c r="Y130" i="93"/>
  <c r="Y9" i="18" s="1"/>
  <c r="J130" i="93"/>
  <c r="J9" i="18" s="1"/>
  <c r="R130" i="93"/>
  <c r="R9" i="18" s="1"/>
  <c r="Z130" i="93"/>
  <c r="Z9" i="18" s="1"/>
  <c r="K130" i="93"/>
  <c r="K9" i="18" s="1"/>
  <c r="S130" i="93"/>
  <c r="S9" i="18" s="1"/>
  <c r="AA130" i="93"/>
  <c r="AA9" i="18" s="1"/>
  <c r="C130" i="93"/>
  <c r="C9" i="18" s="1"/>
  <c r="B16" i="18"/>
  <c r="I137" i="93"/>
  <c r="I16" i="18" s="1"/>
  <c r="Q137" i="93"/>
  <c r="Q16" i="18" s="1"/>
  <c r="Y137" i="93"/>
  <c r="Y16" i="18" s="1"/>
  <c r="J137" i="93"/>
  <c r="J16" i="18" s="1"/>
  <c r="R137" i="93"/>
  <c r="R16" i="18" s="1"/>
  <c r="Z137" i="93"/>
  <c r="Z16" i="18" s="1"/>
  <c r="K137" i="93"/>
  <c r="K16" i="18" s="1"/>
  <c r="S137" i="93"/>
  <c r="S16" i="18" s="1"/>
  <c r="AA137" i="93"/>
  <c r="AA16" i="18" s="1"/>
  <c r="D137" i="93"/>
  <c r="D16" i="18" s="1"/>
  <c r="L137" i="93"/>
  <c r="L16" i="18" s="1"/>
  <c r="T137" i="93"/>
  <c r="T16" i="18" s="1"/>
  <c r="AB137" i="93"/>
  <c r="AB16" i="18" s="1"/>
  <c r="E137" i="93"/>
  <c r="E16" i="18" s="1"/>
  <c r="M137" i="93"/>
  <c r="M16" i="18" s="1"/>
  <c r="U137" i="93"/>
  <c r="U16" i="18" s="1"/>
  <c r="AC137" i="93"/>
  <c r="AC16" i="18" s="1"/>
  <c r="F137" i="93"/>
  <c r="F16" i="18" s="1"/>
  <c r="N137" i="93"/>
  <c r="N16" i="18" s="1"/>
  <c r="V137" i="93"/>
  <c r="V16" i="18" s="1"/>
  <c r="AD137" i="93"/>
  <c r="AD16" i="18" s="1"/>
  <c r="G137" i="93"/>
  <c r="G16" i="18" s="1"/>
  <c r="O137" i="93"/>
  <c r="O16" i="18" s="1"/>
  <c r="W137" i="93"/>
  <c r="W16" i="18" s="1"/>
  <c r="AE137" i="93"/>
  <c r="AE16" i="18" s="1"/>
  <c r="H137" i="93"/>
  <c r="H16" i="18" s="1"/>
  <c r="P137" i="93"/>
  <c r="P16" i="18" s="1"/>
  <c r="X137" i="93"/>
  <c r="X16" i="18" s="1"/>
  <c r="AF137" i="93"/>
  <c r="AF16" i="18" s="1"/>
  <c r="C137" i="93"/>
  <c r="C16" i="18" s="1"/>
  <c r="E25" i="96"/>
  <c r="D25" i="18"/>
  <c r="B22" i="17"/>
  <c r="F115" i="93"/>
  <c r="F22" i="17" s="1"/>
  <c r="N115" i="93"/>
  <c r="N22" i="17" s="1"/>
  <c r="V115" i="93"/>
  <c r="V22" i="17" s="1"/>
  <c r="AD115" i="93"/>
  <c r="AD22" i="17" s="1"/>
  <c r="G115" i="93"/>
  <c r="G22" i="17" s="1"/>
  <c r="O115" i="93"/>
  <c r="O22" i="17" s="1"/>
  <c r="W115" i="93"/>
  <c r="W22" i="17" s="1"/>
  <c r="AE115" i="93"/>
  <c r="AE22" i="17" s="1"/>
  <c r="H115" i="93"/>
  <c r="H22" i="17" s="1"/>
  <c r="P115" i="93"/>
  <c r="P22" i="17" s="1"/>
  <c r="X115" i="93"/>
  <c r="X22" i="17" s="1"/>
  <c r="AF115" i="93"/>
  <c r="AF22" i="17" s="1"/>
  <c r="C115" i="93"/>
  <c r="C22" i="17" s="1"/>
  <c r="I115" i="93"/>
  <c r="I22" i="17" s="1"/>
  <c r="Q115" i="93"/>
  <c r="Q22" i="17" s="1"/>
  <c r="Y115" i="93"/>
  <c r="Y22" i="17" s="1"/>
  <c r="J115" i="93"/>
  <c r="J22" i="17" s="1"/>
  <c r="R115" i="93"/>
  <c r="R22" i="17" s="1"/>
  <c r="Z115" i="93"/>
  <c r="Z22" i="17" s="1"/>
  <c r="K115" i="93"/>
  <c r="K22" i="17" s="1"/>
  <c r="S115" i="93"/>
  <c r="S22" i="17" s="1"/>
  <c r="AA115" i="93"/>
  <c r="AA22" i="17" s="1"/>
  <c r="D115" i="93"/>
  <c r="D22" i="17" s="1"/>
  <c r="L115" i="93"/>
  <c r="L22" i="17" s="1"/>
  <c r="T115" i="93"/>
  <c r="T22" i="17" s="1"/>
  <c r="AB115" i="93"/>
  <c r="AB22" i="17" s="1"/>
  <c r="E115" i="93"/>
  <c r="E22" i="17" s="1"/>
  <c r="M115" i="93"/>
  <c r="M22" i="17" s="1"/>
  <c r="U115" i="93"/>
  <c r="U22" i="17" s="1"/>
  <c r="AC115" i="93"/>
  <c r="AC22" i="17" s="1"/>
  <c r="B4" i="19"/>
  <c r="I69" i="93"/>
  <c r="I4" i="19" s="1"/>
  <c r="Q69" i="93"/>
  <c r="Q4" i="19" s="1"/>
  <c r="Y69" i="93"/>
  <c r="Y4" i="19" s="1"/>
  <c r="J69" i="93"/>
  <c r="J4" i="19" s="1"/>
  <c r="R69" i="93"/>
  <c r="R4" i="19" s="1"/>
  <c r="Z69" i="93"/>
  <c r="Z4" i="19" s="1"/>
  <c r="K69" i="93"/>
  <c r="K4" i="19" s="1"/>
  <c r="S69" i="93"/>
  <c r="S4" i="19" s="1"/>
  <c r="AA69" i="93"/>
  <c r="AA4" i="19" s="1"/>
  <c r="D69" i="93"/>
  <c r="D4" i="19" s="1"/>
  <c r="L69" i="93"/>
  <c r="L4" i="19" s="1"/>
  <c r="T69" i="93"/>
  <c r="T4" i="19" s="1"/>
  <c r="AB69" i="93"/>
  <c r="AB4" i="19" s="1"/>
  <c r="E69" i="93"/>
  <c r="E4" i="19" s="1"/>
  <c r="M69" i="93"/>
  <c r="M4" i="19" s="1"/>
  <c r="U69" i="93"/>
  <c r="U4" i="19" s="1"/>
  <c r="AC69" i="93"/>
  <c r="AC4" i="19" s="1"/>
  <c r="F69" i="93"/>
  <c r="F4" i="19" s="1"/>
  <c r="N69" i="93"/>
  <c r="N4" i="19" s="1"/>
  <c r="V69" i="93"/>
  <c r="V4" i="19" s="1"/>
  <c r="AD69" i="93"/>
  <c r="AD4" i="19" s="1"/>
  <c r="G69" i="93"/>
  <c r="G4" i="19" s="1"/>
  <c r="O69" i="93"/>
  <c r="O4" i="19" s="1"/>
  <c r="W69" i="93"/>
  <c r="W4" i="19" s="1"/>
  <c r="AE69" i="93"/>
  <c r="AE4" i="19" s="1"/>
  <c r="H69" i="93"/>
  <c r="H4" i="19" s="1"/>
  <c r="P69" i="93"/>
  <c r="P4" i="19" s="1"/>
  <c r="X69" i="93"/>
  <c r="X4" i="19" s="1"/>
  <c r="AF69" i="93"/>
  <c r="AF4" i="19" s="1"/>
  <c r="C69" i="93"/>
  <c r="C4" i="19" s="1"/>
  <c r="B19" i="19"/>
  <c r="F84" i="93"/>
  <c r="F19" i="19" s="1"/>
  <c r="N84" i="93"/>
  <c r="N19" i="19" s="1"/>
  <c r="V84" i="93"/>
  <c r="V19" i="19" s="1"/>
  <c r="AD84" i="93"/>
  <c r="AD19" i="19" s="1"/>
  <c r="G84" i="93"/>
  <c r="G19" i="19" s="1"/>
  <c r="H84" i="93"/>
  <c r="H19" i="19" s="1"/>
  <c r="J84" i="93"/>
  <c r="J19" i="19" s="1"/>
  <c r="R84" i="93"/>
  <c r="R19" i="19" s="1"/>
  <c r="Z84" i="93"/>
  <c r="Z19" i="19" s="1"/>
  <c r="D84" i="93"/>
  <c r="D19" i="19" s="1"/>
  <c r="L84" i="93"/>
  <c r="L19" i="19" s="1"/>
  <c r="T84" i="93"/>
  <c r="T19" i="19" s="1"/>
  <c r="E84" i="93"/>
  <c r="E19" i="19" s="1"/>
  <c r="M84" i="93"/>
  <c r="M19" i="19" s="1"/>
  <c r="U84" i="93"/>
  <c r="U19" i="19" s="1"/>
  <c r="W84" i="93"/>
  <c r="W19" i="19" s="1"/>
  <c r="X84" i="93"/>
  <c r="X19" i="19" s="1"/>
  <c r="I84" i="93"/>
  <c r="I19" i="19" s="1"/>
  <c r="Y84" i="93"/>
  <c r="Y19" i="19" s="1"/>
  <c r="K84" i="93"/>
  <c r="K19" i="19" s="1"/>
  <c r="AA84" i="93"/>
  <c r="AA19" i="19" s="1"/>
  <c r="O84" i="93"/>
  <c r="O19" i="19" s="1"/>
  <c r="AB84" i="93"/>
  <c r="AB19" i="19" s="1"/>
  <c r="P84" i="93"/>
  <c r="P19" i="19" s="1"/>
  <c r="AC84" i="93"/>
  <c r="AC19" i="19" s="1"/>
  <c r="Q84" i="93"/>
  <c r="Q19" i="19" s="1"/>
  <c r="AE84" i="93"/>
  <c r="AE19" i="19" s="1"/>
  <c r="C84" i="93"/>
  <c r="C19" i="19" s="1"/>
  <c r="S84" i="93"/>
  <c r="S19" i="19" s="1"/>
  <c r="AF84" i="93"/>
  <c r="AF19" i="19" s="1"/>
  <c r="B5" i="18"/>
  <c r="H126" i="93"/>
  <c r="H5" i="18" s="1"/>
  <c r="P126" i="93"/>
  <c r="P5" i="18" s="1"/>
  <c r="X126" i="93"/>
  <c r="X5" i="18" s="1"/>
  <c r="AF126" i="93"/>
  <c r="AF5" i="18" s="1"/>
  <c r="I126" i="93"/>
  <c r="I5" i="18" s="1"/>
  <c r="Q126" i="93"/>
  <c r="Q5" i="18" s="1"/>
  <c r="Y126" i="93"/>
  <c r="Y5" i="18" s="1"/>
  <c r="J126" i="93"/>
  <c r="J5" i="18" s="1"/>
  <c r="R126" i="93"/>
  <c r="R5" i="18" s="1"/>
  <c r="Z126" i="93"/>
  <c r="Z5" i="18" s="1"/>
  <c r="K126" i="93"/>
  <c r="K5" i="18" s="1"/>
  <c r="S126" i="93"/>
  <c r="S5" i="18" s="1"/>
  <c r="AA126" i="93"/>
  <c r="AA5" i="18" s="1"/>
  <c r="D126" i="93"/>
  <c r="D5" i="18" s="1"/>
  <c r="L126" i="93"/>
  <c r="L5" i="18" s="1"/>
  <c r="T126" i="93"/>
  <c r="T5" i="18" s="1"/>
  <c r="AB126" i="93"/>
  <c r="AB5" i="18" s="1"/>
  <c r="E126" i="93"/>
  <c r="E5" i="18" s="1"/>
  <c r="M126" i="93"/>
  <c r="M5" i="18" s="1"/>
  <c r="U126" i="93"/>
  <c r="U5" i="18" s="1"/>
  <c r="AC126" i="93"/>
  <c r="AC5" i="18" s="1"/>
  <c r="F126" i="93"/>
  <c r="F5" i="18" s="1"/>
  <c r="N126" i="93"/>
  <c r="N5" i="18" s="1"/>
  <c r="V126" i="93"/>
  <c r="V5" i="18" s="1"/>
  <c r="AD126" i="93"/>
  <c r="AD5" i="18" s="1"/>
  <c r="G126" i="93"/>
  <c r="G5" i="18" s="1"/>
  <c r="O126" i="93"/>
  <c r="O5" i="18" s="1"/>
  <c r="W126" i="93"/>
  <c r="W5" i="18" s="1"/>
  <c r="AE126" i="93"/>
  <c r="AE5" i="18" s="1"/>
  <c r="C126" i="93"/>
  <c r="C5" i="18" s="1"/>
  <c r="B20" i="18"/>
  <c r="E141" i="93"/>
  <c r="E20" i="18" s="1"/>
  <c r="M141" i="93"/>
  <c r="M20" i="18" s="1"/>
  <c r="U141" i="93"/>
  <c r="U20" i="18" s="1"/>
  <c r="AC141" i="93"/>
  <c r="AC20" i="18" s="1"/>
  <c r="F141" i="93"/>
  <c r="F20" i="18" s="1"/>
  <c r="N141" i="93"/>
  <c r="N20" i="18" s="1"/>
  <c r="V141" i="93"/>
  <c r="V20" i="18" s="1"/>
  <c r="AD141" i="93"/>
  <c r="AD20" i="18" s="1"/>
  <c r="G141" i="93"/>
  <c r="G20" i="18" s="1"/>
  <c r="O141" i="93"/>
  <c r="O20" i="18" s="1"/>
  <c r="W141" i="93"/>
  <c r="W20" i="18" s="1"/>
  <c r="AE141" i="93"/>
  <c r="AE20" i="18" s="1"/>
  <c r="H141" i="93"/>
  <c r="H20" i="18" s="1"/>
  <c r="P141" i="93"/>
  <c r="P20" i="18" s="1"/>
  <c r="X141" i="93"/>
  <c r="X20" i="18" s="1"/>
  <c r="AF141" i="93"/>
  <c r="AF20" i="18" s="1"/>
  <c r="I141" i="93"/>
  <c r="I20" i="18" s="1"/>
  <c r="Q141" i="93"/>
  <c r="Q20" i="18" s="1"/>
  <c r="Y141" i="93"/>
  <c r="Y20" i="18" s="1"/>
  <c r="J141" i="93"/>
  <c r="J20" i="18" s="1"/>
  <c r="R141" i="93"/>
  <c r="R20" i="18" s="1"/>
  <c r="Z141" i="93"/>
  <c r="Z20" i="18" s="1"/>
  <c r="K141" i="93"/>
  <c r="K20" i="18" s="1"/>
  <c r="S141" i="93"/>
  <c r="S20" i="18" s="1"/>
  <c r="AA141" i="93"/>
  <c r="AA20" i="18" s="1"/>
  <c r="D141" i="93"/>
  <c r="D20" i="18" s="1"/>
  <c r="L141" i="93"/>
  <c r="L20" i="18" s="1"/>
  <c r="T141" i="93"/>
  <c r="T20" i="18" s="1"/>
  <c r="AB141" i="93"/>
  <c r="AB20" i="18" s="1"/>
  <c r="C141" i="93"/>
  <c r="C20" i="18" s="1"/>
  <c r="B18" i="17"/>
  <c r="K111" i="93"/>
  <c r="K18" i="17" s="1"/>
  <c r="S111" i="93"/>
  <c r="S18" i="17" s="1"/>
  <c r="AA111" i="93"/>
  <c r="AA18" i="17" s="1"/>
  <c r="D111" i="93"/>
  <c r="D18" i="17" s="1"/>
  <c r="L111" i="93"/>
  <c r="L18" i="17" s="1"/>
  <c r="T111" i="93"/>
  <c r="T18" i="17" s="1"/>
  <c r="AB111" i="93"/>
  <c r="AB18" i="17" s="1"/>
  <c r="E111" i="93"/>
  <c r="E18" i="17" s="1"/>
  <c r="M111" i="93"/>
  <c r="M18" i="17" s="1"/>
  <c r="U111" i="93"/>
  <c r="U18" i="17" s="1"/>
  <c r="AC111" i="93"/>
  <c r="AC18" i="17" s="1"/>
  <c r="F111" i="93"/>
  <c r="F18" i="17" s="1"/>
  <c r="N111" i="93"/>
  <c r="N18" i="17" s="1"/>
  <c r="V111" i="93"/>
  <c r="V18" i="17" s="1"/>
  <c r="AD111" i="93"/>
  <c r="AD18" i="17" s="1"/>
  <c r="G111" i="93"/>
  <c r="G18" i="17" s="1"/>
  <c r="O111" i="93"/>
  <c r="O18" i="17" s="1"/>
  <c r="W111" i="93"/>
  <c r="W18" i="17" s="1"/>
  <c r="AE111" i="93"/>
  <c r="AE18" i="17" s="1"/>
  <c r="H111" i="93"/>
  <c r="H18" i="17" s="1"/>
  <c r="P111" i="93"/>
  <c r="P18" i="17" s="1"/>
  <c r="X111" i="93"/>
  <c r="X18" i="17" s="1"/>
  <c r="AF111" i="93"/>
  <c r="AF18" i="17" s="1"/>
  <c r="I111" i="93"/>
  <c r="I18" i="17" s="1"/>
  <c r="Q111" i="93"/>
  <c r="Q18" i="17" s="1"/>
  <c r="Y111" i="93"/>
  <c r="Y18" i="17" s="1"/>
  <c r="J111" i="93"/>
  <c r="J18" i="17" s="1"/>
  <c r="R111" i="93"/>
  <c r="R18" i="17" s="1"/>
  <c r="Z111" i="93"/>
  <c r="Z18" i="17" s="1"/>
  <c r="C111" i="93"/>
  <c r="C18" i="17" s="1"/>
  <c r="B8" i="19"/>
  <c r="E73" i="93"/>
  <c r="E8" i="19" s="1"/>
  <c r="M73" i="93"/>
  <c r="M8" i="19" s="1"/>
  <c r="U73" i="93"/>
  <c r="U8" i="19" s="1"/>
  <c r="AC73" i="93"/>
  <c r="AC8" i="19" s="1"/>
  <c r="F73" i="93"/>
  <c r="F8" i="19" s="1"/>
  <c r="N73" i="93"/>
  <c r="N8" i="19" s="1"/>
  <c r="V73" i="93"/>
  <c r="V8" i="19" s="1"/>
  <c r="AD73" i="93"/>
  <c r="AD8" i="19" s="1"/>
  <c r="G73" i="93"/>
  <c r="G8" i="19" s="1"/>
  <c r="O73" i="93"/>
  <c r="O8" i="19" s="1"/>
  <c r="W73" i="93"/>
  <c r="W8" i="19" s="1"/>
  <c r="AE73" i="93"/>
  <c r="AE8" i="19" s="1"/>
  <c r="H73" i="93"/>
  <c r="H8" i="19" s="1"/>
  <c r="P73" i="93"/>
  <c r="P8" i="19" s="1"/>
  <c r="X73" i="93"/>
  <c r="X8" i="19" s="1"/>
  <c r="AF73" i="93"/>
  <c r="AF8" i="19" s="1"/>
  <c r="I73" i="93"/>
  <c r="I8" i="19" s="1"/>
  <c r="Q73" i="93"/>
  <c r="Q8" i="19" s="1"/>
  <c r="Y73" i="93"/>
  <c r="Y8" i="19" s="1"/>
  <c r="J73" i="93"/>
  <c r="J8" i="19" s="1"/>
  <c r="R73" i="93"/>
  <c r="R8" i="19" s="1"/>
  <c r="Z73" i="93"/>
  <c r="Z8" i="19" s="1"/>
  <c r="K73" i="93"/>
  <c r="K8" i="19" s="1"/>
  <c r="S73" i="93"/>
  <c r="S8" i="19" s="1"/>
  <c r="AA73" i="93"/>
  <c r="AA8" i="19" s="1"/>
  <c r="D73" i="93"/>
  <c r="D8" i="19" s="1"/>
  <c r="L73" i="93"/>
  <c r="L8" i="19" s="1"/>
  <c r="T73" i="93"/>
  <c r="T8" i="19" s="1"/>
  <c r="AB73" i="93"/>
  <c r="AB8" i="19" s="1"/>
  <c r="C73" i="93"/>
  <c r="C8" i="19" s="1"/>
  <c r="B15" i="19"/>
  <c r="J80" i="93"/>
  <c r="J15" i="19" s="1"/>
  <c r="R80" i="93"/>
  <c r="R15" i="19" s="1"/>
  <c r="Z80" i="93"/>
  <c r="Z15" i="19" s="1"/>
  <c r="K80" i="93"/>
  <c r="K15" i="19" s="1"/>
  <c r="S80" i="93"/>
  <c r="S15" i="19" s="1"/>
  <c r="AA80" i="93"/>
  <c r="AA15" i="19" s="1"/>
  <c r="D80" i="93"/>
  <c r="D15" i="19" s="1"/>
  <c r="L80" i="93"/>
  <c r="L15" i="19" s="1"/>
  <c r="T80" i="93"/>
  <c r="T15" i="19" s="1"/>
  <c r="AB80" i="93"/>
  <c r="AB15" i="19" s="1"/>
  <c r="E80" i="93"/>
  <c r="E15" i="19" s="1"/>
  <c r="M80" i="93"/>
  <c r="M15" i="19" s="1"/>
  <c r="U80" i="93"/>
  <c r="U15" i="19" s="1"/>
  <c r="AC80" i="93"/>
  <c r="AC15" i="19" s="1"/>
  <c r="F80" i="93"/>
  <c r="F15" i="19" s="1"/>
  <c r="N80" i="93"/>
  <c r="N15" i="19" s="1"/>
  <c r="V80" i="93"/>
  <c r="V15" i="19" s="1"/>
  <c r="AD80" i="93"/>
  <c r="AD15" i="19" s="1"/>
  <c r="G80" i="93"/>
  <c r="G15" i="19" s="1"/>
  <c r="O80" i="93"/>
  <c r="O15" i="19" s="1"/>
  <c r="W80" i="93"/>
  <c r="W15" i="19" s="1"/>
  <c r="AE80" i="93"/>
  <c r="AE15" i="19" s="1"/>
  <c r="H80" i="93"/>
  <c r="H15" i="19" s="1"/>
  <c r="P80" i="93"/>
  <c r="P15" i="19" s="1"/>
  <c r="X80" i="93"/>
  <c r="X15" i="19" s="1"/>
  <c r="AF80" i="93"/>
  <c r="AF15" i="19" s="1"/>
  <c r="I80" i="93"/>
  <c r="I15" i="19" s="1"/>
  <c r="Q80" i="93"/>
  <c r="Q15" i="19" s="1"/>
  <c r="Y80" i="93"/>
  <c r="Y15" i="19" s="1"/>
  <c r="C80" i="93"/>
  <c r="C15" i="19" s="1"/>
  <c r="B22" i="19"/>
  <c r="G87" i="93"/>
  <c r="G22" i="19" s="1"/>
  <c r="O87" i="93"/>
  <c r="O22" i="19" s="1"/>
  <c r="W87" i="93"/>
  <c r="W22" i="19" s="1"/>
  <c r="AE87" i="93"/>
  <c r="AE22" i="19" s="1"/>
  <c r="K87" i="93"/>
  <c r="K22" i="19" s="1"/>
  <c r="S87" i="93"/>
  <c r="S22" i="19" s="1"/>
  <c r="AA87" i="93"/>
  <c r="AA22" i="19" s="1"/>
  <c r="J87" i="93"/>
  <c r="J22" i="19" s="1"/>
  <c r="U87" i="93"/>
  <c r="U22" i="19" s="1"/>
  <c r="AF87" i="93"/>
  <c r="AF22" i="19" s="1"/>
  <c r="L87" i="93"/>
  <c r="L22" i="19" s="1"/>
  <c r="V87" i="93"/>
  <c r="V22" i="19" s="1"/>
  <c r="C87" i="93"/>
  <c r="C22" i="19" s="1"/>
  <c r="M87" i="93"/>
  <c r="M22" i="19" s="1"/>
  <c r="X87" i="93"/>
  <c r="X22" i="19" s="1"/>
  <c r="D87" i="93"/>
  <c r="D22" i="19" s="1"/>
  <c r="N87" i="93"/>
  <c r="N22" i="19" s="1"/>
  <c r="Y87" i="93"/>
  <c r="Y22" i="19" s="1"/>
  <c r="E87" i="93"/>
  <c r="E22" i="19" s="1"/>
  <c r="P87" i="93"/>
  <c r="P22" i="19" s="1"/>
  <c r="Z87" i="93"/>
  <c r="Z22" i="19" s="1"/>
  <c r="F87" i="93"/>
  <c r="F22" i="19" s="1"/>
  <c r="Q87" i="93"/>
  <c r="Q22" i="19" s="1"/>
  <c r="AB87" i="93"/>
  <c r="AB22" i="19" s="1"/>
  <c r="H87" i="93"/>
  <c r="H22" i="19" s="1"/>
  <c r="R87" i="93"/>
  <c r="R22" i="19" s="1"/>
  <c r="AC87" i="93"/>
  <c r="AC22" i="19" s="1"/>
  <c r="I87" i="93"/>
  <c r="I22" i="19" s="1"/>
  <c r="T87" i="93"/>
  <c r="T22" i="19" s="1"/>
  <c r="AD87" i="93"/>
  <c r="AD22" i="19" s="1"/>
  <c r="B8" i="18"/>
  <c r="I129" i="93"/>
  <c r="I8" i="18" s="1"/>
  <c r="Q129" i="93"/>
  <c r="Q8" i="18" s="1"/>
  <c r="Y129" i="93"/>
  <c r="Y8" i="18" s="1"/>
  <c r="J129" i="93"/>
  <c r="J8" i="18" s="1"/>
  <c r="R129" i="93"/>
  <c r="R8" i="18" s="1"/>
  <c r="Z129" i="93"/>
  <c r="Z8" i="18" s="1"/>
  <c r="K129" i="93"/>
  <c r="K8" i="18" s="1"/>
  <c r="S129" i="93"/>
  <c r="S8" i="18" s="1"/>
  <c r="AA129" i="93"/>
  <c r="AA8" i="18" s="1"/>
  <c r="D129" i="93"/>
  <c r="D8" i="18" s="1"/>
  <c r="L129" i="93"/>
  <c r="L8" i="18" s="1"/>
  <c r="T129" i="93"/>
  <c r="T8" i="18" s="1"/>
  <c r="AB129" i="93"/>
  <c r="AB8" i="18" s="1"/>
  <c r="E129" i="93"/>
  <c r="E8" i="18" s="1"/>
  <c r="M129" i="93"/>
  <c r="M8" i="18" s="1"/>
  <c r="U129" i="93"/>
  <c r="U8" i="18" s="1"/>
  <c r="AC129" i="93"/>
  <c r="AC8" i="18" s="1"/>
  <c r="F129" i="93"/>
  <c r="F8" i="18" s="1"/>
  <c r="N129" i="93"/>
  <c r="N8" i="18" s="1"/>
  <c r="V129" i="93"/>
  <c r="V8" i="18" s="1"/>
  <c r="AD129" i="93"/>
  <c r="AD8" i="18" s="1"/>
  <c r="G129" i="93"/>
  <c r="G8" i="18" s="1"/>
  <c r="O129" i="93"/>
  <c r="O8" i="18" s="1"/>
  <c r="W129" i="93"/>
  <c r="W8" i="18" s="1"/>
  <c r="AE129" i="93"/>
  <c r="AE8" i="18" s="1"/>
  <c r="H129" i="93"/>
  <c r="H8" i="18" s="1"/>
  <c r="P129" i="93"/>
  <c r="P8" i="18" s="1"/>
  <c r="X129" i="93"/>
  <c r="X8" i="18" s="1"/>
  <c r="AF129" i="93"/>
  <c r="AF8" i="18" s="1"/>
  <c r="C129" i="93"/>
  <c r="C8" i="18" s="1"/>
  <c r="AK6" i="88" a="1"/>
  <c r="AK6" i="88" s="1"/>
  <c r="AE5" i="88" a="1"/>
  <c r="AE5" i="88" s="1"/>
  <c r="AC5" i="89" a="1"/>
  <c r="AC5" i="89" s="1"/>
  <c r="AD9" i="89" s="1"/>
  <c r="U7" i="87" a="1"/>
  <c r="U7" i="87" s="1"/>
  <c r="AF6" i="88" a="1"/>
  <c r="AF6" i="88" s="1"/>
  <c r="AC5" i="88" a="1"/>
  <c r="AC5" i="88" s="1"/>
  <c r="AF5" i="88" a="1"/>
  <c r="AF5" i="88" s="1"/>
  <c r="AD5" i="88" a="1"/>
  <c r="AD5" i="88" s="1"/>
  <c r="V5" i="89" a="1"/>
  <c r="V5" i="89" s="1"/>
  <c r="V9" i="89" s="1"/>
  <c r="R5" i="89" a="1"/>
  <c r="R5" i="89" s="1"/>
  <c r="AF5" i="89" a="1"/>
  <c r="AF5" i="89" s="1"/>
  <c r="AG9" i="89" s="1"/>
  <c r="AE5" i="89" a="1"/>
  <c r="AE5" i="89" s="1"/>
  <c r="AE9" i="89" s="1"/>
  <c r="Q5" i="89" a="1"/>
  <c r="Q5" i="89" s="1"/>
  <c r="Q9" i="89" s="1"/>
  <c r="S5" i="89" a="1"/>
  <c r="S5" i="89" s="1"/>
  <c r="T5" i="89" a="1"/>
  <c r="T5" i="89" s="1"/>
  <c r="AU7" i="89"/>
  <c r="AT7" i="89"/>
  <c r="AS7" i="89"/>
  <c r="AR7" i="89"/>
  <c r="AQ7" i="89"/>
  <c r="AO7" i="89"/>
  <c r="AN7" i="89"/>
  <c r="AP7" i="89"/>
  <c r="AM7" i="89"/>
  <c r="AV7" i="89"/>
  <c r="AV6" i="89"/>
  <c r="AU6" i="89"/>
  <c r="AR6" i="89"/>
  <c r="AT6" i="89"/>
  <c r="AS6" i="89"/>
  <c r="AQ6" i="89"/>
  <c r="AP6" i="89"/>
  <c r="AN6" i="89"/>
  <c r="AM6" i="89"/>
  <c r="AO6" i="89"/>
  <c r="Y5" i="89" a="1"/>
  <c r="Y5" i="89" s="1"/>
  <c r="AA5" i="89" a="1"/>
  <c r="AA5" i="89" s="1"/>
  <c r="Z5" i="89" a="1"/>
  <c r="Z5" i="89" s="1"/>
  <c r="X5" i="89" a="1"/>
  <c r="X5" i="89" s="1"/>
  <c r="X9" i="89" s="1"/>
  <c r="W9" i="89"/>
  <c r="AH5" i="89" a="1"/>
  <c r="AH5" i="89" s="1"/>
  <c r="AH9" i="89" s="1"/>
  <c r="AK5" i="89" a="1"/>
  <c r="AK5" i="89" s="1"/>
  <c r="AJ5" i="89" a="1"/>
  <c r="AJ5" i="89" s="1"/>
  <c r="AI5" i="89" a="1"/>
  <c r="AI5" i="89" s="1"/>
  <c r="AF6" i="87" a="1"/>
  <c r="AF6" i="87" s="1"/>
  <c r="H11" i="86"/>
  <c r="L11" i="86"/>
  <c r="G11" i="86"/>
  <c r="E11" i="86"/>
  <c r="E7" i="85"/>
  <c r="AD7" i="87" a="1"/>
  <c r="AD7" i="87" s="1"/>
  <c r="AC7" i="87" a="1"/>
  <c r="AC7" i="87" s="1"/>
  <c r="AE7" i="87" a="1"/>
  <c r="AE7" i="87" s="1"/>
  <c r="AA7" i="87" a="1"/>
  <c r="AA7" i="87" s="1"/>
  <c r="Y7" i="87" a="1"/>
  <c r="Y7" i="87" s="1"/>
  <c r="X7" i="87" a="1"/>
  <c r="X7" i="87" s="1"/>
  <c r="X6" i="87" a="1"/>
  <c r="X6" i="87" s="1"/>
  <c r="AA6" i="87" a="1"/>
  <c r="AA6" i="87" s="1"/>
  <c r="Z6" i="87" a="1"/>
  <c r="Z6" i="87" s="1"/>
  <c r="Y6" i="87" a="1"/>
  <c r="Y6" i="87" s="1"/>
  <c r="AF5" i="87" a="1"/>
  <c r="AF5" i="87" s="1"/>
  <c r="AG9" i="87" s="1"/>
  <c r="AC5" i="87" a="1"/>
  <c r="AC5" i="87" s="1"/>
  <c r="AD5" i="87" a="1"/>
  <c r="AD5" i="87" s="1"/>
  <c r="AE5" i="87" a="1"/>
  <c r="AE5" i="87" s="1"/>
  <c r="V6" i="87" a="1"/>
  <c r="V6" i="87" s="1"/>
  <c r="AK6" i="87" a="1"/>
  <c r="AK6" i="87" s="1"/>
  <c r="AI6" i="87" a="1"/>
  <c r="AI6" i="87" s="1"/>
  <c r="V5" i="87" a="1"/>
  <c r="V5" i="87" s="1"/>
  <c r="W9" i="87" s="1"/>
  <c r="U5" i="87" a="1"/>
  <c r="U5" i="87" s="1"/>
  <c r="T5" i="87" a="1"/>
  <c r="T5" i="87" s="1"/>
  <c r="S5" i="87" a="1"/>
  <c r="S5" i="87" s="1"/>
  <c r="R5" i="87" a="1"/>
  <c r="R5" i="87" s="1"/>
  <c r="Q5" i="87" a="1"/>
  <c r="Q5" i="87" s="1"/>
  <c r="Q9" i="87" s="1"/>
  <c r="AK7" i="87" a="1"/>
  <c r="AK7" i="87" s="1"/>
  <c r="AI5" i="87" a="1"/>
  <c r="AI5" i="87" s="1"/>
  <c r="AH5" i="87" a="1"/>
  <c r="AH5" i="87" s="1"/>
  <c r="AH9" i="87" s="1"/>
  <c r="AK5" i="87" a="1"/>
  <c r="AK5" i="87" s="1"/>
  <c r="AJ5" i="87" a="1"/>
  <c r="AJ5" i="87" s="1"/>
  <c r="Y5" i="87" a="1"/>
  <c r="Y5" i="87" s="1"/>
  <c r="X5" i="87" a="1"/>
  <c r="X5" i="87" s="1"/>
  <c r="X9" i="87" s="1"/>
  <c r="AA5" i="87" a="1"/>
  <c r="AA5" i="87" s="1"/>
  <c r="Z5" i="87" a="1"/>
  <c r="Z5" i="87" s="1"/>
  <c r="Q6" i="87" a="1"/>
  <c r="Q6" i="87" s="1"/>
  <c r="R6" i="87" a="1"/>
  <c r="R6" i="87" s="1"/>
  <c r="S6" i="87" a="1"/>
  <c r="S6" i="87" s="1"/>
  <c r="AH7" i="87" a="1"/>
  <c r="AH7" i="87" s="1"/>
  <c r="T6" i="87" a="1"/>
  <c r="T6" i="87" s="1"/>
  <c r="AI7" i="87" a="1"/>
  <c r="AI7" i="87" s="1"/>
  <c r="U6" i="87" a="1"/>
  <c r="U6" i="87" s="1"/>
  <c r="Q6" i="88" a="1"/>
  <c r="Q6" i="88" s="1"/>
  <c r="AE6" i="88" a="1"/>
  <c r="AE6" i="88" s="1"/>
  <c r="AJ6" i="87" a="1"/>
  <c r="AJ6" i="87" s="1"/>
  <c r="AC6" i="87" a="1"/>
  <c r="AC6" i="87" s="1"/>
  <c r="AD6" i="87" a="1"/>
  <c r="AD6" i="87" s="1"/>
  <c r="AE6" i="87" a="1"/>
  <c r="AE6" i="87" s="1"/>
  <c r="AH6" i="87" a="1"/>
  <c r="AH6" i="87" s="1"/>
  <c r="AF7" i="87" a="1"/>
  <c r="AF7" i="87" s="1"/>
  <c r="Z7" i="87" a="1"/>
  <c r="Z7" i="87" s="1"/>
  <c r="R7" i="87" a="1"/>
  <c r="R7" i="87" s="1"/>
  <c r="V7" i="87" a="1"/>
  <c r="V7" i="87" s="1"/>
  <c r="Q7" i="87" a="1"/>
  <c r="Q7" i="87" s="1"/>
  <c r="S7" i="87" a="1"/>
  <c r="S7" i="87" s="1"/>
  <c r="T7" i="87" a="1"/>
  <c r="T7" i="87" s="1"/>
  <c r="AJ7" i="88" a="1"/>
  <c r="AJ7" i="88" s="1"/>
  <c r="AK7" i="88" a="1"/>
  <c r="AK7" i="88" s="1"/>
  <c r="AA5" i="88" a="1"/>
  <c r="AA5" i="88" s="1"/>
  <c r="AB9" i="88" s="1"/>
  <c r="AA6" i="88" a="1"/>
  <c r="AA6" i="88" s="1"/>
  <c r="Z6" i="88" a="1"/>
  <c r="Z6" i="88" s="1"/>
  <c r="T6" i="88" a="1"/>
  <c r="T6" i="88" s="1"/>
  <c r="Q7" i="88" a="1"/>
  <c r="Q7" i="88" s="1"/>
  <c r="S7" i="88" a="1"/>
  <c r="S7" i="88" s="1"/>
  <c r="R7" i="88" a="1"/>
  <c r="R7" i="88" s="1"/>
  <c r="V7" i="88" a="1"/>
  <c r="V7" i="88" s="1"/>
  <c r="U7" i="88" a="1"/>
  <c r="U7" i="88" s="1"/>
  <c r="T7" i="88" a="1"/>
  <c r="T7" i="88" s="1"/>
  <c r="AA7" i="88" a="1"/>
  <c r="AA7" i="88" s="1"/>
  <c r="Z7" i="88" a="1"/>
  <c r="Z7" i="88" s="1"/>
  <c r="Y7" i="88" a="1"/>
  <c r="Y7" i="88" s="1"/>
  <c r="X7" i="88" a="1"/>
  <c r="X7" i="88" s="1"/>
  <c r="AF7" i="88" a="1"/>
  <c r="AF7" i="88" s="1"/>
  <c r="AE7" i="88" a="1"/>
  <c r="AE7" i="88" s="1"/>
  <c r="AD7" i="88" a="1"/>
  <c r="AD7" i="88" s="1"/>
  <c r="AC7" i="88" a="1"/>
  <c r="AC7" i="88" s="1"/>
  <c r="AH6" i="88" a="1"/>
  <c r="AH6" i="88" s="1"/>
  <c r="AC6" i="88" a="1"/>
  <c r="AC6" i="88" s="1"/>
  <c r="AD6" i="88" a="1"/>
  <c r="AD6" i="88" s="1"/>
  <c r="AK5" i="88" a="1"/>
  <c r="AK5" i="88" s="1"/>
  <c r="AL9" i="88" s="1"/>
  <c r="AH5" i="88" a="1"/>
  <c r="AH5" i="88" s="1"/>
  <c r="AH9" i="88" s="1"/>
  <c r="AI5" i="88" a="1"/>
  <c r="AI5" i="88" s="1"/>
  <c r="AJ5" i="88" a="1"/>
  <c r="AJ5" i="88" s="1"/>
  <c r="AJ7" i="87" a="1"/>
  <c r="AJ7" i="87" s="1"/>
  <c r="AI6" i="88" a="1"/>
  <c r="AI6" i="88" s="1"/>
  <c r="AJ6" i="88" a="1"/>
  <c r="AJ6" i="88" s="1"/>
  <c r="AH7" i="88" a="1"/>
  <c r="AH7" i="88" s="1"/>
  <c r="AI7" i="88" a="1"/>
  <c r="AI7" i="88" s="1"/>
  <c r="X6" i="88" a="1"/>
  <c r="X6" i="88" s="1"/>
  <c r="Y6" i="88" a="1"/>
  <c r="Y6" i="88" s="1"/>
  <c r="V6" i="88" a="1"/>
  <c r="V6" i="88" s="1"/>
  <c r="Q5" i="88" a="1"/>
  <c r="Q5" i="88" s="1"/>
  <c r="Q9" i="88" s="1"/>
  <c r="V5" i="88" a="1"/>
  <c r="V5" i="88" s="1"/>
  <c r="W9" i="88" s="1"/>
  <c r="X5" i="88" a="1"/>
  <c r="X5" i="88" s="1"/>
  <c r="X9" i="88" s="1"/>
  <c r="Y5" i="88" a="1"/>
  <c r="Y5" i="88" s="1"/>
  <c r="Z5" i="88" a="1"/>
  <c r="Z5" i="88" s="1"/>
  <c r="R6" i="88" a="1"/>
  <c r="R6" i="88" s="1"/>
  <c r="S6" i="88" a="1"/>
  <c r="S6" i="88" s="1"/>
  <c r="U6" i="88" a="1"/>
  <c r="U6" i="88" s="1"/>
  <c r="R5" i="88" a="1"/>
  <c r="R5" i="88" s="1"/>
  <c r="S5" i="88" a="1"/>
  <c r="S5" i="88" s="1"/>
  <c r="T5" i="88" a="1"/>
  <c r="T5" i="88" s="1"/>
  <c r="AG9" i="88"/>
  <c r="J11" i="86"/>
  <c r="M11" i="86"/>
  <c r="I11" i="86"/>
  <c r="F11" i="86"/>
  <c r="D40" i="86"/>
  <c r="D42" i="86"/>
  <c r="D41" i="86"/>
  <c r="D90" i="93" l="1"/>
  <c r="D25" i="19" s="1"/>
  <c r="F25" i="97"/>
  <c r="F25" i="15"/>
  <c r="E34" i="93"/>
  <c r="F25" i="96"/>
  <c r="AD9" i="87"/>
  <c r="AC9" i="87"/>
  <c r="AE9" i="88"/>
  <c r="AS5" i="87"/>
  <c r="AC9" i="89"/>
  <c r="AK9" i="87"/>
  <c r="T9" i="89"/>
  <c r="R9" i="88"/>
  <c r="Z9" i="88"/>
  <c r="R9" i="89"/>
  <c r="Z9" i="89"/>
  <c r="S9" i="87"/>
  <c r="AN5" i="87"/>
  <c r="AQ5" i="87"/>
  <c r="AL9" i="87"/>
  <c r="AR5" i="87"/>
  <c r="AT5" i="87"/>
  <c r="AU9" i="87" s="1"/>
  <c r="AV5" i="87"/>
  <c r="AW5" i="87" s="1"/>
  <c r="AU5" i="87"/>
  <c r="AO5" i="87"/>
  <c r="AP5" i="87"/>
  <c r="AV7" i="88"/>
  <c r="Y9" i="87"/>
  <c r="AF9" i="89"/>
  <c r="AF9" i="87"/>
  <c r="AM5" i="87"/>
  <c r="AM9" i="87" s="1"/>
  <c r="AK9" i="88"/>
  <c r="T9" i="88"/>
  <c r="S9" i="88"/>
  <c r="Z9" i="87"/>
  <c r="S9" i="89"/>
  <c r="AP5" i="89"/>
  <c r="AI9" i="89"/>
  <c r="AO5" i="89"/>
  <c r="AQ5" i="89"/>
  <c r="AR5" i="89"/>
  <c r="AU5" i="89"/>
  <c r="AV5" i="89"/>
  <c r="AS5" i="89"/>
  <c r="AT5" i="89"/>
  <c r="AM5" i="89"/>
  <c r="AM9" i="89" s="1"/>
  <c r="AN5" i="89"/>
  <c r="U9" i="89"/>
  <c r="AK9" i="89"/>
  <c r="AL9" i="89"/>
  <c r="AJ9" i="89"/>
  <c r="AA9" i="89"/>
  <c r="AB9" i="89"/>
  <c r="Y9" i="89"/>
  <c r="U9" i="87"/>
  <c r="AA9" i="87"/>
  <c r="AJ9" i="87"/>
  <c r="AI9" i="87"/>
  <c r="V9" i="87"/>
  <c r="AU7" i="87"/>
  <c r="R9" i="87"/>
  <c r="AE9" i="87"/>
  <c r="AB9" i="87"/>
  <c r="T9" i="87"/>
  <c r="V9" i="88"/>
  <c r="AR6" i="87"/>
  <c r="AT6" i="87"/>
  <c r="AU6" i="87"/>
  <c r="AS6" i="87"/>
  <c r="AN6" i="87"/>
  <c r="AV6" i="87"/>
  <c r="AO6" i="87"/>
  <c r="AP6" i="87"/>
  <c r="AM6" i="87"/>
  <c r="AQ6" i="87"/>
  <c r="AV6" i="88"/>
  <c r="AI9" i="88"/>
  <c r="AJ9" i="88"/>
  <c r="AR7" i="87"/>
  <c r="AV7" i="87"/>
  <c r="AM7" i="87"/>
  <c r="AN7" i="87"/>
  <c r="AO7" i="87"/>
  <c r="AP7" i="87"/>
  <c r="AS7" i="87"/>
  <c r="AT7" i="87"/>
  <c r="AQ7" i="87"/>
  <c r="AO7" i="88"/>
  <c r="AP7" i="88"/>
  <c r="AQ6" i="88"/>
  <c r="AQ7" i="88"/>
  <c r="AR7" i="88"/>
  <c r="AN6" i="88"/>
  <c r="AT7" i="88"/>
  <c r="AU6" i="88"/>
  <c r="AN7" i="88"/>
  <c r="AO6" i="88"/>
  <c r="AU7" i="88"/>
  <c r="AM7" i="88"/>
  <c r="AS7" i="88"/>
  <c r="AR6" i="88"/>
  <c r="AM6" i="88"/>
  <c r="AP6" i="88"/>
  <c r="AT6" i="88"/>
  <c r="AS6" i="88"/>
  <c r="AR5" i="88"/>
  <c r="AO5" i="88"/>
  <c r="AU5" i="88"/>
  <c r="AS5" i="88"/>
  <c r="AV5" i="88"/>
  <c r="AC9" i="88"/>
  <c r="AM5" i="88"/>
  <c r="AM9" i="88" s="1"/>
  <c r="AN5" i="88"/>
  <c r="AD9" i="88"/>
  <c r="AP5" i="88"/>
  <c r="AQ5" i="88"/>
  <c r="AT5" i="88"/>
  <c r="AA9" i="88"/>
  <c r="Y9" i="88"/>
  <c r="AF9" i="88"/>
  <c r="U9" i="88"/>
  <c r="AP9" i="87" l="1"/>
  <c r="B3" i="22"/>
  <c r="C3" i="22" s="1"/>
  <c r="D3" i="22" s="1"/>
  <c r="E3" i="22" s="1"/>
  <c r="F3" i="22" s="1"/>
  <c r="G3" i="22" s="1"/>
  <c r="H3" i="22" s="1"/>
  <c r="I3" i="22" s="1"/>
  <c r="J3" i="22" s="1"/>
  <c r="K3" i="22" s="1"/>
  <c r="L3" i="22" s="1"/>
  <c r="M3" i="22" s="1"/>
  <c r="N3" i="22" s="1"/>
  <c r="O3" i="22" s="1"/>
  <c r="P3" i="22" s="1"/>
  <c r="Q3" i="22" s="1"/>
  <c r="R3" i="22" s="1"/>
  <c r="S3" i="22" s="1"/>
  <c r="T3" i="22" s="1"/>
  <c r="U3" i="22" s="1"/>
  <c r="V3" i="22" s="1"/>
  <c r="W3" i="22" s="1"/>
  <c r="B3" i="97"/>
  <c r="G25" i="96"/>
  <c r="E118" i="93"/>
  <c r="E146" i="93"/>
  <c r="E25" i="18" s="1"/>
  <c r="E90" i="93"/>
  <c r="E25" i="19" s="1"/>
  <c r="G25" i="15"/>
  <c r="F34" i="93"/>
  <c r="G25" i="97"/>
  <c r="B10" i="21"/>
  <c r="C10" i="21" s="1"/>
  <c r="B4" i="23"/>
  <c r="AT9" i="87"/>
  <c r="AS9" i="87"/>
  <c r="AR9" i="89"/>
  <c r="AO9" i="87"/>
  <c r="AR9" i="87"/>
  <c r="AN9" i="87"/>
  <c r="AV9" i="87"/>
  <c r="AP9" i="89"/>
  <c r="AQ9" i="89"/>
  <c r="AQ9" i="87"/>
  <c r="AU9" i="89"/>
  <c r="AN9" i="89"/>
  <c r="AS9" i="89"/>
  <c r="AT9" i="89"/>
  <c r="AV9" i="89"/>
  <c r="AO9" i="89"/>
  <c r="AW5" i="89"/>
  <c r="AR9" i="88"/>
  <c r="AP9" i="88"/>
  <c r="AS9" i="88"/>
  <c r="B24" i="23"/>
  <c r="C24" i="23" s="1"/>
  <c r="AV9" i="88"/>
  <c r="AW5" i="88"/>
  <c r="AU9" i="88"/>
  <c r="AN9" i="88"/>
  <c r="AO9" i="88"/>
  <c r="AT9" i="88"/>
  <c r="AQ9" i="88"/>
  <c r="H25" i="15" l="1"/>
  <c r="G34" i="93"/>
  <c r="H25" i="96"/>
  <c r="H25" i="97"/>
  <c r="C3" i="97"/>
  <c r="B3" i="19"/>
  <c r="F90" i="93"/>
  <c r="F25" i="19" s="1"/>
  <c r="F118" i="93"/>
  <c r="F146" i="93"/>
  <c r="F25" i="18" s="1"/>
  <c r="C4" i="23"/>
  <c r="D4" i="23" s="1"/>
  <c r="D10" i="21"/>
  <c r="D24" i="23"/>
  <c r="X3" i="22"/>
  <c r="Y3" i="22" s="1"/>
  <c r="Z3" i="22" s="1"/>
  <c r="AA3" i="22" s="1"/>
  <c r="AB3" i="22" s="1"/>
  <c r="AC3" i="22" s="1"/>
  <c r="AD3" i="22" s="1"/>
  <c r="AE3" i="22" s="1"/>
  <c r="AF3" i="22" s="1"/>
  <c r="N8" i="85"/>
  <c r="K8" i="85"/>
  <c r="C7" i="84"/>
  <c r="C6" i="84"/>
  <c r="C5" i="84"/>
  <c r="C39" i="82"/>
  <c r="C38" i="82"/>
  <c r="C37" i="82"/>
  <c r="J7" i="82"/>
  <c r="J6" i="82" s="1"/>
  <c r="M7" i="82"/>
  <c r="M6" i="82" s="1"/>
  <c r="L7" i="82"/>
  <c r="L6" i="82" s="1"/>
  <c r="I7" i="82"/>
  <c r="I6" i="82" s="1"/>
  <c r="H7" i="82"/>
  <c r="H6" i="82" s="1"/>
  <c r="G7" i="82"/>
  <c r="G6" i="82" s="1"/>
  <c r="F7" i="82"/>
  <c r="F6" i="82" s="1"/>
  <c r="E7" i="82"/>
  <c r="E6" i="82" s="1"/>
  <c r="D3" i="97" l="1"/>
  <c r="C3" i="19"/>
  <c r="I25" i="97"/>
  <c r="I25" i="96"/>
  <c r="G118" i="93"/>
  <c r="G90" i="93"/>
  <c r="G25" i="19" s="1"/>
  <c r="G146" i="93"/>
  <c r="G25" i="18" s="1"/>
  <c r="I25" i="15"/>
  <c r="H34" i="93"/>
  <c r="E10" i="21"/>
  <c r="E24" i="23"/>
  <c r="E4" i="23"/>
  <c r="D39" i="82"/>
  <c r="D38" i="82"/>
  <c r="D46" i="85"/>
  <c r="D45" i="85"/>
  <c r="L8" i="85"/>
  <c r="M8" i="85"/>
  <c r="J8" i="85"/>
  <c r="I8" i="85"/>
  <c r="H8" i="85"/>
  <c r="G8" i="85"/>
  <c r="F8" i="85"/>
  <c r="E8" i="85"/>
  <c r="D44" i="85"/>
  <c r="D6" i="84"/>
  <c r="D5" i="84"/>
  <c r="D7" i="84"/>
  <c r="D37" i="82"/>
  <c r="G8" i="82"/>
  <c r="I8" i="82"/>
  <c r="F8" i="82"/>
  <c r="E8" i="82"/>
  <c r="M8" i="82"/>
  <c r="L8" i="82"/>
  <c r="H8" i="82"/>
  <c r="J8" i="82"/>
  <c r="J25" i="96" l="1"/>
  <c r="H146" i="93"/>
  <c r="H25" i="18" s="1"/>
  <c r="H90" i="93"/>
  <c r="H25" i="19" s="1"/>
  <c r="H118" i="93"/>
  <c r="J25" i="97"/>
  <c r="J25" i="15"/>
  <c r="I34" i="93"/>
  <c r="E3" i="97"/>
  <c r="D3" i="19"/>
  <c r="F10" i="21"/>
  <c r="F4" i="23"/>
  <c r="F24" i="23"/>
  <c r="L16" i="81"/>
  <c r="F16" i="81"/>
  <c r="J16" i="81"/>
  <c r="I16" i="81"/>
  <c r="H16" i="81"/>
  <c r="E16" i="81"/>
  <c r="G16" i="81"/>
  <c r="M16" i="81"/>
  <c r="AW34" i="74"/>
  <c r="K25" i="15" l="1"/>
  <c r="J34" i="93"/>
  <c r="K25" i="97"/>
  <c r="F3" i="97"/>
  <c r="E3" i="19"/>
  <c r="I118" i="93"/>
  <c r="I146" i="93"/>
  <c r="I25" i="18" s="1"/>
  <c r="I90" i="93"/>
  <c r="I25" i="19" s="1"/>
  <c r="K25" i="96"/>
  <c r="G10" i="21"/>
  <c r="G24" i="23"/>
  <c r="G4" i="23"/>
  <c r="D46" i="81"/>
  <c r="G3" i="97" l="1"/>
  <c r="F3" i="19"/>
  <c r="L25" i="97"/>
  <c r="L25" i="96"/>
  <c r="J146" i="93"/>
  <c r="J25" i="18" s="1"/>
  <c r="J90" i="93"/>
  <c r="J25" i="19" s="1"/>
  <c r="J118" i="93"/>
  <c r="L25" i="15"/>
  <c r="K34" i="93"/>
  <c r="H10" i="21"/>
  <c r="H4" i="23"/>
  <c r="H24" i="23"/>
  <c r="D48" i="81"/>
  <c r="D47" i="81"/>
  <c r="R15" i="15"/>
  <c r="S15" i="15"/>
  <c r="T15" i="15"/>
  <c r="U15" i="15"/>
  <c r="R26" i="15"/>
  <c r="S26" i="15"/>
  <c r="T26" i="15"/>
  <c r="U26" i="15"/>
  <c r="M15" i="15"/>
  <c r="N15" i="15"/>
  <c r="O15" i="15"/>
  <c r="P15" i="15"/>
  <c r="M26" i="15"/>
  <c r="N26" i="15"/>
  <c r="O26" i="15"/>
  <c r="P26" i="15"/>
  <c r="H15" i="15"/>
  <c r="I15" i="15"/>
  <c r="J15" i="15"/>
  <c r="K15" i="15"/>
  <c r="H26" i="15"/>
  <c r="I26" i="15"/>
  <c r="J26" i="15"/>
  <c r="K26" i="15"/>
  <c r="B15" i="15"/>
  <c r="B24" i="93" s="1"/>
  <c r="C15" i="15"/>
  <c r="D15" i="15"/>
  <c r="E15" i="15"/>
  <c r="F15" i="15"/>
  <c r="B26" i="15"/>
  <c r="B35" i="93" s="1"/>
  <c r="C26" i="15"/>
  <c r="D26" i="15"/>
  <c r="E26" i="15"/>
  <c r="F26" i="15"/>
  <c r="M25" i="96" l="1"/>
  <c r="K118" i="93"/>
  <c r="K146" i="93"/>
  <c r="K25" i="18" s="1"/>
  <c r="K90" i="93"/>
  <c r="K25" i="19" s="1"/>
  <c r="M25" i="97"/>
  <c r="M25" i="15"/>
  <c r="L34" i="93"/>
  <c r="H3" i="97"/>
  <c r="G3" i="19"/>
  <c r="I10" i="21"/>
  <c r="I24" i="23"/>
  <c r="I4" i="23"/>
  <c r="K16" i="23"/>
  <c r="K17" i="23"/>
  <c r="K16" i="22"/>
  <c r="K17" i="22"/>
  <c r="F16" i="23"/>
  <c r="F16" i="22"/>
  <c r="F17" i="23"/>
  <c r="F17" i="22"/>
  <c r="P12" i="23"/>
  <c r="P11" i="23"/>
  <c r="P11" i="22"/>
  <c r="P12" i="22"/>
  <c r="U16" i="15"/>
  <c r="U17" i="15"/>
  <c r="B22" i="15"/>
  <c r="B20" i="15"/>
  <c r="B29" i="93" s="1"/>
  <c r="B21" i="15"/>
  <c r="B30" i="93" s="1"/>
  <c r="B18" i="15"/>
  <c r="B27" i="93" s="1"/>
  <c r="B19" i="15"/>
  <c r="B28" i="93" s="1"/>
  <c r="K11" i="23"/>
  <c r="K12" i="23"/>
  <c r="K11" i="22"/>
  <c r="K12" i="22"/>
  <c r="D21" i="22"/>
  <c r="D21" i="23"/>
  <c r="D22" i="22"/>
  <c r="D22" i="23"/>
  <c r="D19" i="23"/>
  <c r="D18" i="22"/>
  <c r="D18" i="23"/>
  <c r="D19" i="22"/>
  <c r="D20" i="22"/>
  <c r="D20" i="23"/>
  <c r="P16" i="15"/>
  <c r="P17" i="15"/>
  <c r="P16" i="23"/>
  <c r="P16" i="22"/>
  <c r="P17" i="22"/>
  <c r="P17" i="23"/>
  <c r="C12" i="15"/>
  <c r="C11" i="15"/>
  <c r="M12" i="23"/>
  <c r="M11" i="23"/>
  <c r="M12" i="22"/>
  <c r="M11" i="22"/>
  <c r="P18" i="22"/>
  <c r="P18" i="23"/>
  <c r="P19" i="23"/>
  <c r="P20" i="23"/>
  <c r="P19" i="22"/>
  <c r="P21" i="23"/>
  <c r="P21" i="22"/>
  <c r="P22" i="23"/>
  <c r="P22" i="22"/>
  <c r="P20" i="22"/>
  <c r="U22" i="15"/>
  <c r="U21" i="15"/>
  <c r="U20" i="15"/>
  <c r="U19" i="15"/>
  <c r="U18" i="15"/>
  <c r="R17" i="23"/>
  <c r="R16" i="23"/>
  <c r="R16" i="22"/>
  <c r="R17" i="22"/>
  <c r="R11" i="15"/>
  <c r="R12" i="15"/>
  <c r="E16" i="22"/>
  <c r="E17" i="22"/>
  <c r="E17" i="23"/>
  <c r="E16" i="23"/>
  <c r="I11" i="23"/>
  <c r="I12" i="23"/>
  <c r="I12" i="22"/>
  <c r="I11" i="22"/>
  <c r="N20" i="23"/>
  <c r="N21" i="22"/>
  <c r="N21" i="23"/>
  <c r="N19" i="22"/>
  <c r="N22" i="22"/>
  <c r="N22" i="23"/>
  <c r="N19" i="23"/>
  <c r="N18" i="22"/>
  <c r="N18" i="23"/>
  <c r="N20" i="22"/>
  <c r="O16" i="22"/>
  <c r="O17" i="22"/>
  <c r="O17" i="23"/>
  <c r="O16" i="23"/>
  <c r="S18" i="15"/>
  <c r="S22" i="15"/>
  <c r="S21" i="15"/>
  <c r="S20" i="15"/>
  <c r="S19" i="15"/>
  <c r="U15" i="22"/>
  <c r="U15" i="23"/>
  <c r="B18" i="22"/>
  <c r="B21" i="23"/>
  <c r="B21" i="22"/>
  <c r="B20" i="22"/>
  <c r="B20" i="23"/>
  <c r="B22" i="22"/>
  <c r="B18" i="23"/>
  <c r="B19" i="22"/>
  <c r="B22" i="23"/>
  <c r="B19" i="23"/>
  <c r="D16" i="23"/>
  <c r="D16" i="22"/>
  <c r="D17" i="23"/>
  <c r="D17" i="22"/>
  <c r="K18" i="23"/>
  <c r="K18" i="22"/>
  <c r="K20" i="23"/>
  <c r="K22" i="23"/>
  <c r="K19" i="22"/>
  <c r="K20" i="22"/>
  <c r="K21" i="22"/>
  <c r="K19" i="23"/>
  <c r="K21" i="23"/>
  <c r="K22" i="22"/>
  <c r="H12" i="23"/>
  <c r="H11" i="23"/>
  <c r="H12" i="22"/>
  <c r="H11" i="22"/>
  <c r="M18" i="22"/>
  <c r="M19" i="22"/>
  <c r="M21" i="23"/>
  <c r="M20" i="22"/>
  <c r="M21" i="22"/>
  <c r="M18" i="23"/>
  <c r="M22" i="22"/>
  <c r="M20" i="23"/>
  <c r="M22" i="23"/>
  <c r="M19" i="23"/>
  <c r="N17" i="23"/>
  <c r="N16" i="23"/>
  <c r="N16" i="22"/>
  <c r="N17" i="22"/>
  <c r="R22" i="15"/>
  <c r="R20" i="15"/>
  <c r="R18" i="15"/>
  <c r="R21" i="15"/>
  <c r="R19" i="15"/>
  <c r="T15" i="23"/>
  <c r="T15" i="22"/>
  <c r="T20" i="15"/>
  <c r="T19" i="15"/>
  <c r="T18" i="15"/>
  <c r="T22" i="15"/>
  <c r="T21" i="15"/>
  <c r="F16" i="15"/>
  <c r="F17" i="15"/>
  <c r="C17" i="22"/>
  <c r="C16" i="22"/>
  <c r="C16" i="23"/>
  <c r="C17" i="23"/>
  <c r="P11" i="15"/>
  <c r="P12" i="15"/>
  <c r="P19" i="15"/>
  <c r="P18" i="15"/>
  <c r="P22" i="15"/>
  <c r="P21" i="15"/>
  <c r="P20" i="15"/>
  <c r="M16" i="23"/>
  <c r="M16" i="22"/>
  <c r="M17" i="23"/>
  <c r="M17" i="22"/>
  <c r="S15" i="23"/>
  <c r="S15" i="22"/>
  <c r="F19" i="15"/>
  <c r="F18" i="15"/>
  <c r="F22" i="15"/>
  <c r="F21" i="15"/>
  <c r="F20" i="15"/>
  <c r="E16" i="15"/>
  <c r="E17" i="15"/>
  <c r="B16" i="23"/>
  <c r="B17" i="22"/>
  <c r="B17" i="23"/>
  <c r="B16" i="22"/>
  <c r="J21" i="22"/>
  <c r="J18" i="23"/>
  <c r="J22" i="22"/>
  <c r="J19" i="23"/>
  <c r="J20" i="23"/>
  <c r="J21" i="23"/>
  <c r="J22" i="23"/>
  <c r="J19" i="22"/>
  <c r="J18" i="22"/>
  <c r="J20" i="22"/>
  <c r="O11" i="15"/>
  <c r="O12" i="15"/>
  <c r="O18" i="15"/>
  <c r="O21" i="15"/>
  <c r="O19" i="15"/>
  <c r="O22" i="15"/>
  <c r="O20" i="15"/>
  <c r="R15" i="22"/>
  <c r="R15" i="23"/>
  <c r="U11" i="23"/>
  <c r="U12" i="23"/>
  <c r="U11" i="22"/>
  <c r="U12" i="22"/>
  <c r="E18" i="15"/>
  <c r="E22" i="15"/>
  <c r="E20" i="15"/>
  <c r="E21" i="15"/>
  <c r="E19" i="15"/>
  <c r="D16" i="15"/>
  <c r="D17" i="15"/>
  <c r="I18" i="22"/>
  <c r="I19" i="22"/>
  <c r="I21" i="23"/>
  <c r="I20" i="22"/>
  <c r="I21" i="22"/>
  <c r="I18" i="23"/>
  <c r="I22" i="22"/>
  <c r="I19" i="23"/>
  <c r="I20" i="23"/>
  <c r="I22" i="23"/>
  <c r="J16" i="22"/>
  <c r="J17" i="23"/>
  <c r="J17" i="22"/>
  <c r="J16" i="23"/>
  <c r="K12" i="15"/>
  <c r="K11" i="15"/>
  <c r="N12" i="15"/>
  <c r="N11" i="15"/>
  <c r="N18" i="15"/>
  <c r="N22" i="15"/>
  <c r="N21" i="15"/>
  <c r="N20" i="15"/>
  <c r="N19" i="15"/>
  <c r="T16" i="15"/>
  <c r="T17" i="15"/>
  <c r="T11" i="23"/>
  <c r="T12" i="23"/>
  <c r="T11" i="22"/>
  <c r="T12" i="22"/>
  <c r="J11" i="23"/>
  <c r="J12" i="23"/>
  <c r="J12" i="22"/>
  <c r="J11" i="22"/>
  <c r="D18" i="15"/>
  <c r="D22" i="15"/>
  <c r="D21" i="15"/>
  <c r="D20" i="15"/>
  <c r="D19" i="15"/>
  <c r="C16" i="15"/>
  <c r="C17" i="15"/>
  <c r="H20" i="23"/>
  <c r="H21" i="23"/>
  <c r="H22" i="23"/>
  <c r="H19" i="23"/>
  <c r="H18" i="22"/>
  <c r="H19" i="22"/>
  <c r="H20" i="22"/>
  <c r="H21" i="22"/>
  <c r="H18" i="23"/>
  <c r="H22" i="22"/>
  <c r="I17" i="23"/>
  <c r="I16" i="22"/>
  <c r="I16" i="23"/>
  <c r="I17" i="22"/>
  <c r="J11" i="15"/>
  <c r="J12" i="15"/>
  <c r="M12" i="15"/>
  <c r="M11" i="15"/>
  <c r="M22" i="15"/>
  <c r="M19" i="15"/>
  <c r="M21" i="15"/>
  <c r="M20" i="15"/>
  <c r="M18" i="15"/>
  <c r="P15" i="22"/>
  <c r="P15" i="23"/>
  <c r="S16" i="15"/>
  <c r="S17" i="15"/>
  <c r="S11" i="23"/>
  <c r="S12" i="23"/>
  <c r="S11" i="22"/>
  <c r="S12" i="22"/>
  <c r="B11" i="15"/>
  <c r="B20" i="93" s="1"/>
  <c r="B12" i="15"/>
  <c r="B21" i="93" s="1"/>
  <c r="B16" i="15"/>
  <c r="B25" i="93" s="1"/>
  <c r="B17" i="15"/>
  <c r="B26" i="93" s="1"/>
  <c r="K22" i="15"/>
  <c r="K21" i="15"/>
  <c r="K20" i="15"/>
  <c r="K19" i="15"/>
  <c r="K18" i="15"/>
  <c r="H17" i="23"/>
  <c r="H16" i="22"/>
  <c r="H17" i="22"/>
  <c r="H16" i="23"/>
  <c r="I11" i="15"/>
  <c r="I12" i="15"/>
  <c r="O15" i="23"/>
  <c r="O15" i="22"/>
  <c r="R16" i="15"/>
  <c r="R17" i="15"/>
  <c r="R12" i="23"/>
  <c r="R11" i="23"/>
  <c r="R12" i="22"/>
  <c r="R11" i="22"/>
  <c r="C22" i="15"/>
  <c r="C21" i="15"/>
  <c r="C20" i="15"/>
  <c r="C19" i="15"/>
  <c r="C18" i="15"/>
  <c r="F11" i="23"/>
  <c r="F12" i="23"/>
  <c r="F11" i="22"/>
  <c r="F12" i="22"/>
  <c r="J20" i="15"/>
  <c r="J19" i="15"/>
  <c r="J18" i="15"/>
  <c r="J22" i="15"/>
  <c r="J21" i="15"/>
  <c r="H11" i="15"/>
  <c r="H12" i="15"/>
  <c r="N15" i="23"/>
  <c r="N15" i="22"/>
  <c r="O16" i="15"/>
  <c r="O17" i="15"/>
  <c r="E11" i="23"/>
  <c r="E12" i="23"/>
  <c r="E11" i="22"/>
  <c r="E12" i="22"/>
  <c r="F15" i="23"/>
  <c r="F15" i="22"/>
  <c r="I18" i="15"/>
  <c r="I22" i="15"/>
  <c r="I21" i="15"/>
  <c r="I20" i="15"/>
  <c r="I19" i="15"/>
  <c r="M15" i="22"/>
  <c r="M15" i="23"/>
  <c r="N16" i="15"/>
  <c r="N17" i="15"/>
  <c r="D11" i="23"/>
  <c r="D12" i="23"/>
  <c r="D12" i="22"/>
  <c r="D11" i="22"/>
  <c r="E15" i="22"/>
  <c r="E15" i="23"/>
  <c r="H18" i="15"/>
  <c r="H19" i="15"/>
  <c r="H22" i="15"/>
  <c r="H20" i="15"/>
  <c r="H21" i="15"/>
  <c r="K15" i="23"/>
  <c r="K15" i="22"/>
  <c r="K16" i="15"/>
  <c r="K17" i="15"/>
  <c r="M16" i="15"/>
  <c r="M17" i="15"/>
  <c r="C19" i="22"/>
  <c r="C18" i="23"/>
  <c r="C20" i="23"/>
  <c r="C20" i="22"/>
  <c r="C22" i="23"/>
  <c r="C21" i="22"/>
  <c r="C22" i="22"/>
  <c r="C21" i="23"/>
  <c r="C18" i="22"/>
  <c r="C19" i="23"/>
  <c r="C11" i="23"/>
  <c r="C12" i="23"/>
  <c r="C12" i="22"/>
  <c r="C11" i="22"/>
  <c r="D15" i="22"/>
  <c r="D15" i="23"/>
  <c r="J15" i="23"/>
  <c r="J15" i="22"/>
  <c r="J16" i="15"/>
  <c r="J17" i="15"/>
  <c r="U21" i="23"/>
  <c r="U18" i="22"/>
  <c r="U19" i="22"/>
  <c r="U20" i="22"/>
  <c r="U22" i="23"/>
  <c r="U18" i="23"/>
  <c r="U22" i="22"/>
  <c r="U21" i="22"/>
  <c r="U20" i="23"/>
  <c r="U19" i="23"/>
  <c r="C15" i="22"/>
  <c r="C15" i="23"/>
  <c r="I15" i="23"/>
  <c r="I15" i="22"/>
  <c r="I16" i="15"/>
  <c r="I17" i="15"/>
  <c r="T20" i="22"/>
  <c r="T19" i="22"/>
  <c r="T21" i="22"/>
  <c r="T18" i="23"/>
  <c r="T22" i="22"/>
  <c r="T19" i="23"/>
  <c r="T20" i="23"/>
  <c r="T21" i="23"/>
  <c r="T22" i="23"/>
  <c r="T18" i="22"/>
  <c r="U16" i="23"/>
  <c r="U16" i="22"/>
  <c r="U17" i="22"/>
  <c r="U17" i="23"/>
  <c r="U11" i="15"/>
  <c r="U12" i="15"/>
  <c r="O20" i="22"/>
  <c r="O21" i="23"/>
  <c r="O18" i="23"/>
  <c r="O19" i="22"/>
  <c r="O21" i="22"/>
  <c r="O19" i="23"/>
  <c r="O22" i="22"/>
  <c r="O20" i="23"/>
  <c r="O18" i="22"/>
  <c r="O22" i="23"/>
  <c r="E12" i="15"/>
  <c r="E11" i="15"/>
  <c r="F18" i="23"/>
  <c r="F19" i="23"/>
  <c r="F19" i="22"/>
  <c r="F21" i="22"/>
  <c r="F20" i="23"/>
  <c r="F21" i="23"/>
  <c r="F18" i="22"/>
  <c r="F20" i="22"/>
  <c r="F22" i="23"/>
  <c r="F22" i="22"/>
  <c r="B15" i="22"/>
  <c r="B15" i="23"/>
  <c r="H15" i="23"/>
  <c r="H15" i="22"/>
  <c r="H16" i="15"/>
  <c r="H17" i="15"/>
  <c r="O12" i="23"/>
  <c r="O11" i="23"/>
  <c r="O12" i="22"/>
  <c r="O11" i="22"/>
  <c r="S22" i="23"/>
  <c r="S18" i="22"/>
  <c r="S19" i="22"/>
  <c r="S20" i="22"/>
  <c r="S21" i="23"/>
  <c r="S21" i="22"/>
  <c r="S18" i="23"/>
  <c r="S22" i="22"/>
  <c r="S19" i="23"/>
  <c r="S20" i="23"/>
  <c r="T16" i="23"/>
  <c r="T16" i="22"/>
  <c r="T17" i="22"/>
  <c r="T17" i="23"/>
  <c r="T12" i="15"/>
  <c r="T11" i="15"/>
  <c r="F11" i="15"/>
  <c r="F12" i="15"/>
  <c r="B12" i="23"/>
  <c r="B11" i="23"/>
  <c r="B11" i="22"/>
  <c r="B12" i="22"/>
  <c r="D12" i="15"/>
  <c r="D11" i="15"/>
  <c r="E19" i="22"/>
  <c r="E21" i="22"/>
  <c r="E18" i="22"/>
  <c r="E20" i="22"/>
  <c r="E18" i="23"/>
  <c r="E22" i="22"/>
  <c r="E19" i="23"/>
  <c r="E22" i="23"/>
  <c r="E20" i="23"/>
  <c r="E21" i="23"/>
  <c r="N11" i="23"/>
  <c r="N12" i="23"/>
  <c r="N11" i="22"/>
  <c r="N12" i="22"/>
  <c r="R20" i="23"/>
  <c r="R21" i="23"/>
  <c r="R22" i="23"/>
  <c r="R18" i="22"/>
  <c r="R19" i="22"/>
  <c r="R21" i="22"/>
  <c r="R18" i="23"/>
  <c r="R20" i="22"/>
  <c r="R22" i="22"/>
  <c r="R19" i="23"/>
  <c r="S16" i="23"/>
  <c r="S17" i="23"/>
  <c r="S17" i="22"/>
  <c r="S16" i="22"/>
  <c r="S12" i="15"/>
  <c r="S11" i="15"/>
  <c r="H26" i="22"/>
  <c r="R26" i="22"/>
  <c r="F23" i="22"/>
  <c r="P23" i="22"/>
  <c r="F13" i="22"/>
  <c r="P13" i="22"/>
  <c r="F14" i="22"/>
  <c r="P14" i="22"/>
  <c r="F5" i="22"/>
  <c r="P5" i="22"/>
  <c r="F6" i="22"/>
  <c r="P6" i="22"/>
  <c r="F7" i="22"/>
  <c r="P7" i="22"/>
  <c r="F8" i="22"/>
  <c r="P8" i="22"/>
  <c r="F9" i="22"/>
  <c r="P9" i="22"/>
  <c r="B9" i="22"/>
  <c r="I26" i="22"/>
  <c r="S26" i="22"/>
  <c r="H23" i="22"/>
  <c r="R23" i="22"/>
  <c r="H13" i="22"/>
  <c r="R13" i="22"/>
  <c r="H14" i="22"/>
  <c r="R14" i="22"/>
  <c r="H5" i="22"/>
  <c r="R5" i="22"/>
  <c r="H6" i="22"/>
  <c r="R6" i="22"/>
  <c r="H7" i="22"/>
  <c r="R7" i="22"/>
  <c r="H8" i="22"/>
  <c r="R8" i="22"/>
  <c r="H9" i="22"/>
  <c r="R9" i="22"/>
  <c r="B8" i="22"/>
  <c r="J26" i="22"/>
  <c r="T26" i="22"/>
  <c r="I23" i="22"/>
  <c r="S23" i="22"/>
  <c r="I13" i="22"/>
  <c r="S13" i="22"/>
  <c r="I14" i="22"/>
  <c r="S14" i="22"/>
  <c r="I5" i="22"/>
  <c r="S5" i="22"/>
  <c r="I6" i="22"/>
  <c r="S6" i="22"/>
  <c r="I7" i="22"/>
  <c r="S7" i="22"/>
  <c r="I8" i="22"/>
  <c r="S8" i="22"/>
  <c r="I9" i="22"/>
  <c r="S9" i="22"/>
  <c r="B7" i="22"/>
  <c r="K26" i="22"/>
  <c r="U26" i="22"/>
  <c r="J23" i="22"/>
  <c r="T23" i="22"/>
  <c r="J13" i="22"/>
  <c r="T13" i="22"/>
  <c r="J14" i="22"/>
  <c r="T14" i="22"/>
  <c r="J5" i="22"/>
  <c r="T5" i="22"/>
  <c r="J6" i="22"/>
  <c r="T6" i="22"/>
  <c r="J7" i="22"/>
  <c r="T7" i="22"/>
  <c r="J8" i="22"/>
  <c r="T8" i="22"/>
  <c r="J9" i="22"/>
  <c r="T9" i="22"/>
  <c r="B6" i="22"/>
  <c r="C26" i="22"/>
  <c r="M26" i="22"/>
  <c r="B26" i="22"/>
  <c r="K23" i="22"/>
  <c r="U23" i="22"/>
  <c r="K13" i="22"/>
  <c r="U13" i="22"/>
  <c r="K14" i="22"/>
  <c r="U14" i="22"/>
  <c r="K5" i="22"/>
  <c r="U5" i="22"/>
  <c r="K6" i="22"/>
  <c r="U6" i="22"/>
  <c r="K7" i="22"/>
  <c r="U7" i="22"/>
  <c r="K8" i="22"/>
  <c r="U8" i="22"/>
  <c r="K9" i="22"/>
  <c r="U9" i="22"/>
  <c r="D26" i="22"/>
  <c r="N26" i="22"/>
  <c r="C23" i="22"/>
  <c r="M23" i="22"/>
  <c r="C13" i="22"/>
  <c r="M13" i="22"/>
  <c r="C14" i="22"/>
  <c r="M14" i="22"/>
  <c r="C5" i="22"/>
  <c r="M5" i="22"/>
  <c r="C6" i="22"/>
  <c r="M6" i="22"/>
  <c r="C7" i="22"/>
  <c r="M7" i="22"/>
  <c r="C8" i="22"/>
  <c r="M8" i="22"/>
  <c r="C9" i="22"/>
  <c r="M9" i="22"/>
  <c r="B23" i="22"/>
  <c r="F26" i="22"/>
  <c r="O13" i="22"/>
  <c r="O5" i="22"/>
  <c r="O7" i="22"/>
  <c r="O9" i="22"/>
  <c r="O26" i="22"/>
  <c r="D23" i="22"/>
  <c r="D14" i="22"/>
  <c r="D6" i="22"/>
  <c r="D8" i="22"/>
  <c r="B14" i="22"/>
  <c r="P26" i="22"/>
  <c r="E23" i="22"/>
  <c r="E14" i="22"/>
  <c r="E6" i="22"/>
  <c r="E8" i="22"/>
  <c r="B13" i="22"/>
  <c r="N23" i="22"/>
  <c r="N14" i="22"/>
  <c r="N6" i="22"/>
  <c r="N8" i="22"/>
  <c r="O23" i="22"/>
  <c r="O14" i="22"/>
  <c r="O6" i="22"/>
  <c r="O8" i="22"/>
  <c r="D13" i="22"/>
  <c r="D5" i="22"/>
  <c r="D7" i="22"/>
  <c r="D9" i="22"/>
  <c r="E26" i="22"/>
  <c r="N5" i="22"/>
  <c r="N9" i="22"/>
  <c r="E13" i="22"/>
  <c r="E5" i="22"/>
  <c r="E7" i="22"/>
  <c r="E9" i="22"/>
  <c r="N13" i="22"/>
  <c r="N7" i="22"/>
  <c r="I26" i="23"/>
  <c r="S26" i="23"/>
  <c r="E23" i="23"/>
  <c r="O23" i="23"/>
  <c r="E13" i="23"/>
  <c r="O13" i="23"/>
  <c r="E14" i="23"/>
  <c r="O14" i="23"/>
  <c r="E5" i="23"/>
  <c r="O5" i="23"/>
  <c r="E6" i="23"/>
  <c r="O6" i="23"/>
  <c r="E7" i="23"/>
  <c r="O7" i="23"/>
  <c r="E8" i="23"/>
  <c r="O8" i="23"/>
  <c r="E9" i="23"/>
  <c r="O9" i="23"/>
  <c r="B13" i="23"/>
  <c r="J26" i="23"/>
  <c r="T26" i="23"/>
  <c r="F23" i="23"/>
  <c r="P23" i="23"/>
  <c r="F13" i="23"/>
  <c r="P13" i="23"/>
  <c r="F14" i="23"/>
  <c r="P14" i="23"/>
  <c r="F5" i="23"/>
  <c r="P5" i="23"/>
  <c r="F6" i="23"/>
  <c r="P6" i="23"/>
  <c r="F7" i="23"/>
  <c r="P7" i="23"/>
  <c r="F8" i="23"/>
  <c r="P8" i="23"/>
  <c r="F9" i="23"/>
  <c r="P9" i="23"/>
  <c r="B9" i="23"/>
  <c r="K26" i="23"/>
  <c r="U26" i="23"/>
  <c r="H23" i="23"/>
  <c r="R23" i="23"/>
  <c r="H13" i="23"/>
  <c r="R13" i="23"/>
  <c r="H14" i="23"/>
  <c r="R14" i="23"/>
  <c r="H5" i="23"/>
  <c r="R5" i="23"/>
  <c r="H6" i="23"/>
  <c r="R6" i="23"/>
  <c r="H7" i="23"/>
  <c r="R7" i="23"/>
  <c r="H8" i="23"/>
  <c r="R8" i="23"/>
  <c r="H9" i="23"/>
  <c r="R9" i="23"/>
  <c r="B8" i="23"/>
  <c r="C26" i="23"/>
  <c r="M26" i="23"/>
  <c r="B26" i="23"/>
  <c r="I23" i="23"/>
  <c r="S23" i="23"/>
  <c r="I13" i="23"/>
  <c r="S13" i="23"/>
  <c r="I14" i="23"/>
  <c r="S14" i="23"/>
  <c r="I5" i="23"/>
  <c r="S5" i="23"/>
  <c r="I6" i="23"/>
  <c r="S6" i="23"/>
  <c r="I7" i="23"/>
  <c r="S7" i="23"/>
  <c r="I8" i="23"/>
  <c r="S8" i="23"/>
  <c r="I9" i="23"/>
  <c r="S9" i="23"/>
  <c r="B7" i="23"/>
  <c r="D26" i="23"/>
  <c r="N26" i="23"/>
  <c r="J23" i="23"/>
  <c r="T23" i="23"/>
  <c r="J13" i="23"/>
  <c r="T13" i="23"/>
  <c r="J14" i="23"/>
  <c r="T14" i="23"/>
  <c r="J5" i="23"/>
  <c r="T5" i="23"/>
  <c r="J6" i="23"/>
  <c r="T6" i="23"/>
  <c r="J7" i="23"/>
  <c r="T7" i="23"/>
  <c r="J8" i="23"/>
  <c r="T8" i="23"/>
  <c r="J9" i="23"/>
  <c r="T9" i="23"/>
  <c r="B6" i="23"/>
  <c r="E26" i="23"/>
  <c r="O26" i="23"/>
  <c r="K23" i="23"/>
  <c r="U23" i="23"/>
  <c r="K13" i="23"/>
  <c r="U13" i="23"/>
  <c r="K14" i="23"/>
  <c r="U14" i="23"/>
  <c r="K5" i="23"/>
  <c r="U5" i="23"/>
  <c r="K6" i="23"/>
  <c r="U6" i="23"/>
  <c r="K7" i="23"/>
  <c r="U7" i="23"/>
  <c r="K8" i="23"/>
  <c r="U8" i="23"/>
  <c r="K9" i="23"/>
  <c r="U9" i="23"/>
  <c r="D23" i="23"/>
  <c r="D14" i="23"/>
  <c r="D6" i="23"/>
  <c r="D8" i="23"/>
  <c r="B14" i="23"/>
  <c r="M23" i="23"/>
  <c r="M14" i="23"/>
  <c r="M6" i="23"/>
  <c r="M8" i="23"/>
  <c r="N23" i="23"/>
  <c r="N14" i="23"/>
  <c r="N6" i="23"/>
  <c r="N8" i="23"/>
  <c r="F26" i="23"/>
  <c r="C13" i="23"/>
  <c r="C5" i="23"/>
  <c r="C7" i="23"/>
  <c r="C9" i="23"/>
  <c r="H26" i="23"/>
  <c r="D13" i="23"/>
  <c r="D5" i="23"/>
  <c r="D7" i="23"/>
  <c r="D9" i="23"/>
  <c r="P26" i="23"/>
  <c r="M13" i="23"/>
  <c r="M5" i="23"/>
  <c r="M7" i="23"/>
  <c r="M9" i="23"/>
  <c r="C23" i="23"/>
  <c r="C6" i="23"/>
  <c r="B23" i="23"/>
  <c r="R26" i="23"/>
  <c r="N13" i="23"/>
  <c r="N5" i="23"/>
  <c r="N7" i="23"/>
  <c r="N9" i="23"/>
  <c r="C14" i="23"/>
  <c r="C8" i="23"/>
  <c r="P14" i="15"/>
  <c r="P13" i="15"/>
  <c r="K14" i="15"/>
  <c r="K13" i="15"/>
  <c r="C13" i="15"/>
  <c r="C14" i="15"/>
  <c r="B13" i="15"/>
  <c r="B22" i="93" s="1"/>
  <c r="B14" i="15"/>
  <c r="J13" i="15"/>
  <c r="J14" i="15"/>
  <c r="U14" i="15"/>
  <c r="U13" i="15"/>
  <c r="I13" i="15"/>
  <c r="I14" i="15"/>
  <c r="D14" i="15"/>
  <c r="D13" i="15"/>
  <c r="S14" i="15"/>
  <c r="S13" i="15"/>
  <c r="R14" i="15"/>
  <c r="R13" i="15"/>
  <c r="O14" i="15"/>
  <c r="O13" i="15"/>
  <c r="E14" i="15"/>
  <c r="E13" i="15"/>
  <c r="N14" i="15"/>
  <c r="N13" i="15"/>
  <c r="M14" i="15"/>
  <c r="M13" i="15"/>
  <c r="T14" i="15"/>
  <c r="T13" i="15"/>
  <c r="H13" i="15"/>
  <c r="H14" i="15"/>
  <c r="F13" i="15"/>
  <c r="F14" i="15"/>
  <c r="G15" i="15"/>
  <c r="L15" i="15"/>
  <c r="V15" i="15"/>
  <c r="G26" i="15"/>
  <c r="L26" i="15"/>
  <c r="Q26" i="15"/>
  <c r="V26" i="15"/>
  <c r="N25" i="15" l="1"/>
  <c r="M34" i="93"/>
  <c r="N25" i="97"/>
  <c r="I3" i="97"/>
  <c r="H3" i="19"/>
  <c r="L90" i="93"/>
  <c r="L25" i="19" s="1"/>
  <c r="L118" i="93"/>
  <c r="L146" i="93"/>
  <c r="L25" i="18" s="1"/>
  <c r="N25" i="96"/>
  <c r="B23" i="93"/>
  <c r="B31" i="93"/>
  <c r="J10" i="21"/>
  <c r="J4" i="23"/>
  <c r="J24" i="23"/>
  <c r="X16" i="15"/>
  <c r="AA17" i="23"/>
  <c r="Y12" i="15"/>
  <c r="AE15" i="15"/>
  <c r="AE23" i="23"/>
  <c r="AA18" i="15"/>
  <c r="Q19" i="22"/>
  <c r="Q21" i="23"/>
  <c r="Q18" i="22"/>
  <c r="Q22" i="22"/>
  <c r="Q20" i="23"/>
  <c r="Q21" i="22"/>
  <c r="Q19" i="23"/>
  <c r="Q20" i="22"/>
  <c r="Q22" i="23"/>
  <c r="Q18" i="23"/>
  <c r="L19" i="23"/>
  <c r="L20" i="22"/>
  <c r="L18" i="23"/>
  <c r="L22" i="23"/>
  <c r="L19" i="22"/>
  <c r="L21" i="23"/>
  <c r="L18" i="22"/>
  <c r="L22" i="22"/>
  <c r="L20" i="23"/>
  <c r="L21" i="22"/>
  <c r="G18" i="22"/>
  <c r="G22" i="22"/>
  <c r="G20" i="23"/>
  <c r="G21" i="22"/>
  <c r="G19" i="23"/>
  <c r="G20" i="22"/>
  <c r="G18" i="23"/>
  <c r="G22" i="23"/>
  <c r="G19" i="22"/>
  <c r="G21" i="23"/>
  <c r="V19" i="15"/>
  <c r="V18" i="15"/>
  <c r="V22" i="15"/>
  <c r="V21" i="15"/>
  <c r="V20" i="15"/>
  <c r="V15" i="22"/>
  <c r="V15" i="23"/>
  <c r="V12" i="15"/>
  <c r="V11" i="15"/>
  <c r="AC15" i="15"/>
  <c r="Q15" i="15"/>
  <c r="Q15" i="23"/>
  <c r="Q15" i="22"/>
  <c r="Q16" i="15"/>
  <c r="Q17" i="15"/>
  <c r="Q17" i="23"/>
  <c r="Q16" i="22"/>
  <c r="Q16" i="23"/>
  <c r="Q17" i="22"/>
  <c r="Q12" i="15"/>
  <c r="Q11" i="15"/>
  <c r="Q12" i="22"/>
  <c r="Q12" i="23"/>
  <c r="Q11" i="22"/>
  <c r="Q11" i="23"/>
  <c r="V17" i="15"/>
  <c r="V16" i="15"/>
  <c r="L18" i="15"/>
  <c r="L22" i="15"/>
  <c r="L21" i="15"/>
  <c r="L20" i="15"/>
  <c r="L19" i="15"/>
  <c r="L15" i="22"/>
  <c r="L15" i="23"/>
  <c r="L17" i="15"/>
  <c r="L16" i="15"/>
  <c r="L17" i="22"/>
  <c r="L17" i="23"/>
  <c r="L16" i="22"/>
  <c r="L16" i="23"/>
  <c r="L11" i="15"/>
  <c r="L12" i="15"/>
  <c r="L12" i="22"/>
  <c r="L12" i="23"/>
  <c r="L11" i="22"/>
  <c r="L11" i="23"/>
  <c r="V17" i="22"/>
  <c r="V17" i="23"/>
  <c r="V16" i="22"/>
  <c r="V16" i="23"/>
  <c r="G20" i="15"/>
  <c r="G19" i="15"/>
  <c r="G18" i="15"/>
  <c r="G22" i="15"/>
  <c r="G21" i="15"/>
  <c r="G15" i="22"/>
  <c r="G15" i="23"/>
  <c r="G17" i="15"/>
  <c r="G16" i="15"/>
  <c r="G16" i="23"/>
  <c r="G17" i="22"/>
  <c r="G17" i="23"/>
  <c r="G16" i="22"/>
  <c r="G12" i="15"/>
  <c r="G11" i="15"/>
  <c r="G12" i="23"/>
  <c r="G11" i="22"/>
  <c r="G11" i="23"/>
  <c r="G12" i="22"/>
  <c r="V11" i="22"/>
  <c r="V11" i="23"/>
  <c r="V12" i="22"/>
  <c r="V12" i="23"/>
  <c r="Q21" i="15"/>
  <c r="Q20" i="15"/>
  <c r="Q19" i="15"/>
  <c r="Q18" i="15"/>
  <c r="Q22" i="15"/>
  <c r="V20" i="23"/>
  <c r="V21" i="22"/>
  <c r="V19" i="23"/>
  <c r="V20" i="22"/>
  <c r="V18" i="23"/>
  <c r="V22" i="23"/>
  <c r="V19" i="22"/>
  <c r="V21" i="23"/>
  <c r="V22" i="22"/>
  <c r="V18" i="22"/>
  <c r="AC26" i="15"/>
  <c r="V26" i="23"/>
  <c r="V14" i="22"/>
  <c r="V8" i="22"/>
  <c r="V14" i="23"/>
  <c r="V8" i="23"/>
  <c r="V5" i="22"/>
  <c r="V13" i="22"/>
  <c r="V7" i="22"/>
  <c r="V13" i="23"/>
  <c r="V7" i="23"/>
  <c r="V23" i="22"/>
  <c r="V6" i="22"/>
  <c r="V9" i="22"/>
  <c r="V23" i="23"/>
  <c r="V6" i="23"/>
  <c r="V26" i="22"/>
  <c r="V5" i="23"/>
  <c r="V9" i="23"/>
  <c r="Q23" i="23"/>
  <c r="Q6" i="23"/>
  <c r="Q5" i="22"/>
  <c r="Q9" i="22"/>
  <c r="Q7" i="23"/>
  <c r="Q26" i="22"/>
  <c r="Q5" i="23"/>
  <c r="Q9" i="23"/>
  <c r="Q13" i="23"/>
  <c r="Q26" i="23"/>
  <c r="Q14" i="22"/>
  <c r="Q8" i="22"/>
  <c r="Q14" i="23"/>
  <c r="Q8" i="23"/>
  <c r="Q13" i="22"/>
  <c r="Q7" i="22"/>
  <c r="Q23" i="22"/>
  <c r="Q6" i="22"/>
  <c r="L13" i="22"/>
  <c r="L7" i="22"/>
  <c r="L13" i="23"/>
  <c r="L7" i="23"/>
  <c r="L23" i="22"/>
  <c r="L6" i="22"/>
  <c r="L26" i="23"/>
  <c r="L23" i="23"/>
  <c r="L6" i="23"/>
  <c r="L5" i="22"/>
  <c r="L9" i="22"/>
  <c r="L14" i="22"/>
  <c r="L8" i="22"/>
  <c r="L26" i="22"/>
  <c r="L5" i="23"/>
  <c r="L9" i="23"/>
  <c r="L14" i="23"/>
  <c r="L8" i="23"/>
  <c r="G26" i="22"/>
  <c r="G5" i="23"/>
  <c r="G9" i="23"/>
  <c r="G26" i="23"/>
  <c r="G14" i="22"/>
  <c r="G8" i="22"/>
  <c r="G14" i="23"/>
  <c r="G8" i="23"/>
  <c r="G23" i="23"/>
  <c r="G13" i="22"/>
  <c r="G7" i="22"/>
  <c r="G13" i="23"/>
  <c r="G7" i="23"/>
  <c r="G23" i="22"/>
  <c r="G6" i="22"/>
  <c r="G6" i="23"/>
  <c r="G5" i="22"/>
  <c r="G9" i="22"/>
  <c r="V14" i="15"/>
  <c r="V13" i="15"/>
  <c r="AB15" i="15"/>
  <c r="L13" i="15"/>
  <c r="L14" i="15"/>
  <c r="Y15" i="15"/>
  <c r="AF15" i="15"/>
  <c r="AW28" i="74"/>
  <c r="G13" i="15"/>
  <c r="G14" i="15"/>
  <c r="AA15" i="15"/>
  <c r="AD15" i="15"/>
  <c r="AW21" i="74"/>
  <c r="B15" i="20" s="1"/>
  <c r="C15" i="20" s="1"/>
  <c r="Q14" i="15"/>
  <c r="Q13" i="15"/>
  <c r="Z15" i="15"/>
  <c r="AA26" i="15"/>
  <c r="X15" i="15"/>
  <c r="W26" i="15"/>
  <c r="AW35" i="74"/>
  <c r="AE26" i="15"/>
  <c r="X26" i="15"/>
  <c r="AB26" i="15"/>
  <c r="AA2" i="23"/>
  <c r="W15" i="15"/>
  <c r="Z26" i="15"/>
  <c r="AF2" i="23"/>
  <c r="AF26" i="15"/>
  <c r="AD26" i="15"/>
  <c r="Y26" i="15"/>
  <c r="AW14" i="74"/>
  <c r="AW7" i="74"/>
  <c r="J2" i="22"/>
  <c r="K2" i="22"/>
  <c r="R2" i="22"/>
  <c r="U2" i="22"/>
  <c r="C2" i="22"/>
  <c r="Q2" i="22"/>
  <c r="O2" i="22"/>
  <c r="M2" i="22"/>
  <c r="I2" i="22"/>
  <c r="G2" i="22"/>
  <c r="E2" i="22"/>
  <c r="V2" i="22"/>
  <c r="T2" i="22"/>
  <c r="H2" i="22"/>
  <c r="F2" i="22"/>
  <c r="D2" i="22"/>
  <c r="S2" i="22"/>
  <c r="B2" i="22"/>
  <c r="N2" i="22"/>
  <c r="P2" i="22"/>
  <c r="L2" i="22"/>
  <c r="U2" i="23"/>
  <c r="S2" i="23"/>
  <c r="J2" i="23"/>
  <c r="B2" i="23"/>
  <c r="O2" i="23"/>
  <c r="M2" i="23"/>
  <c r="K2" i="23"/>
  <c r="G2" i="23"/>
  <c r="E2" i="23"/>
  <c r="C2" i="23"/>
  <c r="R2" i="23"/>
  <c r="Q2" i="23"/>
  <c r="I2" i="23"/>
  <c r="V2" i="23"/>
  <c r="T2" i="23"/>
  <c r="H2" i="23"/>
  <c r="F2" i="23"/>
  <c r="D2" i="23"/>
  <c r="N2" i="23"/>
  <c r="L2" i="23"/>
  <c r="P2" i="23"/>
  <c r="B5" i="22"/>
  <c r="B5" i="23"/>
  <c r="J3" i="97" l="1"/>
  <c r="I3" i="19"/>
  <c r="O25" i="97"/>
  <c r="O25" i="96"/>
  <c r="M118" i="93"/>
  <c r="M146" i="93"/>
  <c r="M25" i="18" s="1"/>
  <c r="M90" i="93"/>
  <c r="M25" i="19" s="1"/>
  <c r="O25" i="15"/>
  <c r="N34" i="93"/>
  <c r="K10" i="21"/>
  <c r="D15" i="20"/>
  <c r="K24" i="23"/>
  <c r="K4" i="23"/>
  <c r="X2" i="22"/>
  <c r="X17" i="15"/>
  <c r="AA16" i="22"/>
  <c r="X15" i="22"/>
  <c r="X15" i="23"/>
  <c r="Y11" i="15"/>
  <c r="AE9" i="23"/>
  <c r="AA17" i="22"/>
  <c r="AE2" i="23"/>
  <c r="B26" i="20"/>
  <c r="C26" i="20" s="1"/>
  <c r="B14" i="20"/>
  <c r="C14" i="20" s="1"/>
  <c r="B13" i="20"/>
  <c r="C13" i="20" s="1"/>
  <c r="Y15" i="22"/>
  <c r="AE23" i="22"/>
  <c r="AE5" i="23"/>
  <c r="AE26" i="22"/>
  <c r="AE13" i="23"/>
  <c r="AE6" i="23"/>
  <c r="AE7" i="23"/>
  <c r="AE9" i="22"/>
  <c r="AE7" i="22"/>
  <c r="AE5" i="22"/>
  <c r="AE13" i="22"/>
  <c r="AE2" i="22"/>
  <c r="AE8" i="23"/>
  <c r="AE6" i="22"/>
  <c r="AE26" i="23"/>
  <c r="AE14" i="23"/>
  <c r="AE8" i="22"/>
  <c r="AE14" i="22"/>
  <c r="Y15" i="23"/>
  <c r="AA21" i="15"/>
  <c r="Y2" i="22"/>
  <c r="AA22" i="15"/>
  <c r="W2" i="22"/>
  <c r="W2" i="23"/>
  <c r="X2" i="23"/>
  <c r="AA16" i="23"/>
  <c r="AA19" i="15"/>
  <c r="AA20" i="15"/>
  <c r="Y2" i="23"/>
  <c r="AC14" i="15"/>
  <c r="AC13" i="15"/>
  <c r="AB2" i="22"/>
  <c r="AD2" i="22"/>
  <c r="AB2" i="23"/>
  <c r="AF2" i="22"/>
  <c r="AD2" i="23"/>
  <c r="AA2" i="22"/>
  <c r="AC2" i="22"/>
  <c r="AB18" i="15"/>
  <c r="AB22" i="15"/>
  <c r="AB21" i="15"/>
  <c r="AB20" i="15"/>
  <c r="AB19" i="15"/>
  <c r="X12" i="23"/>
  <c r="X11" i="22"/>
  <c r="X11" i="23"/>
  <c r="X12" i="22"/>
  <c r="AC17" i="22"/>
  <c r="AC17" i="23"/>
  <c r="AC16" i="22"/>
  <c r="AC16" i="23"/>
  <c r="Y21" i="15"/>
  <c r="Y20" i="15"/>
  <c r="Y19" i="15"/>
  <c r="Y18" i="15"/>
  <c r="Y22" i="15"/>
  <c r="W18" i="22"/>
  <c r="W22" i="22"/>
  <c r="W20" i="23"/>
  <c r="W21" i="22"/>
  <c r="W19" i="23"/>
  <c r="W20" i="22"/>
  <c r="W18" i="23"/>
  <c r="W22" i="23"/>
  <c r="W19" i="22"/>
  <c r="W21" i="23"/>
  <c r="AE18" i="22"/>
  <c r="AE22" i="22"/>
  <c r="AE20" i="23"/>
  <c r="AE21" i="22"/>
  <c r="AE19" i="23"/>
  <c r="AE20" i="22"/>
  <c r="AE18" i="23"/>
  <c r="AE22" i="23"/>
  <c r="AE19" i="22"/>
  <c r="AE21" i="23"/>
  <c r="W15" i="22"/>
  <c r="W15" i="23"/>
  <c r="AB17" i="22"/>
  <c r="AB17" i="23"/>
  <c r="AB16" i="22"/>
  <c r="AB16" i="23"/>
  <c r="AE12" i="23"/>
  <c r="AE11" i="22"/>
  <c r="AE11" i="23"/>
  <c r="AE12" i="22"/>
  <c r="B12" i="20"/>
  <c r="C12" i="20" s="1"/>
  <c r="B11" i="20"/>
  <c r="C11" i="20" s="1"/>
  <c r="AC11" i="23"/>
  <c r="AC12" i="22"/>
  <c r="AC12" i="23"/>
  <c r="AC11" i="22"/>
  <c r="AA17" i="15"/>
  <c r="AA16" i="15"/>
  <c r="Z12" i="15"/>
  <c r="Z11" i="15"/>
  <c r="X21" i="23"/>
  <c r="X18" i="22"/>
  <c r="X22" i="22"/>
  <c r="X20" i="23"/>
  <c r="X21" i="22"/>
  <c r="X19" i="23"/>
  <c r="X20" i="22"/>
  <c r="X18" i="23"/>
  <c r="X22" i="23"/>
  <c r="X19" i="22"/>
  <c r="X16" i="23"/>
  <c r="X17" i="22"/>
  <c r="X16" i="22"/>
  <c r="X17" i="23"/>
  <c r="W20" i="15"/>
  <c r="W19" i="15"/>
  <c r="W18" i="15"/>
  <c r="W22" i="15"/>
  <c r="W21" i="15"/>
  <c r="W17" i="15"/>
  <c r="W16" i="15"/>
  <c r="AB11" i="15"/>
  <c r="AB12" i="15"/>
  <c r="AF17" i="15"/>
  <c r="AF16" i="15"/>
  <c r="B17" i="20"/>
  <c r="C17" i="20" s="1"/>
  <c r="B16" i="20"/>
  <c r="C16" i="20" s="1"/>
  <c r="AD17" i="15"/>
  <c r="AD16" i="15"/>
  <c r="AF21" i="23"/>
  <c r="AF18" i="22"/>
  <c r="AF22" i="22"/>
  <c r="AF20" i="23"/>
  <c r="AF21" i="22"/>
  <c r="AF19" i="23"/>
  <c r="AF20" i="22"/>
  <c r="AF18" i="23"/>
  <c r="AF22" i="23"/>
  <c r="AF19" i="22"/>
  <c r="AF12" i="15"/>
  <c r="AF11" i="15"/>
  <c r="B19" i="20"/>
  <c r="C19" i="20" s="1"/>
  <c r="B20" i="20"/>
  <c r="C20" i="20" s="1"/>
  <c r="B21" i="20"/>
  <c r="C21" i="20" s="1"/>
  <c r="B22" i="20"/>
  <c r="C22" i="20" s="1"/>
  <c r="B18" i="20"/>
  <c r="C18" i="20" s="1"/>
  <c r="Z12" i="22"/>
  <c r="Z12" i="23"/>
  <c r="Z11" i="22"/>
  <c r="Z11" i="23"/>
  <c r="W12" i="15"/>
  <c r="W11" i="15"/>
  <c r="Z16" i="15"/>
  <c r="Z17" i="15"/>
  <c r="AB17" i="15"/>
  <c r="AB16" i="15"/>
  <c r="AA12" i="15"/>
  <c r="AA11" i="15"/>
  <c r="W12" i="23"/>
  <c r="W11" i="22"/>
  <c r="W11" i="23"/>
  <c r="W12" i="22"/>
  <c r="AC2" i="23"/>
  <c r="Z15" i="22"/>
  <c r="Z15" i="23"/>
  <c r="AE20" i="15"/>
  <c r="AE19" i="15"/>
  <c r="AE18" i="15"/>
  <c r="AE22" i="15"/>
  <c r="AE21" i="15"/>
  <c r="Z21" i="15"/>
  <c r="Z20" i="15"/>
  <c r="Z19" i="15"/>
  <c r="Z22" i="15"/>
  <c r="Z18" i="15"/>
  <c r="AE15" i="22"/>
  <c r="AE15" i="23"/>
  <c r="AC15" i="22"/>
  <c r="AC15" i="23"/>
  <c r="Y19" i="22"/>
  <c r="Y21" i="23"/>
  <c r="Y18" i="22"/>
  <c r="Y22" i="22"/>
  <c r="Y20" i="23"/>
  <c r="Y21" i="22"/>
  <c r="Y19" i="23"/>
  <c r="Y20" i="22"/>
  <c r="Y22" i="23"/>
  <c r="Y18" i="23"/>
  <c r="AA12" i="22"/>
  <c r="AA12" i="23"/>
  <c r="AA11" i="22"/>
  <c r="AA11" i="23"/>
  <c r="AB11" i="23"/>
  <c r="AB12" i="22"/>
  <c r="AB12" i="23"/>
  <c r="AB11" i="22"/>
  <c r="AC17" i="15"/>
  <c r="AC16" i="15"/>
  <c r="X20" i="15"/>
  <c r="X19" i="15"/>
  <c r="X18" i="15"/>
  <c r="X22" i="15"/>
  <c r="X21" i="15"/>
  <c r="W16" i="23"/>
  <c r="W17" i="22"/>
  <c r="W17" i="23"/>
  <c r="W16" i="22"/>
  <c r="Z2" i="22"/>
  <c r="AE16" i="23"/>
  <c r="AE17" i="22"/>
  <c r="AE17" i="23"/>
  <c r="AE16" i="22"/>
  <c r="AF20" i="15"/>
  <c r="AF19" i="15"/>
  <c r="AF18" i="15"/>
  <c r="AF22" i="15"/>
  <c r="AF21" i="15"/>
  <c r="Z18" i="23"/>
  <c r="Z22" i="23"/>
  <c r="Z19" i="22"/>
  <c r="Z21" i="23"/>
  <c r="Z18" i="22"/>
  <c r="Z22" i="22"/>
  <c r="Z20" i="23"/>
  <c r="Z21" i="22"/>
  <c r="Z19" i="23"/>
  <c r="Z20" i="22"/>
  <c r="AF12" i="23"/>
  <c r="AF11" i="22"/>
  <c r="AF12" i="22"/>
  <c r="AF11" i="23"/>
  <c r="AD19" i="15"/>
  <c r="AD18" i="15"/>
  <c r="AD22" i="15"/>
  <c r="AD21" i="15"/>
  <c r="AD20" i="15"/>
  <c r="AD17" i="22"/>
  <c r="AD17" i="23"/>
  <c r="AD16" i="22"/>
  <c r="AD16" i="23"/>
  <c r="AA20" i="22"/>
  <c r="AA18" i="23"/>
  <c r="AA22" i="23"/>
  <c r="AA19" i="22"/>
  <c r="AA21" i="23"/>
  <c r="AA18" i="22"/>
  <c r="AA22" i="22"/>
  <c r="AA20" i="23"/>
  <c r="AA21" i="22"/>
  <c r="AA19" i="23"/>
  <c r="AD11" i="23"/>
  <c r="AD12" i="22"/>
  <c r="AD11" i="22"/>
  <c r="AD12" i="23"/>
  <c r="AB19" i="23"/>
  <c r="AB20" i="22"/>
  <c r="AB18" i="23"/>
  <c r="AB22" i="23"/>
  <c r="AB19" i="22"/>
  <c r="AB21" i="23"/>
  <c r="AB18" i="22"/>
  <c r="AB22" i="22"/>
  <c r="AB20" i="23"/>
  <c r="AB21" i="22"/>
  <c r="AD20" i="23"/>
  <c r="AD21" i="22"/>
  <c r="AD19" i="23"/>
  <c r="AD20" i="22"/>
  <c r="AD18" i="23"/>
  <c r="AD22" i="23"/>
  <c r="AD19" i="22"/>
  <c r="AD21" i="23"/>
  <c r="AD22" i="22"/>
  <c r="AD18" i="22"/>
  <c r="Z2" i="23"/>
  <c r="AC11" i="15"/>
  <c r="AC12" i="15"/>
  <c r="X12" i="15"/>
  <c r="X11" i="15"/>
  <c r="AD12" i="15"/>
  <c r="AD11" i="15"/>
  <c r="AB15" i="22"/>
  <c r="AB15" i="23"/>
  <c r="Y17" i="23"/>
  <c r="Y16" i="22"/>
  <c r="Y16" i="23"/>
  <c r="Y17" i="22"/>
  <c r="Y12" i="22"/>
  <c r="Y12" i="23"/>
  <c r="Y11" i="22"/>
  <c r="Y11" i="23"/>
  <c r="Z17" i="23"/>
  <c r="Z16" i="22"/>
  <c r="Z16" i="23"/>
  <c r="Z17" i="22"/>
  <c r="Y16" i="15"/>
  <c r="Y17" i="15"/>
  <c r="AC19" i="15"/>
  <c r="AC18" i="15"/>
  <c r="AC22" i="15"/>
  <c r="AC21" i="15"/>
  <c r="AC20" i="15"/>
  <c r="AC21" i="22"/>
  <c r="AC19" i="23"/>
  <c r="AC20" i="22"/>
  <c r="AC18" i="23"/>
  <c r="AC22" i="23"/>
  <c r="AC19" i="22"/>
  <c r="AC21" i="23"/>
  <c r="AC18" i="22"/>
  <c r="AC22" i="22"/>
  <c r="AC20" i="23"/>
  <c r="AD15" i="22"/>
  <c r="AD15" i="23"/>
  <c r="AF15" i="23"/>
  <c r="AF15" i="22"/>
  <c r="AE17" i="15"/>
  <c r="AE16" i="15"/>
  <c r="AE12" i="15"/>
  <c r="AE11" i="15"/>
  <c r="AF16" i="23"/>
  <c r="AF17" i="22"/>
  <c r="AF17" i="23"/>
  <c r="AF16" i="22"/>
  <c r="AA15" i="22"/>
  <c r="AA15" i="23"/>
  <c r="AD26" i="23"/>
  <c r="AD14" i="22"/>
  <c r="AD8" i="22"/>
  <c r="AD9" i="22"/>
  <c r="AD14" i="23"/>
  <c r="AD8" i="23"/>
  <c r="AD13" i="22"/>
  <c r="AD7" i="22"/>
  <c r="AD13" i="23"/>
  <c r="AD7" i="23"/>
  <c r="AD23" i="22"/>
  <c r="AD6" i="22"/>
  <c r="AD23" i="23"/>
  <c r="AD6" i="23"/>
  <c r="AD5" i="22"/>
  <c r="AD26" i="22"/>
  <c r="AD5" i="23"/>
  <c r="AD9" i="23"/>
  <c r="AF5" i="22"/>
  <c r="AF9" i="22"/>
  <c r="AF26" i="22"/>
  <c r="AF5" i="23"/>
  <c r="AF9" i="23"/>
  <c r="AF26" i="23"/>
  <c r="AF14" i="22"/>
  <c r="AF8" i="22"/>
  <c r="AF23" i="22"/>
  <c r="AF14" i="23"/>
  <c r="AF8" i="23"/>
  <c r="AF13" i="22"/>
  <c r="AF7" i="22"/>
  <c r="AF6" i="22"/>
  <c r="AF13" i="23"/>
  <c r="AF7" i="23"/>
  <c r="AF23" i="23"/>
  <c r="AF6" i="23"/>
  <c r="AA13" i="23"/>
  <c r="AA7" i="23"/>
  <c r="AA8" i="23"/>
  <c r="AA23" i="22"/>
  <c r="AA6" i="22"/>
  <c r="AA14" i="23"/>
  <c r="AA23" i="23"/>
  <c r="AA6" i="23"/>
  <c r="AA5" i="22"/>
  <c r="AA9" i="22"/>
  <c r="AA26" i="22"/>
  <c r="AA5" i="23"/>
  <c r="AA9" i="23"/>
  <c r="AA26" i="23"/>
  <c r="AA14" i="22"/>
  <c r="AA8" i="22"/>
  <c r="AA13" i="22"/>
  <c r="AA7" i="22"/>
  <c r="AC14" i="23"/>
  <c r="AC8" i="23"/>
  <c r="AC13" i="22"/>
  <c r="AC7" i="22"/>
  <c r="AC5" i="23"/>
  <c r="AC13" i="23"/>
  <c r="AC7" i="23"/>
  <c r="AC23" i="22"/>
  <c r="AC6" i="22"/>
  <c r="AC23" i="23"/>
  <c r="AC6" i="23"/>
  <c r="AC9" i="23"/>
  <c r="AC5" i="22"/>
  <c r="AC9" i="22"/>
  <c r="AC26" i="22"/>
  <c r="AC26" i="23"/>
  <c r="AC14" i="22"/>
  <c r="AC8" i="22"/>
  <c r="W26" i="22"/>
  <c r="W5" i="23"/>
  <c r="W9" i="23"/>
  <c r="W26" i="23"/>
  <c r="W14" i="22"/>
  <c r="W8" i="22"/>
  <c r="W6" i="23"/>
  <c r="W14" i="23"/>
  <c r="W8" i="23"/>
  <c r="W13" i="22"/>
  <c r="W7" i="22"/>
  <c r="W23" i="22"/>
  <c r="W13" i="23"/>
  <c r="W7" i="23"/>
  <c r="W23" i="23"/>
  <c r="W6" i="22"/>
  <c r="W5" i="22"/>
  <c r="W9" i="22"/>
  <c r="X5" i="22"/>
  <c r="X9" i="22"/>
  <c r="X26" i="22"/>
  <c r="X5" i="23"/>
  <c r="X9" i="23"/>
  <c r="X6" i="22"/>
  <c r="X26" i="23"/>
  <c r="X14" i="22"/>
  <c r="X8" i="22"/>
  <c r="X14" i="23"/>
  <c r="X8" i="23"/>
  <c r="X13" i="22"/>
  <c r="X7" i="22"/>
  <c r="X23" i="22"/>
  <c r="X13" i="23"/>
  <c r="X7" i="23"/>
  <c r="X23" i="23"/>
  <c r="X6" i="23"/>
  <c r="Z23" i="22"/>
  <c r="Z6" i="22"/>
  <c r="Z23" i="23"/>
  <c r="Z6" i="23"/>
  <c r="Z13" i="22"/>
  <c r="Z5" i="22"/>
  <c r="Z9" i="22"/>
  <c r="Z26" i="22"/>
  <c r="Z5" i="23"/>
  <c r="Z9" i="23"/>
  <c r="Z7" i="22"/>
  <c r="Z26" i="23"/>
  <c r="Z14" i="22"/>
  <c r="Z8" i="22"/>
  <c r="Z14" i="23"/>
  <c r="Z8" i="23"/>
  <c r="Z13" i="23"/>
  <c r="Z7" i="23"/>
  <c r="Y23" i="23"/>
  <c r="Y6" i="23"/>
  <c r="Y5" i="22"/>
  <c r="Y9" i="22"/>
  <c r="Y26" i="22"/>
  <c r="Y5" i="23"/>
  <c r="Y9" i="23"/>
  <c r="Y26" i="23"/>
  <c r="Y14" i="22"/>
  <c r="Y8" i="22"/>
  <c r="Y13" i="23"/>
  <c r="Y14" i="23"/>
  <c r="Y8" i="23"/>
  <c r="Y13" i="22"/>
  <c r="Y7" i="22"/>
  <c r="Y7" i="23"/>
  <c r="Y23" i="22"/>
  <c r="Y6" i="22"/>
  <c r="AB13" i="22"/>
  <c r="AB7" i="22"/>
  <c r="AB13" i="23"/>
  <c r="AB7" i="23"/>
  <c r="AB14" i="22"/>
  <c r="AB23" i="22"/>
  <c r="AB6" i="22"/>
  <c r="AB26" i="23"/>
  <c r="AB23" i="23"/>
  <c r="AB6" i="23"/>
  <c r="AB5" i="22"/>
  <c r="AB9" i="22"/>
  <c r="AB26" i="22"/>
  <c r="AB5" i="23"/>
  <c r="AB9" i="23"/>
  <c r="AB8" i="22"/>
  <c r="AB14" i="23"/>
  <c r="AB8" i="23"/>
  <c r="AA14" i="15"/>
  <c r="AA13" i="15"/>
  <c r="AB14" i="15"/>
  <c r="AB13" i="15"/>
  <c r="X14" i="15"/>
  <c r="X13" i="15"/>
  <c r="Y13" i="15"/>
  <c r="Y14" i="15"/>
  <c r="AE14" i="15"/>
  <c r="AE13" i="15"/>
  <c r="AD14" i="15"/>
  <c r="AD13" i="15"/>
  <c r="B8" i="20"/>
  <c r="C8" i="20" s="1"/>
  <c r="B2" i="20"/>
  <c r="C2" i="20" s="1"/>
  <c r="B5" i="20"/>
  <c r="C5" i="20" s="1"/>
  <c r="B23" i="20"/>
  <c r="C23" i="20" s="1"/>
  <c r="B7" i="20"/>
  <c r="C7" i="20" s="1"/>
  <c r="B6" i="20"/>
  <c r="C6" i="20" s="1"/>
  <c r="B9" i="20"/>
  <c r="C9" i="20" s="1"/>
  <c r="AF14" i="15"/>
  <c r="AF13" i="15"/>
  <c r="Z13" i="15"/>
  <c r="Z14" i="15"/>
  <c r="W14" i="15"/>
  <c r="W13" i="15"/>
  <c r="J23" i="15"/>
  <c r="R23" i="15"/>
  <c r="Z23" i="15"/>
  <c r="G23" i="15"/>
  <c r="AF23" i="15"/>
  <c r="K23" i="15"/>
  <c r="S23" i="15"/>
  <c r="AA23" i="15"/>
  <c r="O23" i="15"/>
  <c r="X23" i="15"/>
  <c r="I23" i="15"/>
  <c r="D23" i="15"/>
  <c r="L23" i="15"/>
  <c r="T23" i="15"/>
  <c r="AB23" i="15"/>
  <c r="H23" i="15"/>
  <c r="E23" i="15"/>
  <c r="M23" i="15"/>
  <c r="U23" i="15"/>
  <c r="AC23" i="15"/>
  <c r="C23" i="15"/>
  <c r="Q23" i="15"/>
  <c r="F23" i="15"/>
  <c r="N23" i="15"/>
  <c r="V23" i="15"/>
  <c r="AD23" i="15"/>
  <c r="B23" i="15"/>
  <c r="B32" i="93" s="1"/>
  <c r="W23" i="15"/>
  <c r="AE23" i="15"/>
  <c r="P23" i="15"/>
  <c r="Y23" i="15"/>
  <c r="H2" i="15"/>
  <c r="P2" i="15"/>
  <c r="X2" i="15"/>
  <c r="AF2" i="15"/>
  <c r="I2" i="15"/>
  <c r="Q2" i="15"/>
  <c r="Y2" i="15"/>
  <c r="AA2" i="15"/>
  <c r="D2" i="15"/>
  <c r="T2" i="15"/>
  <c r="M2" i="15"/>
  <c r="N2" i="15"/>
  <c r="V2" i="15"/>
  <c r="AD2" i="15"/>
  <c r="O2" i="15"/>
  <c r="AE2" i="15"/>
  <c r="J2" i="15"/>
  <c r="R2" i="15"/>
  <c r="Z2" i="15"/>
  <c r="C2" i="15"/>
  <c r="K2" i="15"/>
  <c r="S2" i="15"/>
  <c r="L2" i="15"/>
  <c r="AB2" i="15"/>
  <c r="E2" i="15"/>
  <c r="U2" i="15"/>
  <c r="AC2" i="15"/>
  <c r="F2" i="15"/>
  <c r="G2" i="15"/>
  <c r="W2" i="15"/>
  <c r="K5" i="15"/>
  <c r="S5" i="15"/>
  <c r="AA5" i="15"/>
  <c r="E5" i="15"/>
  <c r="M5" i="15"/>
  <c r="U5" i="15"/>
  <c r="AC5" i="15"/>
  <c r="F5" i="15"/>
  <c r="N5" i="15"/>
  <c r="V5" i="15"/>
  <c r="AD5" i="15"/>
  <c r="H5" i="15"/>
  <c r="T5" i="15"/>
  <c r="B5" i="15"/>
  <c r="B14" i="93" s="1"/>
  <c r="AB5" i="15"/>
  <c r="Q5" i="15"/>
  <c r="I5" i="15"/>
  <c r="W5" i="15"/>
  <c r="AF5" i="15"/>
  <c r="J5" i="15"/>
  <c r="X5" i="15"/>
  <c r="AE5" i="15"/>
  <c r="L5" i="15"/>
  <c r="Y5" i="15"/>
  <c r="D5" i="15"/>
  <c r="R5" i="15"/>
  <c r="O5" i="15"/>
  <c r="Z5" i="15"/>
  <c r="P5" i="15"/>
  <c r="C5" i="15"/>
  <c r="G5" i="15"/>
  <c r="F6" i="15"/>
  <c r="N6" i="15"/>
  <c r="V6" i="15"/>
  <c r="AD6" i="15"/>
  <c r="H6" i="15"/>
  <c r="P6" i="15"/>
  <c r="X6" i="15"/>
  <c r="AF6" i="15"/>
  <c r="I6" i="15"/>
  <c r="Q6" i="15"/>
  <c r="Y6" i="15"/>
  <c r="D6" i="15"/>
  <c r="R6" i="15"/>
  <c r="AC6" i="15"/>
  <c r="C6" i="15"/>
  <c r="O6" i="15"/>
  <c r="E6" i="15"/>
  <c r="S6" i="15"/>
  <c r="AE6" i="15"/>
  <c r="G6" i="15"/>
  <c r="T6" i="15"/>
  <c r="B6" i="15"/>
  <c r="J6" i="15"/>
  <c r="U6" i="15"/>
  <c r="L6" i="15"/>
  <c r="K6" i="15"/>
  <c r="W6" i="15"/>
  <c r="Z6" i="15"/>
  <c r="M6" i="15"/>
  <c r="AA6" i="15"/>
  <c r="AB6" i="15"/>
  <c r="I7" i="15"/>
  <c r="Q7" i="15"/>
  <c r="Y7" i="15"/>
  <c r="K7" i="15"/>
  <c r="S7" i="15"/>
  <c r="AA7" i="15"/>
  <c r="D7" i="15"/>
  <c r="L7" i="15"/>
  <c r="T7" i="15"/>
  <c r="AB7" i="15"/>
  <c r="N7" i="15"/>
  <c r="Z7" i="15"/>
  <c r="H7" i="15"/>
  <c r="J7" i="15"/>
  <c r="O7" i="15"/>
  <c r="AC7" i="15"/>
  <c r="C7" i="15"/>
  <c r="X7" i="15"/>
  <c r="E7" i="15"/>
  <c r="P7" i="15"/>
  <c r="AD7" i="15"/>
  <c r="V7" i="15"/>
  <c r="W7" i="15"/>
  <c r="B7" i="15"/>
  <c r="B16" i="93" s="1"/>
  <c r="M7" i="15"/>
  <c r="F7" i="15"/>
  <c r="R7" i="15"/>
  <c r="AE7" i="15"/>
  <c r="G7" i="15"/>
  <c r="U7" i="15"/>
  <c r="AF7" i="15"/>
  <c r="G9" i="15"/>
  <c r="O9" i="15"/>
  <c r="W9" i="15"/>
  <c r="AE9" i="15"/>
  <c r="H9" i="15"/>
  <c r="P9" i="15"/>
  <c r="X9" i="15"/>
  <c r="AF9" i="15"/>
  <c r="I9" i="15"/>
  <c r="Q9" i="15"/>
  <c r="Y9" i="15"/>
  <c r="B9" i="15"/>
  <c r="B18" i="93" s="1"/>
  <c r="J9" i="15"/>
  <c r="R9" i="15"/>
  <c r="Z9" i="15"/>
  <c r="N9" i="15"/>
  <c r="AD9" i="15"/>
  <c r="C9" i="15"/>
  <c r="S9" i="15"/>
  <c r="K9" i="15"/>
  <c r="D9" i="15"/>
  <c r="T9" i="15"/>
  <c r="M9" i="15"/>
  <c r="E9" i="15"/>
  <c r="U9" i="15"/>
  <c r="AA9" i="15"/>
  <c r="AC9" i="15"/>
  <c r="F9" i="15"/>
  <c r="V9" i="15"/>
  <c r="L9" i="15"/>
  <c r="AB9" i="15"/>
  <c r="G8" i="15"/>
  <c r="O8" i="15"/>
  <c r="W8" i="15"/>
  <c r="AE8" i="15"/>
  <c r="U8" i="15"/>
  <c r="AD8" i="15"/>
  <c r="H8" i="15"/>
  <c r="P8" i="15"/>
  <c r="X8" i="15"/>
  <c r="AF8" i="15"/>
  <c r="D8" i="15"/>
  <c r="M8" i="15"/>
  <c r="I8" i="15"/>
  <c r="Q8" i="15"/>
  <c r="Y8" i="15"/>
  <c r="C8" i="15"/>
  <c r="J8" i="15"/>
  <c r="R8" i="15"/>
  <c r="Z8" i="15"/>
  <c r="L8" i="15"/>
  <c r="T8" i="15"/>
  <c r="B8" i="15"/>
  <c r="B17" i="93" s="1"/>
  <c r="AC8" i="15"/>
  <c r="F8" i="15"/>
  <c r="K8" i="15"/>
  <c r="S8" i="15"/>
  <c r="AA8" i="15"/>
  <c r="AB8" i="15"/>
  <c r="E8" i="15"/>
  <c r="N8" i="15"/>
  <c r="V8" i="15"/>
  <c r="P25" i="96" l="1"/>
  <c r="N90" i="93"/>
  <c r="N25" i="19" s="1"/>
  <c r="N118" i="93"/>
  <c r="N146" i="93"/>
  <c r="N25" i="18" s="1"/>
  <c r="P25" i="97"/>
  <c r="P25" i="15"/>
  <c r="O34" i="93"/>
  <c r="K3" i="97"/>
  <c r="J3" i="19"/>
  <c r="B15" i="93"/>
  <c r="B46" i="93" s="1"/>
  <c r="B59" i="93"/>
  <c r="B45" i="93"/>
  <c r="L10" i="21"/>
  <c r="D7" i="20"/>
  <c r="D22" i="20"/>
  <c r="D26" i="20"/>
  <c r="D6" i="20"/>
  <c r="D18" i="20"/>
  <c r="D23" i="20"/>
  <c r="D21" i="20"/>
  <c r="D16" i="20"/>
  <c r="D20" i="20"/>
  <c r="D17" i="20"/>
  <c r="D9" i="20"/>
  <c r="D5" i="20"/>
  <c r="D2" i="20"/>
  <c r="C3" i="92"/>
  <c r="C59" i="92" s="1"/>
  <c r="D19" i="20"/>
  <c r="D14" i="20"/>
  <c r="D8" i="20"/>
  <c r="D11" i="20"/>
  <c r="D13" i="20"/>
  <c r="D12" i="20"/>
  <c r="E15" i="20"/>
  <c r="L4" i="23"/>
  <c r="L24" i="23"/>
  <c r="Q25" i="15" l="1"/>
  <c r="P34" i="93"/>
  <c r="B8" i="16"/>
  <c r="B9" i="92" s="1"/>
  <c r="B65" i="92" s="1"/>
  <c r="G45" i="93"/>
  <c r="G8" i="16" s="1"/>
  <c r="O45" i="93"/>
  <c r="O8" i="16" s="1"/>
  <c r="W45" i="93"/>
  <c r="W8" i="16" s="1"/>
  <c r="AE45" i="93"/>
  <c r="AE8" i="16" s="1"/>
  <c r="H45" i="93"/>
  <c r="H8" i="16" s="1"/>
  <c r="P45" i="93"/>
  <c r="P8" i="16" s="1"/>
  <c r="X45" i="93"/>
  <c r="X8" i="16" s="1"/>
  <c r="AF45" i="93"/>
  <c r="AF8" i="16" s="1"/>
  <c r="C45" i="93"/>
  <c r="C8" i="16" s="1"/>
  <c r="C9" i="92" s="1"/>
  <c r="C65" i="92" s="1"/>
  <c r="I45" i="93"/>
  <c r="I8" i="16" s="1"/>
  <c r="Q45" i="93"/>
  <c r="Q8" i="16" s="1"/>
  <c r="Y45" i="93"/>
  <c r="Y8" i="16" s="1"/>
  <c r="J45" i="93"/>
  <c r="J8" i="16" s="1"/>
  <c r="R45" i="93"/>
  <c r="R8" i="16" s="1"/>
  <c r="Z45" i="93"/>
  <c r="Z8" i="16" s="1"/>
  <c r="K45" i="93"/>
  <c r="K8" i="16" s="1"/>
  <c r="S45" i="93"/>
  <c r="S8" i="16" s="1"/>
  <c r="AA45" i="93"/>
  <c r="AA8" i="16" s="1"/>
  <c r="D45" i="93"/>
  <c r="D8" i="16" s="1"/>
  <c r="L45" i="93"/>
  <c r="L8" i="16" s="1"/>
  <c r="T45" i="93"/>
  <c r="T8" i="16" s="1"/>
  <c r="AB45" i="93"/>
  <c r="AB8" i="16" s="1"/>
  <c r="E45" i="93"/>
  <c r="E8" i="16" s="1"/>
  <c r="M45" i="93"/>
  <c r="M8" i="16" s="1"/>
  <c r="U45" i="93"/>
  <c r="U8" i="16" s="1"/>
  <c r="AC45" i="93"/>
  <c r="AC8" i="16" s="1"/>
  <c r="F45" i="93"/>
  <c r="F8" i="16" s="1"/>
  <c r="N45" i="93"/>
  <c r="N8" i="16" s="1"/>
  <c r="V45" i="93"/>
  <c r="V8" i="16" s="1"/>
  <c r="AD45" i="93"/>
  <c r="AD8" i="16" s="1"/>
  <c r="Q25" i="97"/>
  <c r="B9" i="16"/>
  <c r="B10" i="92" s="1"/>
  <c r="B66" i="92" s="1"/>
  <c r="J46" i="93"/>
  <c r="J9" i="16" s="1"/>
  <c r="R46" i="93"/>
  <c r="R9" i="16" s="1"/>
  <c r="Z46" i="93"/>
  <c r="Z9" i="16" s="1"/>
  <c r="K46" i="93"/>
  <c r="K9" i="16" s="1"/>
  <c r="S46" i="93"/>
  <c r="S9" i="16" s="1"/>
  <c r="AA46" i="93"/>
  <c r="AA9" i="16" s="1"/>
  <c r="D46" i="93"/>
  <c r="D9" i="16" s="1"/>
  <c r="L46" i="93"/>
  <c r="L9" i="16" s="1"/>
  <c r="T46" i="93"/>
  <c r="T9" i="16" s="1"/>
  <c r="AB46" i="93"/>
  <c r="AB9" i="16" s="1"/>
  <c r="C46" i="93"/>
  <c r="C9" i="16" s="1"/>
  <c r="C10" i="92" s="1"/>
  <c r="C66" i="92" s="1"/>
  <c r="E46" i="93"/>
  <c r="E9" i="16" s="1"/>
  <c r="M46" i="93"/>
  <c r="M9" i="16" s="1"/>
  <c r="U46" i="93"/>
  <c r="U9" i="16" s="1"/>
  <c r="AC46" i="93"/>
  <c r="AC9" i="16" s="1"/>
  <c r="F46" i="93"/>
  <c r="F9" i="16" s="1"/>
  <c r="N46" i="93"/>
  <c r="N9" i="16" s="1"/>
  <c r="V46" i="93"/>
  <c r="V9" i="16" s="1"/>
  <c r="AD46" i="93"/>
  <c r="AD9" i="16" s="1"/>
  <c r="G46" i="93"/>
  <c r="G9" i="16" s="1"/>
  <c r="O46" i="93"/>
  <c r="O9" i="16" s="1"/>
  <c r="W46" i="93"/>
  <c r="W9" i="16" s="1"/>
  <c r="AE46" i="93"/>
  <c r="AE9" i="16" s="1"/>
  <c r="H46" i="93"/>
  <c r="H9" i="16" s="1"/>
  <c r="P46" i="93"/>
  <c r="P9" i="16" s="1"/>
  <c r="X46" i="93"/>
  <c r="X9" i="16" s="1"/>
  <c r="AF46" i="93"/>
  <c r="AF9" i="16" s="1"/>
  <c r="I46" i="93"/>
  <c r="I9" i="16" s="1"/>
  <c r="Q46" i="93"/>
  <c r="Q9" i="16" s="1"/>
  <c r="Y46" i="93"/>
  <c r="Y9" i="16" s="1"/>
  <c r="B22" i="16"/>
  <c r="B23" i="92" s="1"/>
  <c r="B79" i="92" s="1"/>
  <c r="I59" i="93"/>
  <c r="I22" i="16" s="1"/>
  <c r="Q59" i="93"/>
  <c r="Q22" i="16" s="1"/>
  <c r="Y59" i="93"/>
  <c r="Y22" i="16" s="1"/>
  <c r="J59" i="93"/>
  <c r="J22" i="16" s="1"/>
  <c r="R59" i="93"/>
  <c r="R22" i="16" s="1"/>
  <c r="Z59" i="93"/>
  <c r="Z22" i="16" s="1"/>
  <c r="K59" i="93"/>
  <c r="K22" i="16" s="1"/>
  <c r="S59" i="93"/>
  <c r="S22" i="16" s="1"/>
  <c r="AA59" i="93"/>
  <c r="AA22" i="16" s="1"/>
  <c r="D59" i="93"/>
  <c r="D22" i="16" s="1"/>
  <c r="L59" i="93"/>
  <c r="L22" i="16" s="1"/>
  <c r="T59" i="93"/>
  <c r="T22" i="16" s="1"/>
  <c r="AB59" i="93"/>
  <c r="AB22" i="16" s="1"/>
  <c r="E59" i="93"/>
  <c r="E22" i="16" s="1"/>
  <c r="M59" i="93"/>
  <c r="M22" i="16" s="1"/>
  <c r="U59" i="93"/>
  <c r="U22" i="16" s="1"/>
  <c r="AC59" i="93"/>
  <c r="AC22" i="16" s="1"/>
  <c r="F59" i="93"/>
  <c r="F22" i="16" s="1"/>
  <c r="N59" i="93"/>
  <c r="N22" i="16" s="1"/>
  <c r="V59" i="93"/>
  <c r="V22" i="16" s="1"/>
  <c r="AD59" i="93"/>
  <c r="AD22" i="16" s="1"/>
  <c r="G59" i="93"/>
  <c r="G22" i="16" s="1"/>
  <c r="O59" i="93"/>
  <c r="O22" i="16" s="1"/>
  <c r="W59" i="93"/>
  <c r="W22" i="16" s="1"/>
  <c r="AE59" i="93"/>
  <c r="AE22" i="16" s="1"/>
  <c r="H59" i="93"/>
  <c r="H22" i="16" s="1"/>
  <c r="P59" i="93"/>
  <c r="P22" i="16" s="1"/>
  <c r="X59" i="93"/>
  <c r="X22" i="16" s="1"/>
  <c r="AF59" i="93"/>
  <c r="AF22" i="16" s="1"/>
  <c r="C59" i="93"/>
  <c r="C22" i="16" s="1"/>
  <c r="C23" i="92" s="1"/>
  <c r="C79" i="92" s="1"/>
  <c r="L3" i="97"/>
  <c r="K3" i="19"/>
  <c r="O118" i="93"/>
  <c r="O146" i="93"/>
  <c r="O25" i="18" s="1"/>
  <c r="O90" i="93"/>
  <c r="O25" i="19" s="1"/>
  <c r="Q25" i="96"/>
  <c r="B55" i="93"/>
  <c r="B54" i="93"/>
  <c r="B42" i="93"/>
  <c r="B62" i="93"/>
  <c r="B40" i="93"/>
  <c r="B60" i="93"/>
  <c r="B58" i="93"/>
  <c r="B52" i="93"/>
  <c r="B41" i="93"/>
  <c r="B57" i="93"/>
  <c r="B48" i="93"/>
  <c r="B56" i="93"/>
  <c r="B51" i="93"/>
  <c r="B53" i="93"/>
  <c r="B63" i="93"/>
  <c r="B44" i="93"/>
  <c r="B43" i="93"/>
  <c r="B49" i="93"/>
  <c r="B50" i="93"/>
  <c r="B47" i="93"/>
  <c r="B61" i="93"/>
  <c r="M10" i="21"/>
  <c r="E2" i="20"/>
  <c r="D3" i="92"/>
  <c r="D59" i="92" s="1"/>
  <c r="E20" i="20"/>
  <c r="E18" i="20"/>
  <c r="E7" i="20"/>
  <c r="F15" i="20"/>
  <c r="E8" i="20"/>
  <c r="D9" i="92"/>
  <c r="D65" i="92" s="1"/>
  <c r="E5" i="20"/>
  <c r="E16" i="20"/>
  <c r="E6" i="20"/>
  <c r="E12" i="20"/>
  <c r="E26" i="20"/>
  <c r="E11" i="20"/>
  <c r="E14" i="20"/>
  <c r="E9" i="20"/>
  <c r="D10" i="92"/>
  <c r="D66" i="92" s="1"/>
  <c r="E21" i="20"/>
  <c r="E13" i="20"/>
  <c r="E19" i="20"/>
  <c r="E17" i="20"/>
  <c r="E23" i="20"/>
  <c r="E22" i="20"/>
  <c r="D23" i="92"/>
  <c r="D79" i="92" s="1"/>
  <c r="M24" i="23"/>
  <c r="M4" i="23"/>
  <c r="B7" i="16" l="1"/>
  <c r="B8" i="92" s="1"/>
  <c r="B64" i="92" s="1"/>
  <c r="D44" i="93"/>
  <c r="D7" i="16" s="1"/>
  <c r="D8" i="92" s="1"/>
  <c r="D64" i="92" s="1"/>
  <c r="L44" i="93"/>
  <c r="L7" i="16" s="1"/>
  <c r="T44" i="93"/>
  <c r="T7" i="16" s="1"/>
  <c r="AB44" i="93"/>
  <c r="AB7" i="16" s="1"/>
  <c r="C44" i="93"/>
  <c r="C7" i="16" s="1"/>
  <c r="C8" i="92" s="1"/>
  <c r="C64" i="92" s="1"/>
  <c r="E44" i="93"/>
  <c r="E7" i="16" s="1"/>
  <c r="M44" i="93"/>
  <c r="M7" i="16" s="1"/>
  <c r="U44" i="93"/>
  <c r="U7" i="16" s="1"/>
  <c r="AC44" i="93"/>
  <c r="AC7" i="16" s="1"/>
  <c r="F44" i="93"/>
  <c r="F7" i="16" s="1"/>
  <c r="N44" i="93"/>
  <c r="N7" i="16" s="1"/>
  <c r="V44" i="93"/>
  <c r="V7" i="16" s="1"/>
  <c r="AD44" i="93"/>
  <c r="AD7" i="16" s="1"/>
  <c r="G44" i="93"/>
  <c r="G7" i="16" s="1"/>
  <c r="O44" i="93"/>
  <c r="O7" i="16" s="1"/>
  <c r="W44" i="93"/>
  <c r="W7" i="16" s="1"/>
  <c r="AE44" i="93"/>
  <c r="AE7" i="16" s="1"/>
  <c r="H44" i="93"/>
  <c r="H7" i="16" s="1"/>
  <c r="P44" i="93"/>
  <c r="P7" i="16" s="1"/>
  <c r="X44" i="93"/>
  <c r="X7" i="16" s="1"/>
  <c r="AF44" i="93"/>
  <c r="AF7" i="16" s="1"/>
  <c r="I44" i="93"/>
  <c r="I7" i="16" s="1"/>
  <c r="Q44" i="93"/>
  <c r="Q7" i="16" s="1"/>
  <c r="Y44" i="93"/>
  <c r="Y7" i="16" s="1"/>
  <c r="J44" i="93"/>
  <c r="J7" i="16" s="1"/>
  <c r="R44" i="93"/>
  <c r="R7" i="16" s="1"/>
  <c r="Z44" i="93"/>
  <c r="Z7" i="16" s="1"/>
  <c r="K44" i="93"/>
  <c r="K7" i="16" s="1"/>
  <c r="S44" i="93"/>
  <c r="S7" i="16" s="1"/>
  <c r="AA44" i="93"/>
  <c r="AA7" i="16" s="1"/>
  <c r="B16" i="92"/>
  <c r="B72" i="92" s="1"/>
  <c r="D52" i="93"/>
  <c r="D16" i="92" s="1"/>
  <c r="D72" i="92" s="1"/>
  <c r="L52" i="93"/>
  <c r="T52" i="93"/>
  <c r="AB52" i="93"/>
  <c r="C52" i="93"/>
  <c r="C16" i="92" s="1"/>
  <c r="C72" i="92" s="1"/>
  <c r="E52" i="93"/>
  <c r="E16" i="92" s="1"/>
  <c r="E72" i="92" s="1"/>
  <c r="M52" i="93"/>
  <c r="U52" i="93"/>
  <c r="AC52" i="93"/>
  <c r="F52" i="93"/>
  <c r="N52" i="93"/>
  <c r="V52" i="93"/>
  <c r="AD52" i="93"/>
  <c r="G52" i="93"/>
  <c r="O52" i="93"/>
  <c r="W52" i="93"/>
  <c r="AE52" i="93"/>
  <c r="H52" i="93"/>
  <c r="P52" i="93"/>
  <c r="X52" i="93"/>
  <c r="AF52" i="93"/>
  <c r="I52" i="93"/>
  <c r="Q52" i="93"/>
  <c r="Y52" i="93"/>
  <c r="J52" i="93"/>
  <c r="R52" i="93"/>
  <c r="Z52" i="93"/>
  <c r="K52" i="93"/>
  <c r="S52" i="93"/>
  <c r="AA52" i="93"/>
  <c r="B26" i="16"/>
  <c r="B27" i="92" s="1"/>
  <c r="B83" i="92" s="1"/>
  <c r="E63" i="93"/>
  <c r="E26" i="16" s="1"/>
  <c r="E27" i="92" s="1"/>
  <c r="E83" i="92" s="1"/>
  <c r="M63" i="93"/>
  <c r="M26" i="16" s="1"/>
  <c r="U63" i="93"/>
  <c r="U26" i="16" s="1"/>
  <c r="AC63" i="93"/>
  <c r="AC26" i="16" s="1"/>
  <c r="F63" i="93"/>
  <c r="F26" i="16" s="1"/>
  <c r="N63" i="93"/>
  <c r="N26" i="16" s="1"/>
  <c r="V63" i="93"/>
  <c r="V26" i="16" s="1"/>
  <c r="AD63" i="93"/>
  <c r="AD26" i="16" s="1"/>
  <c r="G63" i="93"/>
  <c r="G26" i="16" s="1"/>
  <c r="O63" i="93"/>
  <c r="O26" i="16" s="1"/>
  <c r="W63" i="93"/>
  <c r="W26" i="16" s="1"/>
  <c r="AE63" i="93"/>
  <c r="AE26" i="16" s="1"/>
  <c r="H63" i="93"/>
  <c r="H26" i="16" s="1"/>
  <c r="P63" i="93"/>
  <c r="P26" i="16" s="1"/>
  <c r="X63" i="93"/>
  <c r="X26" i="16" s="1"/>
  <c r="AF63" i="93"/>
  <c r="AF26" i="16" s="1"/>
  <c r="C63" i="93"/>
  <c r="C26" i="16" s="1"/>
  <c r="C27" i="92" s="1"/>
  <c r="C83" i="92" s="1"/>
  <c r="I63" i="93"/>
  <c r="I26" i="16" s="1"/>
  <c r="Q63" i="93"/>
  <c r="Q26" i="16" s="1"/>
  <c r="Y63" i="93"/>
  <c r="Y26" i="16" s="1"/>
  <c r="J63" i="93"/>
  <c r="J26" i="16" s="1"/>
  <c r="R63" i="93"/>
  <c r="R26" i="16" s="1"/>
  <c r="Z63" i="93"/>
  <c r="Z26" i="16" s="1"/>
  <c r="K63" i="93"/>
  <c r="K26" i="16" s="1"/>
  <c r="S63" i="93"/>
  <c r="S26" i="16" s="1"/>
  <c r="AA63" i="93"/>
  <c r="AA26" i="16" s="1"/>
  <c r="D63" i="93"/>
  <c r="D26" i="16" s="1"/>
  <c r="D27" i="92" s="1"/>
  <c r="D83" i="92" s="1"/>
  <c r="L63" i="93"/>
  <c r="L26" i="16" s="1"/>
  <c r="T63" i="93"/>
  <c r="T26" i="16" s="1"/>
  <c r="AB63" i="93"/>
  <c r="AB26" i="16" s="1"/>
  <c r="B21" i="16"/>
  <c r="B22" i="92" s="1"/>
  <c r="B78" i="92" s="1"/>
  <c r="F58" i="93"/>
  <c r="F21" i="16" s="1"/>
  <c r="N58" i="93"/>
  <c r="N21" i="16" s="1"/>
  <c r="V58" i="93"/>
  <c r="V21" i="16" s="1"/>
  <c r="AD58" i="93"/>
  <c r="AD21" i="16" s="1"/>
  <c r="G58" i="93"/>
  <c r="G21" i="16" s="1"/>
  <c r="O58" i="93"/>
  <c r="O21" i="16" s="1"/>
  <c r="W58" i="93"/>
  <c r="W21" i="16" s="1"/>
  <c r="AE58" i="93"/>
  <c r="AE21" i="16" s="1"/>
  <c r="H58" i="93"/>
  <c r="H21" i="16" s="1"/>
  <c r="P58" i="93"/>
  <c r="P21" i="16" s="1"/>
  <c r="X58" i="93"/>
  <c r="X21" i="16" s="1"/>
  <c r="AF58" i="93"/>
  <c r="AF21" i="16" s="1"/>
  <c r="I58" i="93"/>
  <c r="I21" i="16" s="1"/>
  <c r="Q58" i="93"/>
  <c r="Q21" i="16" s="1"/>
  <c r="Y58" i="93"/>
  <c r="Y21" i="16" s="1"/>
  <c r="J58" i="93"/>
  <c r="J21" i="16" s="1"/>
  <c r="R58" i="93"/>
  <c r="R21" i="16" s="1"/>
  <c r="Z58" i="93"/>
  <c r="Z21" i="16" s="1"/>
  <c r="K58" i="93"/>
  <c r="K21" i="16" s="1"/>
  <c r="S58" i="93"/>
  <c r="S21" i="16" s="1"/>
  <c r="AA58" i="93"/>
  <c r="AA21" i="16" s="1"/>
  <c r="D58" i="93"/>
  <c r="D21" i="16" s="1"/>
  <c r="D22" i="92" s="1"/>
  <c r="D78" i="92" s="1"/>
  <c r="L58" i="93"/>
  <c r="L21" i="16" s="1"/>
  <c r="T58" i="93"/>
  <c r="T21" i="16" s="1"/>
  <c r="AB58" i="93"/>
  <c r="AB21" i="16" s="1"/>
  <c r="C58" i="93"/>
  <c r="C21" i="16" s="1"/>
  <c r="C22" i="92" s="1"/>
  <c r="C78" i="92" s="1"/>
  <c r="E58" i="93"/>
  <c r="E21" i="16" s="1"/>
  <c r="M58" i="93"/>
  <c r="M21" i="16" s="1"/>
  <c r="U58" i="93"/>
  <c r="U21" i="16" s="1"/>
  <c r="AC58" i="93"/>
  <c r="AC21" i="16" s="1"/>
  <c r="R25" i="96"/>
  <c r="B16" i="16"/>
  <c r="B17" i="92" s="1"/>
  <c r="B73" i="92" s="1"/>
  <c r="G53" i="93"/>
  <c r="G16" i="16" s="1"/>
  <c r="O53" i="93"/>
  <c r="O16" i="16" s="1"/>
  <c r="W53" i="93"/>
  <c r="W16" i="16" s="1"/>
  <c r="AE53" i="93"/>
  <c r="AE16" i="16" s="1"/>
  <c r="H53" i="93"/>
  <c r="H16" i="16" s="1"/>
  <c r="P53" i="93"/>
  <c r="P16" i="16" s="1"/>
  <c r="X53" i="93"/>
  <c r="X16" i="16" s="1"/>
  <c r="AF53" i="93"/>
  <c r="AF16" i="16" s="1"/>
  <c r="C53" i="93"/>
  <c r="C16" i="16" s="1"/>
  <c r="C17" i="92" s="1"/>
  <c r="C73" i="92" s="1"/>
  <c r="I53" i="93"/>
  <c r="I16" i="16" s="1"/>
  <c r="Q53" i="93"/>
  <c r="Q16" i="16" s="1"/>
  <c r="Y53" i="93"/>
  <c r="Y16" i="16" s="1"/>
  <c r="J53" i="93"/>
  <c r="J16" i="16" s="1"/>
  <c r="R53" i="93"/>
  <c r="R16" i="16" s="1"/>
  <c r="Z53" i="93"/>
  <c r="Z16" i="16" s="1"/>
  <c r="K53" i="93"/>
  <c r="K16" i="16" s="1"/>
  <c r="S53" i="93"/>
  <c r="S16" i="16" s="1"/>
  <c r="AA53" i="93"/>
  <c r="AA16" i="16" s="1"/>
  <c r="D53" i="93"/>
  <c r="D16" i="16" s="1"/>
  <c r="D17" i="92" s="1"/>
  <c r="D73" i="92" s="1"/>
  <c r="L53" i="93"/>
  <c r="L16" i="16" s="1"/>
  <c r="T53" i="93"/>
  <c r="T16" i="16" s="1"/>
  <c r="AB53" i="93"/>
  <c r="AB16" i="16" s="1"/>
  <c r="E53" i="93"/>
  <c r="E16" i="16" s="1"/>
  <c r="M53" i="93"/>
  <c r="M16" i="16" s="1"/>
  <c r="U53" i="93"/>
  <c r="U16" i="16" s="1"/>
  <c r="AC53" i="93"/>
  <c r="AC16" i="16" s="1"/>
  <c r="F53" i="93"/>
  <c r="F16" i="16" s="1"/>
  <c r="N53" i="93"/>
  <c r="N16" i="16" s="1"/>
  <c r="V53" i="93"/>
  <c r="V16" i="16" s="1"/>
  <c r="AD53" i="93"/>
  <c r="AD16" i="16" s="1"/>
  <c r="B23" i="16"/>
  <c r="B24" i="92" s="1"/>
  <c r="B80" i="92" s="1"/>
  <c r="D60" i="93"/>
  <c r="D23" i="16" s="1"/>
  <c r="D24" i="92" s="1"/>
  <c r="D80" i="92" s="1"/>
  <c r="L60" i="93"/>
  <c r="L23" i="16" s="1"/>
  <c r="T60" i="93"/>
  <c r="T23" i="16" s="1"/>
  <c r="AB60" i="93"/>
  <c r="AB23" i="16" s="1"/>
  <c r="C60" i="93"/>
  <c r="C23" i="16" s="1"/>
  <c r="C24" i="92" s="1"/>
  <c r="C80" i="92" s="1"/>
  <c r="E60" i="93"/>
  <c r="E23" i="16" s="1"/>
  <c r="M60" i="93"/>
  <c r="M23" i="16" s="1"/>
  <c r="U60" i="93"/>
  <c r="U23" i="16" s="1"/>
  <c r="AC60" i="93"/>
  <c r="AC23" i="16" s="1"/>
  <c r="F60" i="93"/>
  <c r="F23" i="16" s="1"/>
  <c r="N60" i="93"/>
  <c r="N23" i="16" s="1"/>
  <c r="V60" i="93"/>
  <c r="V23" i="16" s="1"/>
  <c r="AD60" i="93"/>
  <c r="AD23" i="16" s="1"/>
  <c r="G60" i="93"/>
  <c r="G23" i="16" s="1"/>
  <c r="O60" i="93"/>
  <c r="O23" i="16" s="1"/>
  <c r="W60" i="93"/>
  <c r="W23" i="16" s="1"/>
  <c r="AE60" i="93"/>
  <c r="AE23" i="16" s="1"/>
  <c r="H60" i="93"/>
  <c r="H23" i="16" s="1"/>
  <c r="P60" i="93"/>
  <c r="P23" i="16" s="1"/>
  <c r="X60" i="93"/>
  <c r="X23" i="16" s="1"/>
  <c r="AF60" i="93"/>
  <c r="AF23" i="16" s="1"/>
  <c r="I60" i="93"/>
  <c r="I23" i="16" s="1"/>
  <c r="Q60" i="93"/>
  <c r="Q23" i="16" s="1"/>
  <c r="Y60" i="93"/>
  <c r="Y23" i="16" s="1"/>
  <c r="J60" i="93"/>
  <c r="J23" i="16" s="1"/>
  <c r="R60" i="93"/>
  <c r="R23" i="16" s="1"/>
  <c r="Z60" i="93"/>
  <c r="Z23" i="16" s="1"/>
  <c r="K60" i="93"/>
  <c r="K23" i="16" s="1"/>
  <c r="S60" i="93"/>
  <c r="S23" i="16" s="1"/>
  <c r="AA60" i="93"/>
  <c r="AA23" i="16" s="1"/>
  <c r="B24" i="16"/>
  <c r="G61" i="93"/>
  <c r="G24" i="16" s="1"/>
  <c r="O61" i="93"/>
  <c r="O24" i="16" s="1"/>
  <c r="W61" i="93"/>
  <c r="W24" i="16" s="1"/>
  <c r="AE61" i="93"/>
  <c r="AE24" i="16" s="1"/>
  <c r="H61" i="93"/>
  <c r="H24" i="16" s="1"/>
  <c r="P61" i="93"/>
  <c r="P24" i="16" s="1"/>
  <c r="X61" i="93"/>
  <c r="X24" i="16" s="1"/>
  <c r="AF61" i="93"/>
  <c r="AF24" i="16" s="1"/>
  <c r="C61" i="93"/>
  <c r="C24" i="16" s="1"/>
  <c r="I61" i="93"/>
  <c r="I24" i="16" s="1"/>
  <c r="Q61" i="93"/>
  <c r="Q24" i="16" s="1"/>
  <c r="Y61" i="93"/>
  <c r="Y24" i="16" s="1"/>
  <c r="J61" i="93"/>
  <c r="J24" i="16" s="1"/>
  <c r="R61" i="93"/>
  <c r="R24" i="16" s="1"/>
  <c r="Z61" i="93"/>
  <c r="Z24" i="16" s="1"/>
  <c r="K61" i="93"/>
  <c r="K24" i="16" s="1"/>
  <c r="S61" i="93"/>
  <c r="S24" i="16" s="1"/>
  <c r="AA61" i="93"/>
  <c r="AA24" i="16" s="1"/>
  <c r="D61" i="93"/>
  <c r="D24" i="16" s="1"/>
  <c r="L61" i="93"/>
  <c r="L24" i="16" s="1"/>
  <c r="T61" i="93"/>
  <c r="T24" i="16" s="1"/>
  <c r="AB61" i="93"/>
  <c r="AB24" i="16" s="1"/>
  <c r="E61" i="93"/>
  <c r="E24" i="16" s="1"/>
  <c r="M61" i="93"/>
  <c r="M24" i="16" s="1"/>
  <c r="U61" i="93"/>
  <c r="U24" i="16" s="1"/>
  <c r="AC61" i="93"/>
  <c r="AC24" i="16" s="1"/>
  <c r="F61" i="93"/>
  <c r="F24" i="16" s="1"/>
  <c r="N61" i="93"/>
  <c r="N24" i="16" s="1"/>
  <c r="V61" i="93"/>
  <c r="V24" i="16" s="1"/>
  <c r="AD61" i="93"/>
  <c r="AD24" i="16" s="1"/>
  <c r="B14" i="16"/>
  <c r="B15" i="92" s="1"/>
  <c r="B71" i="92" s="1"/>
  <c r="I51" i="93"/>
  <c r="I14" i="16" s="1"/>
  <c r="Q51" i="93"/>
  <c r="Q14" i="16" s="1"/>
  <c r="Y51" i="93"/>
  <c r="Y14" i="16" s="1"/>
  <c r="J51" i="93"/>
  <c r="J14" i="16" s="1"/>
  <c r="R51" i="93"/>
  <c r="R14" i="16" s="1"/>
  <c r="Z51" i="93"/>
  <c r="Z14" i="16" s="1"/>
  <c r="K51" i="93"/>
  <c r="K14" i="16" s="1"/>
  <c r="S51" i="93"/>
  <c r="S14" i="16" s="1"/>
  <c r="AA51" i="93"/>
  <c r="AA14" i="16" s="1"/>
  <c r="D51" i="93"/>
  <c r="D14" i="16" s="1"/>
  <c r="D15" i="92" s="1"/>
  <c r="D71" i="92" s="1"/>
  <c r="L51" i="93"/>
  <c r="L14" i="16" s="1"/>
  <c r="T51" i="93"/>
  <c r="T14" i="16" s="1"/>
  <c r="AB51" i="93"/>
  <c r="AB14" i="16" s="1"/>
  <c r="E51" i="93"/>
  <c r="E14" i="16" s="1"/>
  <c r="M51" i="93"/>
  <c r="M14" i="16" s="1"/>
  <c r="U51" i="93"/>
  <c r="U14" i="16" s="1"/>
  <c r="AC51" i="93"/>
  <c r="AC14" i="16" s="1"/>
  <c r="F51" i="93"/>
  <c r="F14" i="16" s="1"/>
  <c r="N51" i="93"/>
  <c r="N14" i="16" s="1"/>
  <c r="V51" i="93"/>
  <c r="V14" i="16" s="1"/>
  <c r="AD51" i="93"/>
  <c r="AD14" i="16" s="1"/>
  <c r="G51" i="93"/>
  <c r="G14" i="16" s="1"/>
  <c r="O51" i="93"/>
  <c r="O14" i="16" s="1"/>
  <c r="W51" i="93"/>
  <c r="W14" i="16" s="1"/>
  <c r="AE51" i="93"/>
  <c r="AE14" i="16" s="1"/>
  <c r="H51" i="93"/>
  <c r="H14" i="16" s="1"/>
  <c r="P51" i="93"/>
  <c r="P14" i="16" s="1"/>
  <c r="X51" i="93"/>
  <c r="X14" i="16" s="1"/>
  <c r="AF51" i="93"/>
  <c r="AF14" i="16" s="1"/>
  <c r="C51" i="93"/>
  <c r="C14" i="16" s="1"/>
  <c r="C15" i="92" s="1"/>
  <c r="C71" i="92" s="1"/>
  <c r="H40" i="93"/>
  <c r="H3" i="16" s="1"/>
  <c r="H4" i="92" s="1"/>
  <c r="H60" i="92" s="1"/>
  <c r="P40" i="93"/>
  <c r="P3" i="16" s="1"/>
  <c r="X40" i="93"/>
  <c r="X3" i="16" s="1"/>
  <c r="AF40" i="93"/>
  <c r="AF3" i="16" s="1"/>
  <c r="I40" i="93"/>
  <c r="I3" i="16" s="1"/>
  <c r="I4" i="92" s="1"/>
  <c r="I60" i="92" s="1"/>
  <c r="Q40" i="93"/>
  <c r="Q3" i="16" s="1"/>
  <c r="Y40" i="93"/>
  <c r="Y3" i="16" s="1"/>
  <c r="J40" i="93"/>
  <c r="J3" i="16" s="1"/>
  <c r="J4" i="92" s="1"/>
  <c r="J60" i="92" s="1"/>
  <c r="R40" i="93"/>
  <c r="R3" i="16" s="1"/>
  <c r="Z40" i="93"/>
  <c r="Z3" i="16" s="1"/>
  <c r="K40" i="93"/>
  <c r="K3" i="16" s="1"/>
  <c r="K4" i="92" s="1"/>
  <c r="K60" i="92" s="1"/>
  <c r="S40" i="93"/>
  <c r="S3" i="16" s="1"/>
  <c r="AA40" i="93"/>
  <c r="AA3" i="16" s="1"/>
  <c r="D40" i="93"/>
  <c r="D3" i="16" s="1"/>
  <c r="D4" i="92" s="1"/>
  <c r="D60" i="92" s="1"/>
  <c r="L40" i="93"/>
  <c r="L3" i="16" s="1"/>
  <c r="T40" i="93"/>
  <c r="T3" i="16" s="1"/>
  <c r="AB40" i="93"/>
  <c r="AB3" i="16" s="1"/>
  <c r="C40" i="93"/>
  <c r="C3" i="16" s="1"/>
  <c r="C4" i="92" s="1"/>
  <c r="C60" i="92" s="1"/>
  <c r="E40" i="93"/>
  <c r="E3" i="16" s="1"/>
  <c r="E4" i="92" s="1"/>
  <c r="E60" i="92" s="1"/>
  <c r="M40" i="93"/>
  <c r="M3" i="16" s="1"/>
  <c r="U40" i="93"/>
  <c r="U3" i="16" s="1"/>
  <c r="AC40" i="93"/>
  <c r="AC3" i="16" s="1"/>
  <c r="F40" i="93"/>
  <c r="F3" i="16" s="1"/>
  <c r="F4" i="92" s="1"/>
  <c r="F60" i="92" s="1"/>
  <c r="N40" i="93"/>
  <c r="N3" i="16" s="1"/>
  <c r="V40" i="93"/>
  <c r="V3" i="16" s="1"/>
  <c r="AD40" i="93"/>
  <c r="AD3" i="16" s="1"/>
  <c r="G40" i="93"/>
  <c r="G3" i="16" s="1"/>
  <c r="G4" i="92" s="1"/>
  <c r="G60" i="92" s="1"/>
  <c r="O40" i="93"/>
  <c r="O3" i="16" s="1"/>
  <c r="W40" i="93"/>
  <c r="W3" i="16" s="1"/>
  <c r="AE40" i="93"/>
  <c r="AE3" i="16" s="1"/>
  <c r="B3" i="16"/>
  <c r="B4" i="92" s="1"/>
  <c r="B60" i="92" s="1"/>
  <c r="B10" i="16"/>
  <c r="B11" i="92" s="1"/>
  <c r="B67" i="92" s="1"/>
  <c r="E47" i="93"/>
  <c r="E10" i="16" s="1"/>
  <c r="E11" i="92" s="1"/>
  <c r="E67" i="92" s="1"/>
  <c r="M47" i="93"/>
  <c r="M10" i="16" s="1"/>
  <c r="U47" i="93"/>
  <c r="U10" i="16" s="1"/>
  <c r="AC47" i="93"/>
  <c r="AC10" i="16" s="1"/>
  <c r="F47" i="93"/>
  <c r="F10" i="16" s="1"/>
  <c r="F11" i="92" s="1"/>
  <c r="F67" i="92" s="1"/>
  <c r="N47" i="93"/>
  <c r="N10" i="16" s="1"/>
  <c r="V47" i="93"/>
  <c r="V10" i="16" s="1"/>
  <c r="AD47" i="93"/>
  <c r="AD10" i="16" s="1"/>
  <c r="G47" i="93"/>
  <c r="G10" i="16" s="1"/>
  <c r="G11" i="92" s="1"/>
  <c r="G67" i="92" s="1"/>
  <c r="O47" i="93"/>
  <c r="O10" i="16" s="1"/>
  <c r="W47" i="93"/>
  <c r="W10" i="16" s="1"/>
  <c r="AE47" i="93"/>
  <c r="AE10" i="16" s="1"/>
  <c r="H47" i="93"/>
  <c r="H10" i="16" s="1"/>
  <c r="H11" i="92" s="1"/>
  <c r="H67" i="92" s="1"/>
  <c r="P47" i="93"/>
  <c r="P10" i="16" s="1"/>
  <c r="X47" i="93"/>
  <c r="X10" i="16" s="1"/>
  <c r="AF47" i="93"/>
  <c r="AF10" i="16" s="1"/>
  <c r="C47" i="93"/>
  <c r="C10" i="16" s="1"/>
  <c r="C11" i="92" s="1"/>
  <c r="C67" i="92" s="1"/>
  <c r="I47" i="93"/>
  <c r="I10" i="16" s="1"/>
  <c r="I11" i="92" s="1"/>
  <c r="I67" i="92" s="1"/>
  <c r="Q47" i="93"/>
  <c r="Q10" i="16" s="1"/>
  <c r="Y47" i="93"/>
  <c r="Y10" i="16" s="1"/>
  <c r="J47" i="93"/>
  <c r="J10" i="16" s="1"/>
  <c r="J11" i="92" s="1"/>
  <c r="J67" i="92" s="1"/>
  <c r="R47" i="93"/>
  <c r="R10" i="16" s="1"/>
  <c r="Z47" i="93"/>
  <c r="Z10" i="16" s="1"/>
  <c r="K47" i="93"/>
  <c r="K10" i="16" s="1"/>
  <c r="K11" i="92" s="1"/>
  <c r="K67" i="92" s="1"/>
  <c r="S47" i="93"/>
  <c r="S10" i="16" s="1"/>
  <c r="AA47" i="93"/>
  <c r="AA10" i="16" s="1"/>
  <c r="D47" i="93"/>
  <c r="D10" i="16" s="1"/>
  <c r="D11" i="92" s="1"/>
  <c r="D67" i="92" s="1"/>
  <c r="L47" i="93"/>
  <c r="L10" i="16" s="1"/>
  <c r="L11" i="92" s="1"/>
  <c r="L67" i="92" s="1"/>
  <c r="T47" i="93"/>
  <c r="T10" i="16" s="1"/>
  <c r="AB47" i="93"/>
  <c r="AB10" i="16" s="1"/>
  <c r="B19" i="16"/>
  <c r="B20" i="92" s="1"/>
  <c r="B76" i="92" s="1"/>
  <c r="H56" i="93"/>
  <c r="H19" i="16" s="1"/>
  <c r="P56" i="93"/>
  <c r="P19" i="16" s="1"/>
  <c r="X56" i="93"/>
  <c r="X19" i="16" s="1"/>
  <c r="AF56" i="93"/>
  <c r="AF19" i="16" s="1"/>
  <c r="I56" i="93"/>
  <c r="I19" i="16" s="1"/>
  <c r="Q56" i="93"/>
  <c r="Q19" i="16" s="1"/>
  <c r="Y56" i="93"/>
  <c r="Y19" i="16" s="1"/>
  <c r="J56" i="93"/>
  <c r="J19" i="16" s="1"/>
  <c r="R56" i="93"/>
  <c r="R19" i="16" s="1"/>
  <c r="Z56" i="93"/>
  <c r="Z19" i="16" s="1"/>
  <c r="K56" i="93"/>
  <c r="K19" i="16" s="1"/>
  <c r="S56" i="93"/>
  <c r="S19" i="16" s="1"/>
  <c r="AA56" i="93"/>
  <c r="AA19" i="16" s="1"/>
  <c r="D56" i="93"/>
  <c r="D19" i="16" s="1"/>
  <c r="D20" i="92" s="1"/>
  <c r="D76" i="92" s="1"/>
  <c r="L56" i="93"/>
  <c r="L19" i="16" s="1"/>
  <c r="T56" i="93"/>
  <c r="T19" i="16" s="1"/>
  <c r="AB56" i="93"/>
  <c r="AB19" i="16" s="1"/>
  <c r="C56" i="93"/>
  <c r="C19" i="16" s="1"/>
  <c r="C20" i="92" s="1"/>
  <c r="C76" i="92" s="1"/>
  <c r="E56" i="93"/>
  <c r="E19" i="16" s="1"/>
  <c r="M56" i="93"/>
  <c r="M19" i="16" s="1"/>
  <c r="U56" i="93"/>
  <c r="U19" i="16" s="1"/>
  <c r="AC56" i="93"/>
  <c r="AC19" i="16" s="1"/>
  <c r="F56" i="93"/>
  <c r="F19" i="16" s="1"/>
  <c r="N56" i="93"/>
  <c r="N19" i="16" s="1"/>
  <c r="V56" i="93"/>
  <c r="V19" i="16" s="1"/>
  <c r="AD56" i="93"/>
  <c r="AD19" i="16" s="1"/>
  <c r="G56" i="93"/>
  <c r="G19" i="16" s="1"/>
  <c r="O56" i="93"/>
  <c r="O19" i="16" s="1"/>
  <c r="W56" i="93"/>
  <c r="W19" i="16" s="1"/>
  <c r="AE56" i="93"/>
  <c r="AE19" i="16" s="1"/>
  <c r="B25" i="16"/>
  <c r="J62" i="93"/>
  <c r="J25" i="16" s="1"/>
  <c r="K62" i="93"/>
  <c r="K25" i="16" s="1"/>
  <c r="D62" i="93"/>
  <c r="D25" i="16" s="1"/>
  <c r="L62" i="93"/>
  <c r="L25" i="16" s="1"/>
  <c r="C62" i="93"/>
  <c r="C25" i="16" s="1"/>
  <c r="E62" i="93"/>
  <c r="E25" i="16" s="1"/>
  <c r="M62" i="93"/>
  <c r="M25" i="16" s="1"/>
  <c r="F62" i="93"/>
  <c r="F25" i="16" s="1"/>
  <c r="N62" i="93"/>
  <c r="N25" i="16" s="1"/>
  <c r="G62" i="93"/>
  <c r="G25" i="16" s="1"/>
  <c r="O62" i="93"/>
  <c r="O25" i="16" s="1"/>
  <c r="H62" i="93"/>
  <c r="H25" i="16" s="1"/>
  <c r="P62" i="93"/>
  <c r="P25" i="16" s="1"/>
  <c r="I62" i="93"/>
  <c r="I25" i="16" s="1"/>
  <c r="B13" i="16"/>
  <c r="B14" i="92" s="1"/>
  <c r="B70" i="92" s="1"/>
  <c r="F50" i="93"/>
  <c r="F13" i="16" s="1"/>
  <c r="N50" i="93"/>
  <c r="N13" i="16" s="1"/>
  <c r="V50" i="93"/>
  <c r="V13" i="16" s="1"/>
  <c r="AD50" i="93"/>
  <c r="AD13" i="16" s="1"/>
  <c r="G50" i="93"/>
  <c r="G13" i="16" s="1"/>
  <c r="O50" i="93"/>
  <c r="O13" i="16" s="1"/>
  <c r="W50" i="93"/>
  <c r="W13" i="16" s="1"/>
  <c r="AE50" i="93"/>
  <c r="AE13" i="16" s="1"/>
  <c r="H50" i="93"/>
  <c r="H13" i="16" s="1"/>
  <c r="P50" i="93"/>
  <c r="P13" i="16" s="1"/>
  <c r="X50" i="93"/>
  <c r="X13" i="16" s="1"/>
  <c r="AF50" i="93"/>
  <c r="AF13" i="16" s="1"/>
  <c r="I50" i="93"/>
  <c r="I13" i="16" s="1"/>
  <c r="Q50" i="93"/>
  <c r="Q13" i="16" s="1"/>
  <c r="Y50" i="93"/>
  <c r="Y13" i="16" s="1"/>
  <c r="J50" i="93"/>
  <c r="J13" i="16" s="1"/>
  <c r="R50" i="93"/>
  <c r="R13" i="16" s="1"/>
  <c r="Z50" i="93"/>
  <c r="Z13" i="16" s="1"/>
  <c r="K50" i="93"/>
  <c r="K13" i="16" s="1"/>
  <c r="S50" i="93"/>
  <c r="S13" i="16" s="1"/>
  <c r="AA50" i="93"/>
  <c r="AA13" i="16" s="1"/>
  <c r="D50" i="93"/>
  <c r="D13" i="16" s="1"/>
  <c r="D14" i="92" s="1"/>
  <c r="D70" i="92" s="1"/>
  <c r="L50" i="93"/>
  <c r="L13" i="16" s="1"/>
  <c r="T50" i="93"/>
  <c r="T13" i="16" s="1"/>
  <c r="AB50" i="93"/>
  <c r="AB13" i="16" s="1"/>
  <c r="C50" i="93"/>
  <c r="C13" i="16" s="1"/>
  <c r="C14" i="92" s="1"/>
  <c r="C70" i="92" s="1"/>
  <c r="E50" i="93"/>
  <c r="E13" i="16" s="1"/>
  <c r="M50" i="93"/>
  <c r="M13" i="16" s="1"/>
  <c r="U50" i="93"/>
  <c r="U13" i="16" s="1"/>
  <c r="AC50" i="93"/>
  <c r="AC13" i="16" s="1"/>
  <c r="B11" i="16"/>
  <c r="B12" i="92" s="1"/>
  <c r="B68" i="92" s="1"/>
  <c r="H48" i="93"/>
  <c r="H11" i="16" s="1"/>
  <c r="P48" i="93"/>
  <c r="P11" i="16" s="1"/>
  <c r="X48" i="93"/>
  <c r="X11" i="16" s="1"/>
  <c r="AF48" i="93"/>
  <c r="AF11" i="16" s="1"/>
  <c r="I48" i="93"/>
  <c r="I11" i="16" s="1"/>
  <c r="Q48" i="93"/>
  <c r="Q11" i="16" s="1"/>
  <c r="Y48" i="93"/>
  <c r="Y11" i="16" s="1"/>
  <c r="J48" i="93"/>
  <c r="J11" i="16" s="1"/>
  <c r="R48" i="93"/>
  <c r="R11" i="16" s="1"/>
  <c r="Z48" i="93"/>
  <c r="Z11" i="16" s="1"/>
  <c r="K48" i="93"/>
  <c r="K11" i="16" s="1"/>
  <c r="S48" i="93"/>
  <c r="S11" i="16" s="1"/>
  <c r="AA48" i="93"/>
  <c r="AA11" i="16" s="1"/>
  <c r="D48" i="93"/>
  <c r="D11" i="16" s="1"/>
  <c r="D12" i="92" s="1"/>
  <c r="D68" i="92" s="1"/>
  <c r="L48" i="93"/>
  <c r="L11" i="16" s="1"/>
  <c r="T48" i="93"/>
  <c r="T11" i="16" s="1"/>
  <c r="AB48" i="93"/>
  <c r="AB11" i="16" s="1"/>
  <c r="C48" i="93"/>
  <c r="C11" i="16" s="1"/>
  <c r="C12" i="92" s="1"/>
  <c r="C68" i="92" s="1"/>
  <c r="E48" i="93"/>
  <c r="E11" i="16" s="1"/>
  <c r="M48" i="93"/>
  <c r="M11" i="16" s="1"/>
  <c r="U48" i="93"/>
  <c r="U11" i="16" s="1"/>
  <c r="AC48" i="93"/>
  <c r="AC11" i="16" s="1"/>
  <c r="F48" i="93"/>
  <c r="F11" i="16" s="1"/>
  <c r="N48" i="93"/>
  <c r="N11" i="16" s="1"/>
  <c r="V48" i="93"/>
  <c r="V11" i="16" s="1"/>
  <c r="AD48" i="93"/>
  <c r="AD11" i="16" s="1"/>
  <c r="G48" i="93"/>
  <c r="G11" i="16" s="1"/>
  <c r="O48" i="93"/>
  <c r="O11" i="16" s="1"/>
  <c r="W48" i="93"/>
  <c r="W11" i="16" s="1"/>
  <c r="AE48" i="93"/>
  <c r="AE11" i="16" s="1"/>
  <c r="B5" i="16"/>
  <c r="B6" i="92" s="1"/>
  <c r="B62" i="92" s="1"/>
  <c r="F42" i="93"/>
  <c r="F5" i="16" s="1"/>
  <c r="N42" i="93"/>
  <c r="N5" i="16" s="1"/>
  <c r="V42" i="93"/>
  <c r="V5" i="16" s="1"/>
  <c r="AD42" i="93"/>
  <c r="AD5" i="16" s="1"/>
  <c r="G42" i="93"/>
  <c r="G5" i="16" s="1"/>
  <c r="O42" i="93"/>
  <c r="O5" i="16" s="1"/>
  <c r="W42" i="93"/>
  <c r="W5" i="16" s="1"/>
  <c r="AE42" i="93"/>
  <c r="AE5" i="16" s="1"/>
  <c r="H42" i="93"/>
  <c r="H5" i="16" s="1"/>
  <c r="P42" i="93"/>
  <c r="P5" i="16" s="1"/>
  <c r="X42" i="93"/>
  <c r="X5" i="16" s="1"/>
  <c r="AF42" i="93"/>
  <c r="AF5" i="16" s="1"/>
  <c r="I42" i="93"/>
  <c r="I5" i="16" s="1"/>
  <c r="Q42" i="93"/>
  <c r="Q5" i="16" s="1"/>
  <c r="Y42" i="93"/>
  <c r="Y5" i="16" s="1"/>
  <c r="J42" i="93"/>
  <c r="J5" i="16" s="1"/>
  <c r="R42" i="93"/>
  <c r="R5" i="16" s="1"/>
  <c r="Z42" i="93"/>
  <c r="Z5" i="16" s="1"/>
  <c r="K42" i="93"/>
  <c r="K5" i="16" s="1"/>
  <c r="S42" i="93"/>
  <c r="S5" i="16" s="1"/>
  <c r="AA42" i="93"/>
  <c r="AA5" i="16" s="1"/>
  <c r="D42" i="93"/>
  <c r="D5" i="16" s="1"/>
  <c r="D6" i="92" s="1"/>
  <c r="D62" i="92" s="1"/>
  <c r="L42" i="93"/>
  <c r="L5" i="16" s="1"/>
  <c r="T42" i="93"/>
  <c r="T5" i="16" s="1"/>
  <c r="AB42" i="93"/>
  <c r="AB5" i="16" s="1"/>
  <c r="C42" i="93"/>
  <c r="C5" i="16" s="1"/>
  <c r="C6" i="92" s="1"/>
  <c r="C62" i="92" s="1"/>
  <c r="E42" i="93"/>
  <c r="E5" i="16" s="1"/>
  <c r="M42" i="93"/>
  <c r="M5" i="16" s="1"/>
  <c r="U42" i="93"/>
  <c r="U5" i="16" s="1"/>
  <c r="AC42" i="93"/>
  <c r="AC5" i="16" s="1"/>
  <c r="B12" i="16"/>
  <c r="B13" i="92" s="1"/>
  <c r="B69" i="92" s="1"/>
  <c r="K49" i="93"/>
  <c r="K12" i="16" s="1"/>
  <c r="S49" i="93"/>
  <c r="S12" i="16" s="1"/>
  <c r="AA49" i="93"/>
  <c r="AA12" i="16" s="1"/>
  <c r="D49" i="93"/>
  <c r="D12" i="16" s="1"/>
  <c r="D13" i="92" s="1"/>
  <c r="D69" i="92" s="1"/>
  <c r="L49" i="93"/>
  <c r="L12" i="16" s="1"/>
  <c r="T49" i="93"/>
  <c r="T12" i="16" s="1"/>
  <c r="AB49" i="93"/>
  <c r="AB12" i="16" s="1"/>
  <c r="E49" i="93"/>
  <c r="E12" i="16" s="1"/>
  <c r="M49" i="93"/>
  <c r="M12" i="16" s="1"/>
  <c r="U49" i="93"/>
  <c r="U12" i="16" s="1"/>
  <c r="AC49" i="93"/>
  <c r="AC12" i="16" s="1"/>
  <c r="F49" i="93"/>
  <c r="F12" i="16" s="1"/>
  <c r="N49" i="93"/>
  <c r="N12" i="16" s="1"/>
  <c r="V49" i="93"/>
  <c r="V12" i="16" s="1"/>
  <c r="AD49" i="93"/>
  <c r="AD12" i="16" s="1"/>
  <c r="G49" i="93"/>
  <c r="G12" i="16" s="1"/>
  <c r="O49" i="93"/>
  <c r="O12" i="16" s="1"/>
  <c r="W49" i="93"/>
  <c r="W12" i="16" s="1"/>
  <c r="AE49" i="93"/>
  <c r="AE12" i="16" s="1"/>
  <c r="H49" i="93"/>
  <c r="H12" i="16" s="1"/>
  <c r="P49" i="93"/>
  <c r="P12" i="16" s="1"/>
  <c r="X49" i="93"/>
  <c r="X12" i="16" s="1"/>
  <c r="AF49" i="93"/>
  <c r="AF12" i="16" s="1"/>
  <c r="C49" i="93"/>
  <c r="C12" i="16" s="1"/>
  <c r="C13" i="92" s="1"/>
  <c r="C69" i="92" s="1"/>
  <c r="I49" i="93"/>
  <c r="I12" i="16" s="1"/>
  <c r="Q49" i="93"/>
  <c r="Q12" i="16" s="1"/>
  <c r="Y49" i="93"/>
  <c r="Y12" i="16" s="1"/>
  <c r="J49" i="93"/>
  <c r="J12" i="16" s="1"/>
  <c r="R49" i="93"/>
  <c r="R12" i="16" s="1"/>
  <c r="Z49" i="93"/>
  <c r="Z12" i="16" s="1"/>
  <c r="B20" i="16"/>
  <c r="B21" i="92" s="1"/>
  <c r="B77" i="92" s="1"/>
  <c r="K57" i="93"/>
  <c r="K20" i="16" s="1"/>
  <c r="S57" i="93"/>
  <c r="S20" i="16" s="1"/>
  <c r="AA57" i="93"/>
  <c r="AA20" i="16" s="1"/>
  <c r="D57" i="93"/>
  <c r="D20" i="16" s="1"/>
  <c r="D21" i="92" s="1"/>
  <c r="D77" i="92" s="1"/>
  <c r="L57" i="93"/>
  <c r="L20" i="16" s="1"/>
  <c r="T57" i="93"/>
  <c r="T20" i="16" s="1"/>
  <c r="AB57" i="93"/>
  <c r="AB20" i="16" s="1"/>
  <c r="E57" i="93"/>
  <c r="E20" i="16" s="1"/>
  <c r="M57" i="93"/>
  <c r="M20" i="16" s="1"/>
  <c r="U57" i="93"/>
  <c r="U20" i="16" s="1"/>
  <c r="AC57" i="93"/>
  <c r="AC20" i="16" s="1"/>
  <c r="F57" i="93"/>
  <c r="F20" i="16" s="1"/>
  <c r="N57" i="93"/>
  <c r="N20" i="16" s="1"/>
  <c r="V57" i="93"/>
  <c r="V20" i="16" s="1"/>
  <c r="AD57" i="93"/>
  <c r="AD20" i="16" s="1"/>
  <c r="G57" i="93"/>
  <c r="G20" i="16" s="1"/>
  <c r="O57" i="93"/>
  <c r="O20" i="16" s="1"/>
  <c r="W57" i="93"/>
  <c r="W20" i="16" s="1"/>
  <c r="AE57" i="93"/>
  <c r="AE20" i="16" s="1"/>
  <c r="H57" i="93"/>
  <c r="H20" i="16" s="1"/>
  <c r="P57" i="93"/>
  <c r="P20" i="16" s="1"/>
  <c r="X57" i="93"/>
  <c r="X20" i="16" s="1"/>
  <c r="AF57" i="93"/>
  <c r="AF20" i="16" s="1"/>
  <c r="C57" i="93"/>
  <c r="C20" i="16" s="1"/>
  <c r="C21" i="92" s="1"/>
  <c r="C77" i="92" s="1"/>
  <c r="I57" i="93"/>
  <c r="I20" i="16" s="1"/>
  <c r="Q57" i="93"/>
  <c r="Q20" i="16" s="1"/>
  <c r="Y57" i="93"/>
  <c r="Y20" i="16" s="1"/>
  <c r="J57" i="93"/>
  <c r="J20" i="16" s="1"/>
  <c r="R57" i="93"/>
  <c r="R20" i="16" s="1"/>
  <c r="Z57" i="93"/>
  <c r="Z20" i="16" s="1"/>
  <c r="B17" i="16"/>
  <c r="B18" i="92" s="1"/>
  <c r="B74" i="92" s="1"/>
  <c r="J54" i="93"/>
  <c r="J17" i="16" s="1"/>
  <c r="R54" i="93"/>
  <c r="R17" i="16" s="1"/>
  <c r="Z54" i="93"/>
  <c r="Z17" i="16" s="1"/>
  <c r="K54" i="93"/>
  <c r="K17" i="16" s="1"/>
  <c r="S54" i="93"/>
  <c r="S17" i="16" s="1"/>
  <c r="AA54" i="93"/>
  <c r="AA17" i="16" s="1"/>
  <c r="D54" i="93"/>
  <c r="D17" i="16" s="1"/>
  <c r="D18" i="92" s="1"/>
  <c r="D74" i="92" s="1"/>
  <c r="L54" i="93"/>
  <c r="L17" i="16" s="1"/>
  <c r="T54" i="93"/>
  <c r="T17" i="16" s="1"/>
  <c r="AB54" i="93"/>
  <c r="AB17" i="16" s="1"/>
  <c r="C54" i="93"/>
  <c r="C17" i="16" s="1"/>
  <c r="C18" i="92" s="1"/>
  <c r="C74" i="92" s="1"/>
  <c r="E54" i="93"/>
  <c r="E17" i="16" s="1"/>
  <c r="M54" i="93"/>
  <c r="M17" i="16" s="1"/>
  <c r="U54" i="93"/>
  <c r="U17" i="16" s="1"/>
  <c r="AC54" i="93"/>
  <c r="AC17" i="16" s="1"/>
  <c r="F54" i="93"/>
  <c r="F17" i="16" s="1"/>
  <c r="N54" i="93"/>
  <c r="N17" i="16" s="1"/>
  <c r="V54" i="93"/>
  <c r="V17" i="16" s="1"/>
  <c r="AD54" i="93"/>
  <c r="AD17" i="16" s="1"/>
  <c r="G54" i="93"/>
  <c r="G17" i="16" s="1"/>
  <c r="O54" i="93"/>
  <c r="O17" i="16" s="1"/>
  <c r="W54" i="93"/>
  <c r="W17" i="16" s="1"/>
  <c r="AE54" i="93"/>
  <c r="AE17" i="16" s="1"/>
  <c r="H54" i="93"/>
  <c r="H17" i="16" s="1"/>
  <c r="P54" i="93"/>
  <c r="P17" i="16" s="1"/>
  <c r="X54" i="93"/>
  <c r="X17" i="16" s="1"/>
  <c r="AF54" i="93"/>
  <c r="AF17" i="16" s="1"/>
  <c r="I54" i="93"/>
  <c r="I17" i="16" s="1"/>
  <c r="Q54" i="93"/>
  <c r="Q17" i="16" s="1"/>
  <c r="Y54" i="93"/>
  <c r="Y17" i="16" s="1"/>
  <c r="M3" i="97"/>
  <c r="L3" i="19"/>
  <c r="R25" i="97"/>
  <c r="P146" i="93"/>
  <c r="P25" i="18" s="1"/>
  <c r="P90" i="93"/>
  <c r="P25" i="19" s="1"/>
  <c r="P118" i="93"/>
  <c r="B6" i="16"/>
  <c r="B7" i="92" s="1"/>
  <c r="B63" i="92" s="1"/>
  <c r="I43" i="93"/>
  <c r="I6" i="16" s="1"/>
  <c r="Q43" i="93"/>
  <c r="Q6" i="16" s="1"/>
  <c r="Y43" i="93"/>
  <c r="Y6" i="16" s="1"/>
  <c r="J43" i="93"/>
  <c r="J6" i="16" s="1"/>
  <c r="R43" i="93"/>
  <c r="R6" i="16" s="1"/>
  <c r="Z43" i="93"/>
  <c r="Z6" i="16" s="1"/>
  <c r="K43" i="93"/>
  <c r="K6" i="16" s="1"/>
  <c r="S43" i="93"/>
  <c r="S6" i="16" s="1"/>
  <c r="AA43" i="93"/>
  <c r="AA6" i="16" s="1"/>
  <c r="D43" i="93"/>
  <c r="D6" i="16" s="1"/>
  <c r="D7" i="92" s="1"/>
  <c r="D63" i="92" s="1"/>
  <c r="L43" i="93"/>
  <c r="L6" i="16" s="1"/>
  <c r="T43" i="93"/>
  <c r="T6" i="16" s="1"/>
  <c r="AB43" i="93"/>
  <c r="AB6" i="16" s="1"/>
  <c r="E43" i="93"/>
  <c r="E6" i="16" s="1"/>
  <c r="M43" i="93"/>
  <c r="M6" i="16" s="1"/>
  <c r="U43" i="93"/>
  <c r="U6" i="16" s="1"/>
  <c r="AC43" i="93"/>
  <c r="AC6" i="16" s="1"/>
  <c r="F43" i="93"/>
  <c r="F6" i="16" s="1"/>
  <c r="N43" i="93"/>
  <c r="N6" i="16" s="1"/>
  <c r="V43" i="93"/>
  <c r="V6" i="16" s="1"/>
  <c r="AD43" i="93"/>
  <c r="AD6" i="16" s="1"/>
  <c r="G43" i="93"/>
  <c r="G6" i="16" s="1"/>
  <c r="O43" i="93"/>
  <c r="O6" i="16" s="1"/>
  <c r="W43" i="93"/>
  <c r="W6" i="16" s="1"/>
  <c r="AE43" i="93"/>
  <c r="AE6" i="16" s="1"/>
  <c r="H43" i="93"/>
  <c r="H6" i="16" s="1"/>
  <c r="P43" i="93"/>
  <c r="P6" i="16" s="1"/>
  <c r="X43" i="93"/>
  <c r="X6" i="16" s="1"/>
  <c r="AF43" i="93"/>
  <c r="AF6" i="16" s="1"/>
  <c r="C43" i="93"/>
  <c r="C6" i="16" s="1"/>
  <c r="C7" i="92" s="1"/>
  <c r="C63" i="92" s="1"/>
  <c r="B4" i="16"/>
  <c r="B5" i="92" s="1"/>
  <c r="B61" i="92" s="1"/>
  <c r="K41" i="93"/>
  <c r="K4" i="16" s="1"/>
  <c r="K5" i="92" s="1"/>
  <c r="K61" i="92" s="1"/>
  <c r="S41" i="93"/>
  <c r="S4" i="16" s="1"/>
  <c r="AA41" i="93"/>
  <c r="AA4" i="16" s="1"/>
  <c r="D41" i="93"/>
  <c r="D4" i="16" s="1"/>
  <c r="D5" i="92" s="1"/>
  <c r="D61" i="92" s="1"/>
  <c r="L41" i="93"/>
  <c r="L4" i="16" s="1"/>
  <c r="L5" i="92" s="1"/>
  <c r="L61" i="92" s="1"/>
  <c r="T41" i="93"/>
  <c r="T4" i="16" s="1"/>
  <c r="AB41" i="93"/>
  <c r="AB4" i="16" s="1"/>
  <c r="E41" i="93"/>
  <c r="E4" i="16" s="1"/>
  <c r="E5" i="92" s="1"/>
  <c r="E61" i="92" s="1"/>
  <c r="M41" i="93"/>
  <c r="M4" i="16" s="1"/>
  <c r="U41" i="93"/>
  <c r="U4" i="16" s="1"/>
  <c r="AC41" i="93"/>
  <c r="AC4" i="16" s="1"/>
  <c r="F41" i="93"/>
  <c r="F4" i="16" s="1"/>
  <c r="F5" i="92" s="1"/>
  <c r="F61" i="92" s="1"/>
  <c r="N41" i="93"/>
  <c r="N4" i="16" s="1"/>
  <c r="V41" i="93"/>
  <c r="V4" i="16" s="1"/>
  <c r="AD41" i="93"/>
  <c r="AD4" i="16" s="1"/>
  <c r="G41" i="93"/>
  <c r="G4" i="16" s="1"/>
  <c r="G5" i="92" s="1"/>
  <c r="G61" i="92" s="1"/>
  <c r="O41" i="93"/>
  <c r="O4" i="16" s="1"/>
  <c r="W41" i="93"/>
  <c r="W4" i="16" s="1"/>
  <c r="AE41" i="93"/>
  <c r="AE4" i="16" s="1"/>
  <c r="H41" i="93"/>
  <c r="H4" i="16" s="1"/>
  <c r="H5" i="92" s="1"/>
  <c r="H61" i="92" s="1"/>
  <c r="P41" i="93"/>
  <c r="P4" i="16" s="1"/>
  <c r="X41" i="93"/>
  <c r="X4" i="16" s="1"/>
  <c r="AF41" i="93"/>
  <c r="AF4" i="16" s="1"/>
  <c r="C41" i="93"/>
  <c r="C4" i="16" s="1"/>
  <c r="C5" i="92" s="1"/>
  <c r="C61" i="92" s="1"/>
  <c r="I41" i="93"/>
  <c r="I4" i="16" s="1"/>
  <c r="I5" i="92" s="1"/>
  <c r="I61" i="92" s="1"/>
  <c r="Q41" i="93"/>
  <c r="Q4" i="16" s="1"/>
  <c r="Y41" i="93"/>
  <c r="Y4" i="16" s="1"/>
  <c r="J41" i="93"/>
  <c r="J4" i="16" s="1"/>
  <c r="J5" i="92" s="1"/>
  <c r="J61" i="92" s="1"/>
  <c r="R41" i="93"/>
  <c r="R4" i="16" s="1"/>
  <c r="Z41" i="93"/>
  <c r="Z4" i="16" s="1"/>
  <c r="B18" i="16"/>
  <c r="B19" i="92" s="1"/>
  <c r="B75" i="92" s="1"/>
  <c r="E55" i="93"/>
  <c r="E18" i="16" s="1"/>
  <c r="M55" i="93"/>
  <c r="M18" i="16" s="1"/>
  <c r="U55" i="93"/>
  <c r="U18" i="16" s="1"/>
  <c r="AC55" i="93"/>
  <c r="AC18" i="16" s="1"/>
  <c r="F55" i="93"/>
  <c r="F18" i="16" s="1"/>
  <c r="N55" i="93"/>
  <c r="N18" i="16" s="1"/>
  <c r="V55" i="93"/>
  <c r="V18" i="16" s="1"/>
  <c r="AD55" i="93"/>
  <c r="AD18" i="16" s="1"/>
  <c r="G55" i="93"/>
  <c r="G18" i="16" s="1"/>
  <c r="O55" i="93"/>
  <c r="O18" i="16" s="1"/>
  <c r="W55" i="93"/>
  <c r="W18" i="16" s="1"/>
  <c r="AE55" i="93"/>
  <c r="AE18" i="16" s="1"/>
  <c r="H55" i="93"/>
  <c r="H18" i="16" s="1"/>
  <c r="P55" i="93"/>
  <c r="P18" i="16" s="1"/>
  <c r="X55" i="93"/>
  <c r="X18" i="16" s="1"/>
  <c r="AF55" i="93"/>
  <c r="AF18" i="16" s="1"/>
  <c r="C55" i="93"/>
  <c r="C18" i="16" s="1"/>
  <c r="C19" i="92" s="1"/>
  <c r="C75" i="92" s="1"/>
  <c r="I55" i="93"/>
  <c r="I18" i="16" s="1"/>
  <c r="Q55" i="93"/>
  <c r="Q18" i="16" s="1"/>
  <c r="Y55" i="93"/>
  <c r="Y18" i="16" s="1"/>
  <c r="J55" i="93"/>
  <c r="J18" i="16" s="1"/>
  <c r="R55" i="93"/>
  <c r="R18" i="16" s="1"/>
  <c r="Z55" i="93"/>
  <c r="Z18" i="16" s="1"/>
  <c r="K55" i="93"/>
  <c r="K18" i="16" s="1"/>
  <c r="S55" i="93"/>
  <c r="S18" i="16" s="1"/>
  <c r="AA55" i="93"/>
  <c r="AA18" i="16" s="1"/>
  <c r="D55" i="93"/>
  <c r="D18" i="16" s="1"/>
  <c r="D19" i="92" s="1"/>
  <c r="D75" i="92" s="1"/>
  <c r="L55" i="93"/>
  <c r="L18" i="16" s="1"/>
  <c r="T55" i="93"/>
  <c r="T18" i="16" s="1"/>
  <c r="AB55" i="93"/>
  <c r="AB18" i="16" s="1"/>
  <c r="R25" i="15"/>
  <c r="Q34" i="93"/>
  <c r="B3" i="92"/>
  <c r="B59" i="92" s="1"/>
  <c r="N10" i="21"/>
  <c r="M11" i="92"/>
  <c r="M67" i="92" s="1"/>
  <c r="F19" i="20"/>
  <c r="E20" i="92"/>
  <c r="E76" i="92" s="1"/>
  <c r="F14" i="20"/>
  <c r="E15" i="92"/>
  <c r="E71" i="92" s="1"/>
  <c r="F6" i="20"/>
  <c r="E7" i="92"/>
  <c r="E63" i="92" s="1"/>
  <c r="G15" i="20"/>
  <c r="F16" i="92"/>
  <c r="F72" i="92" s="1"/>
  <c r="F2" i="20"/>
  <c r="E3" i="92"/>
  <c r="E59" i="92" s="1"/>
  <c r="F22" i="20"/>
  <c r="E23" i="92"/>
  <c r="E79" i="92" s="1"/>
  <c r="F13" i="20"/>
  <c r="E14" i="92"/>
  <c r="E70" i="92" s="1"/>
  <c r="F11" i="20"/>
  <c r="E12" i="92"/>
  <c r="E68" i="92" s="1"/>
  <c r="F16" i="20"/>
  <c r="E17" i="92"/>
  <c r="E73" i="92" s="1"/>
  <c r="F7" i="20"/>
  <c r="E8" i="92"/>
  <c r="E64" i="92" s="1"/>
  <c r="F21" i="20"/>
  <c r="E22" i="92"/>
  <c r="E78" i="92" s="1"/>
  <c r="F18" i="20"/>
  <c r="E19" i="92"/>
  <c r="E75" i="92" s="1"/>
  <c r="F23" i="20"/>
  <c r="E24" i="92"/>
  <c r="E80" i="92" s="1"/>
  <c r="F26" i="20"/>
  <c r="F5" i="20"/>
  <c r="E6" i="92"/>
  <c r="E62" i="92" s="1"/>
  <c r="F17" i="20"/>
  <c r="E18" i="92"/>
  <c r="E74" i="92" s="1"/>
  <c r="F9" i="20"/>
  <c r="E10" i="92"/>
  <c r="E66" i="92" s="1"/>
  <c r="F12" i="20"/>
  <c r="E13" i="92"/>
  <c r="E69" i="92" s="1"/>
  <c r="F8" i="20"/>
  <c r="E9" i="92"/>
  <c r="E65" i="92" s="1"/>
  <c r="F20" i="20"/>
  <c r="E21" i="92"/>
  <c r="E77" i="92" s="1"/>
  <c r="N4" i="23"/>
  <c r="M5" i="92"/>
  <c r="M61" i="92" s="1"/>
  <c r="N24" i="23"/>
  <c r="Q90" i="93" l="1"/>
  <c r="Q25" i="19" s="1"/>
  <c r="Q118" i="93"/>
  <c r="Q146" i="93"/>
  <c r="Q25" i="18" s="1"/>
  <c r="S25" i="15"/>
  <c r="R34" i="93"/>
  <c r="Q62" i="93"/>
  <c r="Q25" i="16" s="1"/>
  <c r="S25" i="96"/>
  <c r="S25" i="97"/>
  <c r="N3" i="97"/>
  <c r="M3" i="19"/>
  <c r="M4" i="92" s="1"/>
  <c r="M60" i="92" s="1"/>
  <c r="L4" i="92"/>
  <c r="L60" i="92" s="1"/>
  <c r="O10" i="21"/>
  <c r="N11" i="92"/>
  <c r="N67" i="92" s="1"/>
  <c r="G9" i="20"/>
  <c r="F10" i="92"/>
  <c r="F66" i="92" s="1"/>
  <c r="G23" i="20"/>
  <c r="F24" i="92"/>
  <c r="F80" i="92" s="1"/>
  <c r="G16" i="20"/>
  <c r="F17" i="92"/>
  <c r="F73" i="92" s="1"/>
  <c r="G2" i="20"/>
  <c r="F3" i="92"/>
  <c r="F59" i="92" s="1"/>
  <c r="G19" i="20"/>
  <c r="F20" i="92"/>
  <c r="F76" i="92" s="1"/>
  <c r="G20" i="20"/>
  <c r="F21" i="92"/>
  <c r="F77" i="92" s="1"/>
  <c r="G17" i="20"/>
  <c r="F18" i="92"/>
  <c r="F74" i="92" s="1"/>
  <c r="G18" i="20"/>
  <c r="F19" i="92"/>
  <c r="F75" i="92" s="1"/>
  <c r="G11" i="20"/>
  <c r="F12" i="92"/>
  <c r="F68" i="92" s="1"/>
  <c r="H15" i="20"/>
  <c r="G16" i="92"/>
  <c r="G72" i="92" s="1"/>
  <c r="G21" i="20"/>
  <c r="F22" i="92"/>
  <c r="F78" i="92" s="1"/>
  <c r="G6" i="20"/>
  <c r="F7" i="92"/>
  <c r="F63" i="92" s="1"/>
  <c r="G8" i="20"/>
  <c r="F9" i="92"/>
  <c r="F65" i="92" s="1"/>
  <c r="G5" i="20"/>
  <c r="F6" i="92"/>
  <c r="F62" i="92" s="1"/>
  <c r="G13" i="20"/>
  <c r="F14" i="92"/>
  <c r="F70" i="92" s="1"/>
  <c r="G12" i="20"/>
  <c r="F13" i="92"/>
  <c r="F69" i="92" s="1"/>
  <c r="G26" i="20"/>
  <c r="F27" i="92"/>
  <c r="F83" i="92" s="1"/>
  <c r="G7" i="20"/>
  <c r="F8" i="92"/>
  <c r="F64" i="92" s="1"/>
  <c r="G22" i="20"/>
  <c r="F23" i="92"/>
  <c r="F79" i="92" s="1"/>
  <c r="G14" i="20"/>
  <c r="F15" i="92"/>
  <c r="F71" i="92" s="1"/>
  <c r="O24" i="23"/>
  <c r="O4" i="23"/>
  <c r="N5" i="92"/>
  <c r="N61" i="92" s="1"/>
  <c r="T25" i="96" l="1"/>
  <c r="R90" i="93"/>
  <c r="R25" i="19" s="1"/>
  <c r="R118" i="93"/>
  <c r="R146" i="93"/>
  <c r="R25" i="18" s="1"/>
  <c r="R62" i="93"/>
  <c r="R25" i="16" s="1"/>
  <c r="T25" i="15"/>
  <c r="S34" i="93"/>
  <c r="O3" i="97"/>
  <c r="N3" i="19"/>
  <c r="N4" i="92" s="1"/>
  <c r="N60" i="92" s="1"/>
  <c r="T25" i="97"/>
  <c r="P10" i="21"/>
  <c r="O11" i="92"/>
  <c r="O67" i="92" s="1"/>
  <c r="H26" i="20"/>
  <c r="G27" i="92"/>
  <c r="G83" i="92" s="1"/>
  <c r="H8" i="20"/>
  <c r="G9" i="92"/>
  <c r="G65" i="92" s="1"/>
  <c r="H11" i="20"/>
  <c r="G12" i="92"/>
  <c r="G68" i="92" s="1"/>
  <c r="H19" i="20"/>
  <c r="G20" i="92"/>
  <c r="G76" i="92" s="1"/>
  <c r="H9" i="20"/>
  <c r="G10" i="92"/>
  <c r="G66" i="92" s="1"/>
  <c r="H14" i="20"/>
  <c r="G15" i="92"/>
  <c r="G71" i="92" s="1"/>
  <c r="H12" i="20"/>
  <c r="G13" i="92"/>
  <c r="G69" i="92" s="1"/>
  <c r="H6" i="20"/>
  <c r="G7" i="92"/>
  <c r="G63" i="92" s="1"/>
  <c r="H18" i="20"/>
  <c r="G19" i="92"/>
  <c r="G75" i="92" s="1"/>
  <c r="H2" i="20"/>
  <c r="G3" i="92"/>
  <c r="G59" i="92" s="1"/>
  <c r="H22" i="20"/>
  <c r="G23" i="92"/>
  <c r="G79" i="92" s="1"/>
  <c r="H17" i="20"/>
  <c r="G18" i="92"/>
  <c r="G74" i="92" s="1"/>
  <c r="H13" i="20"/>
  <c r="G14" i="92"/>
  <c r="G70" i="92" s="1"/>
  <c r="H21" i="20"/>
  <c r="G22" i="92"/>
  <c r="G78" i="92" s="1"/>
  <c r="H16" i="20"/>
  <c r="G17" i="92"/>
  <c r="G73" i="92" s="1"/>
  <c r="H7" i="20"/>
  <c r="G8" i="92"/>
  <c r="G64" i="92" s="1"/>
  <c r="H5" i="20"/>
  <c r="G6" i="92"/>
  <c r="G62" i="92" s="1"/>
  <c r="I15" i="20"/>
  <c r="H16" i="92"/>
  <c r="H72" i="92" s="1"/>
  <c r="H20" i="20"/>
  <c r="G21" i="92"/>
  <c r="G77" i="92" s="1"/>
  <c r="H23" i="20"/>
  <c r="G24" i="92"/>
  <c r="G80" i="92" s="1"/>
  <c r="P4" i="23"/>
  <c r="O5" i="92"/>
  <c r="O61" i="92" s="1"/>
  <c r="P24" i="23"/>
  <c r="S118" i="93" l="1"/>
  <c r="S146" i="93"/>
  <c r="S25" i="18" s="1"/>
  <c r="S90" i="93"/>
  <c r="S25" i="19" s="1"/>
  <c r="S62" i="93"/>
  <c r="S25" i="16" s="1"/>
  <c r="U25" i="15"/>
  <c r="T34" i="93"/>
  <c r="U25" i="97"/>
  <c r="P3" i="97"/>
  <c r="O3" i="19"/>
  <c r="O4" i="92" s="1"/>
  <c r="O60" i="92" s="1"/>
  <c r="U25" i="96"/>
  <c r="Q10" i="21"/>
  <c r="P11" i="92"/>
  <c r="P67" i="92" s="1"/>
  <c r="I23" i="20"/>
  <c r="H24" i="92"/>
  <c r="H80" i="92" s="1"/>
  <c r="I7" i="20"/>
  <c r="H8" i="92"/>
  <c r="H64" i="92" s="1"/>
  <c r="I17" i="20"/>
  <c r="H18" i="92"/>
  <c r="H74" i="92" s="1"/>
  <c r="I6" i="20"/>
  <c r="H7" i="92"/>
  <c r="H63" i="92" s="1"/>
  <c r="I19" i="20"/>
  <c r="H20" i="92"/>
  <c r="H76" i="92" s="1"/>
  <c r="I20" i="20"/>
  <c r="H21" i="92"/>
  <c r="H77" i="92" s="1"/>
  <c r="I16" i="20"/>
  <c r="H17" i="92"/>
  <c r="H73" i="92" s="1"/>
  <c r="I22" i="20"/>
  <c r="H23" i="92"/>
  <c r="H79" i="92" s="1"/>
  <c r="I12" i="20"/>
  <c r="H13" i="92"/>
  <c r="H69" i="92" s="1"/>
  <c r="I11" i="20"/>
  <c r="H12" i="92"/>
  <c r="H68" i="92" s="1"/>
  <c r="J15" i="20"/>
  <c r="I16" i="92"/>
  <c r="I72" i="92" s="1"/>
  <c r="I21" i="20"/>
  <c r="H22" i="92"/>
  <c r="H78" i="92" s="1"/>
  <c r="I2" i="20"/>
  <c r="H3" i="92"/>
  <c r="H59" i="92" s="1"/>
  <c r="I14" i="20"/>
  <c r="H15" i="92"/>
  <c r="H71" i="92" s="1"/>
  <c r="I8" i="20"/>
  <c r="H9" i="92"/>
  <c r="H65" i="92" s="1"/>
  <c r="I5" i="20"/>
  <c r="H6" i="92"/>
  <c r="H62" i="92" s="1"/>
  <c r="I13" i="20"/>
  <c r="H14" i="92"/>
  <c r="H70" i="92" s="1"/>
  <c r="I18" i="20"/>
  <c r="H19" i="92"/>
  <c r="H75" i="92" s="1"/>
  <c r="I9" i="20"/>
  <c r="H10" i="92"/>
  <c r="H66" i="92" s="1"/>
  <c r="I26" i="20"/>
  <c r="H27" i="92"/>
  <c r="H83" i="92" s="1"/>
  <c r="Q24" i="23"/>
  <c r="Q4" i="23"/>
  <c r="P5" i="92"/>
  <c r="P61" i="92" s="1"/>
  <c r="V25" i="97" l="1"/>
  <c r="T90" i="93"/>
  <c r="T25" i="19" s="1"/>
  <c r="T146" i="93"/>
  <c r="T25" i="18" s="1"/>
  <c r="T118" i="93"/>
  <c r="T62" i="93"/>
  <c r="T25" i="16" s="1"/>
  <c r="V25" i="15"/>
  <c r="U34" i="93"/>
  <c r="V25" i="96"/>
  <c r="Q3" i="97"/>
  <c r="P3" i="19"/>
  <c r="P4" i="92" s="1"/>
  <c r="P60" i="92" s="1"/>
  <c r="R10" i="21"/>
  <c r="Q11" i="92"/>
  <c r="Q67" i="92" s="1"/>
  <c r="J21" i="20"/>
  <c r="I22" i="92"/>
  <c r="I78" i="92" s="1"/>
  <c r="J9" i="20"/>
  <c r="I10" i="92"/>
  <c r="I66" i="92" s="1"/>
  <c r="J8" i="20"/>
  <c r="I9" i="92"/>
  <c r="I65" i="92" s="1"/>
  <c r="K15" i="20"/>
  <c r="J16" i="92"/>
  <c r="J72" i="92" s="1"/>
  <c r="J16" i="20"/>
  <c r="I17" i="92"/>
  <c r="I73" i="92" s="1"/>
  <c r="J17" i="20"/>
  <c r="I18" i="92"/>
  <c r="I74" i="92" s="1"/>
  <c r="J26" i="20"/>
  <c r="I27" i="92"/>
  <c r="I83" i="92" s="1"/>
  <c r="J6" i="20"/>
  <c r="I7" i="92"/>
  <c r="I63" i="92" s="1"/>
  <c r="J18" i="20"/>
  <c r="I19" i="92"/>
  <c r="I75" i="92" s="1"/>
  <c r="J14" i="20"/>
  <c r="I15" i="92"/>
  <c r="I71" i="92" s="1"/>
  <c r="J11" i="20"/>
  <c r="I12" i="92"/>
  <c r="I68" i="92" s="1"/>
  <c r="J20" i="20"/>
  <c r="I21" i="92"/>
  <c r="I77" i="92" s="1"/>
  <c r="J7" i="20"/>
  <c r="I8" i="92"/>
  <c r="I64" i="92" s="1"/>
  <c r="J22" i="20"/>
  <c r="I23" i="92"/>
  <c r="I79" i="92" s="1"/>
  <c r="J5" i="20"/>
  <c r="I6" i="92"/>
  <c r="I62" i="92" s="1"/>
  <c r="J13" i="20"/>
  <c r="I14" i="92"/>
  <c r="I70" i="92" s="1"/>
  <c r="J2" i="20"/>
  <c r="I3" i="92"/>
  <c r="I59" i="92" s="1"/>
  <c r="J12" i="20"/>
  <c r="I13" i="92"/>
  <c r="I69" i="92" s="1"/>
  <c r="J19" i="20"/>
  <c r="I20" i="92"/>
  <c r="I76" i="92" s="1"/>
  <c r="J23" i="20"/>
  <c r="I24" i="92"/>
  <c r="I80" i="92" s="1"/>
  <c r="R4" i="23"/>
  <c r="Q5" i="92"/>
  <c r="Q61" i="92" s="1"/>
  <c r="R24" i="23"/>
  <c r="U118" i="93" l="1"/>
  <c r="U146" i="93"/>
  <c r="U25" i="18" s="1"/>
  <c r="U90" i="93"/>
  <c r="U25" i="19" s="1"/>
  <c r="U62" i="93"/>
  <c r="U25" i="16" s="1"/>
  <c r="W25" i="15"/>
  <c r="V34" i="93"/>
  <c r="R3" i="97"/>
  <c r="Q3" i="19"/>
  <c r="Q4" i="92" s="1"/>
  <c r="Q60" i="92" s="1"/>
  <c r="W25" i="96"/>
  <c r="W25" i="97"/>
  <c r="S10" i="21"/>
  <c r="R11" i="92"/>
  <c r="R67" i="92" s="1"/>
  <c r="K23" i="20"/>
  <c r="J24" i="92"/>
  <c r="J80" i="92" s="1"/>
  <c r="K13" i="20"/>
  <c r="J14" i="92"/>
  <c r="J70" i="92" s="1"/>
  <c r="K20" i="20"/>
  <c r="J21" i="92"/>
  <c r="J77" i="92" s="1"/>
  <c r="K6" i="20"/>
  <c r="J7" i="92"/>
  <c r="J63" i="92" s="1"/>
  <c r="L15" i="20"/>
  <c r="K16" i="92"/>
  <c r="K72" i="92" s="1"/>
  <c r="K19" i="20"/>
  <c r="J20" i="92"/>
  <c r="J76" i="92" s="1"/>
  <c r="K5" i="20"/>
  <c r="J6" i="92"/>
  <c r="J62" i="92" s="1"/>
  <c r="K11" i="20"/>
  <c r="J12" i="92"/>
  <c r="J68" i="92" s="1"/>
  <c r="K26" i="20"/>
  <c r="J27" i="92"/>
  <c r="J83" i="92" s="1"/>
  <c r="K8" i="20"/>
  <c r="J9" i="92"/>
  <c r="J65" i="92" s="1"/>
  <c r="K12" i="20"/>
  <c r="J13" i="92"/>
  <c r="J69" i="92" s="1"/>
  <c r="K22" i="20"/>
  <c r="J23" i="92"/>
  <c r="J79" i="92" s="1"/>
  <c r="K14" i="20"/>
  <c r="J15" i="92"/>
  <c r="J71" i="92" s="1"/>
  <c r="K17" i="20"/>
  <c r="J18" i="92"/>
  <c r="J74" i="92" s="1"/>
  <c r="K9" i="20"/>
  <c r="J10" i="92"/>
  <c r="J66" i="92" s="1"/>
  <c r="K2" i="20"/>
  <c r="J3" i="92"/>
  <c r="J59" i="92" s="1"/>
  <c r="K7" i="20"/>
  <c r="J8" i="92"/>
  <c r="J64" i="92" s="1"/>
  <c r="K18" i="20"/>
  <c r="J19" i="92"/>
  <c r="J75" i="92" s="1"/>
  <c r="K16" i="20"/>
  <c r="J17" i="92"/>
  <c r="J73" i="92" s="1"/>
  <c r="K21" i="20"/>
  <c r="J22" i="92"/>
  <c r="J78" i="92" s="1"/>
  <c r="S24" i="23"/>
  <c r="S4" i="23"/>
  <c r="R5" i="92"/>
  <c r="R61" i="92" s="1"/>
  <c r="S3" i="97" l="1"/>
  <c r="R3" i="19"/>
  <c r="R4" i="92" s="1"/>
  <c r="R60" i="92" s="1"/>
  <c r="V146" i="93"/>
  <c r="V25" i="18" s="1"/>
  <c r="V90" i="93"/>
  <c r="V25" i="19" s="1"/>
  <c r="V118" i="93"/>
  <c r="V62" i="93"/>
  <c r="V25" i="16" s="1"/>
  <c r="X25" i="15"/>
  <c r="W34" i="93"/>
  <c r="X25" i="97"/>
  <c r="X25" i="96"/>
  <c r="T10" i="21"/>
  <c r="S11" i="92"/>
  <c r="S67" i="92" s="1"/>
  <c r="L11" i="20"/>
  <c r="K12" i="92"/>
  <c r="K68" i="92" s="1"/>
  <c r="L22" i="20"/>
  <c r="K23" i="92"/>
  <c r="K79" i="92" s="1"/>
  <c r="L16" i="20"/>
  <c r="K17" i="92"/>
  <c r="K73" i="92" s="1"/>
  <c r="L9" i="20"/>
  <c r="K10" i="92"/>
  <c r="K66" i="92" s="1"/>
  <c r="L12" i="20"/>
  <c r="K13" i="92"/>
  <c r="K69" i="92" s="1"/>
  <c r="L5" i="20"/>
  <c r="K6" i="92"/>
  <c r="K62" i="92" s="1"/>
  <c r="L20" i="20"/>
  <c r="K21" i="92"/>
  <c r="K77" i="92" s="1"/>
  <c r="L2" i="20"/>
  <c r="K3" i="92"/>
  <c r="K59" i="92" s="1"/>
  <c r="L21" i="20"/>
  <c r="K22" i="92"/>
  <c r="K78" i="92" s="1"/>
  <c r="L18" i="20"/>
  <c r="K19" i="92"/>
  <c r="K75" i="92" s="1"/>
  <c r="L17" i="20"/>
  <c r="K18" i="92"/>
  <c r="K74" i="92" s="1"/>
  <c r="L8" i="20"/>
  <c r="K9" i="92"/>
  <c r="K65" i="92" s="1"/>
  <c r="L19" i="20"/>
  <c r="K20" i="92"/>
  <c r="K76" i="92" s="1"/>
  <c r="L13" i="20"/>
  <c r="K14" i="92"/>
  <c r="K70" i="92" s="1"/>
  <c r="L6" i="20"/>
  <c r="K7" i="92"/>
  <c r="K63" i="92" s="1"/>
  <c r="L7" i="20"/>
  <c r="K8" i="92"/>
  <c r="K64" i="92" s="1"/>
  <c r="L14" i="20"/>
  <c r="K15" i="92"/>
  <c r="K71" i="92" s="1"/>
  <c r="L26" i="20"/>
  <c r="K27" i="92"/>
  <c r="K83" i="92" s="1"/>
  <c r="M15" i="20"/>
  <c r="L16" i="92"/>
  <c r="L72" i="92" s="1"/>
  <c r="L23" i="20"/>
  <c r="K24" i="92"/>
  <c r="K80" i="92" s="1"/>
  <c r="T4" i="23"/>
  <c r="S5" i="92"/>
  <c r="S61" i="92" s="1"/>
  <c r="T24" i="23"/>
  <c r="W146" i="93" l="1"/>
  <c r="W25" i="18" s="1"/>
  <c r="W118" i="93"/>
  <c r="W90" i="93"/>
  <c r="W25" i="19" s="1"/>
  <c r="W62" i="93"/>
  <c r="W25" i="16" s="1"/>
  <c r="Y25" i="15"/>
  <c r="X34" i="93"/>
  <c r="Y25" i="96"/>
  <c r="Y25" i="97"/>
  <c r="T3" i="97"/>
  <c r="S3" i="19"/>
  <c r="S4" i="92" s="1"/>
  <c r="S60" i="92" s="1"/>
  <c r="U10" i="21"/>
  <c r="T11" i="92"/>
  <c r="T67" i="92" s="1"/>
  <c r="M2" i="20"/>
  <c r="L3" i="92"/>
  <c r="L59" i="92" s="1"/>
  <c r="M9" i="20"/>
  <c r="L10" i="92"/>
  <c r="L66" i="92" s="1"/>
  <c r="N15" i="20"/>
  <c r="M16" i="92"/>
  <c r="M72" i="92" s="1"/>
  <c r="M6" i="20"/>
  <c r="L7" i="92"/>
  <c r="L63" i="92" s="1"/>
  <c r="M17" i="20"/>
  <c r="L18" i="92"/>
  <c r="L74" i="92" s="1"/>
  <c r="M20" i="20"/>
  <c r="L21" i="92"/>
  <c r="L77" i="92" s="1"/>
  <c r="M16" i="20"/>
  <c r="L17" i="92"/>
  <c r="L73" i="92" s="1"/>
  <c r="M8" i="20"/>
  <c r="L9" i="92"/>
  <c r="L65" i="92" s="1"/>
  <c r="M26" i="20"/>
  <c r="L27" i="92"/>
  <c r="L83" i="92" s="1"/>
  <c r="M13" i="20"/>
  <c r="L14" i="92"/>
  <c r="L70" i="92" s="1"/>
  <c r="M18" i="20"/>
  <c r="L19" i="92"/>
  <c r="L75" i="92" s="1"/>
  <c r="M5" i="20"/>
  <c r="L6" i="92"/>
  <c r="L62" i="92" s="1"/>
  <c r="M22" i="20"/>
  <c r="L23" i="92"/>
  <c r="L79" i="92" s="1"/>
  <c r="M23" i="20"/>
  <c r="L24" i="92"/>
  <c r="L80" i="92" s="1"/>
  <c r="M7" i="20"/>
  <c r="L8" i="92"/>
  <c r="L64" i="92" s="1"/>
  <c r="M14" i="20"/>
  <c r="L15" i="92"/>
  <c r="L71" i="92" s="1"/>
  <c r="M19" i="20"/>
  <c r="L20" i="92"/>
  <c r="L76" i="92" s="1"/>
  <c r="M21" i="20"/>
  <c r="L22" i="92"/>
  <c r="L78" i="92" s="1"/>
  <c r="M12" i="20"/>
  <c r="L13" i="92"/>
  <c r="L69" i="92" s="1"/>
  <c r="M11" i="20"/>
  <c r="L12" i="92"/>
  <c r="L68" i="92" s="1"/>
  <c r="U24" i="23"/>
  <c r="U4" i="23"/>
  <c r="T5" i="92"/>
  <c r="T61" i="92" s="1"/>
  <c r="Z25" i="96" l="1"/>
  <c r="X118" i="93"/>
  <c r="X90" i="93"/>
  <c r="X25" i="19" s="1"/>
  <c r="X146" i="93"/>
  <c r="X25" i="18" s="1"/>
  <c r="X62" i="93"/>
  <c r="X25" i="16" s="1"/>
  <c r="Z25" i="15"/>
  <c r="Y34" i="93"/>
  <c r="U3" i="97"/>
  <c r="T3" i="19"/>
  <c r="T4" i="92" s="1"/>
  <c r="T60" i="92" s="1"/>
  <c r="Z25" i="97"/>
  <c r="V10" i="21"/>
  <c r="U11" i="92"/>
  <c r="U67" i="92" s="1"/>
  <c r="N11" i="20"/>
  <c r="M12" i="92"/>
  <c r="M68" i="92" s="1"/>
  <c r="N14" i="20"/>
  <c r="M15" i="92"/>
  <c r="M71" i="92" s="1"/>
  <c r="N5" i="20"/>
  <c r="M6" i="92"/>
  <c r="M62" i="92" s="1"/>
  <c r="N8" i="20"/>
  <c r="M9" i="92"/>
  <c r="M65" i="92" s="1"/>
  <c r="N6" i="20"/>
  <c r="M7" i="92"/>
  <c r="M63" i="92" s="1"/>
  <c r="N12" i="20"/>
  <c r="M13" i="92"/>
  <c r="M69" i="92" s="1"/>
  <c r="N7" i="20"/>
  <c r="M8" i="92"/>
  <c r="M64" i="92" s="1"/>
  <c r="N18" i="20"/>
  <c r="M19" i="92"/>
  <c r="M75" i="92" s="1"/>
  <c r="N16" i="20"/>
  <c r="M17" i="92"/>
  <c r="M73" i="92" s="1"/>
  <c r="O15" i="20"/>
  <c r="N16" i="92"/>
  <c r="N72" i="92" s="1"/>
  <c r="N21" i="20"/>
  <c r="M22" i="92"/>
  <c r="M78" i="92" s="1"/>
  <c r="N23" i="20"/>
  <c r="M24" i="92"/>
  <c r="M80" i="92" s="1"/>
  <c r="N13" i="20"/>
  <c r="M14" i="92"/>
  <c r="M70" i="92" s="1"/>
  <c r="N20" i="20"/>
  <c r="M21" i="92"/>
  <c r="M77" i="92" s="1"/>
  <c r="N9" i="20"/>
  <c r="M10" i="92"/>
  <c r="M66" i="92" s="1"/>
  <c r="N19" i="20"/>
  <c r="M20" i="92"/>
  <c r="M76" i="92" s="1"/>
  <c r="N22" i="20"/>
  <c r="M23" i="92"/>
  <c r="M79" i="92" s="1"/>
  <c r="N26" i="20"/>
  <c r="M27" i="92"/>
  <c r="M83" i="92" s="1"/>
  <c r="N17" i="20"/>
  <c r="M18" i="92"/>
  <c r="M74" i="92" s="1"/>
  <c r="N2" i="20"/>
  <c r="M3" i="92"/>
  <c r="M59" i="92" s="1"/>
  <c r="V4" i="23"/>
  <c r="U5" i="92"/>
  <c r="U61" i="92" s="1"/>
  <c r="V24" i="23"/>
  <c r="Y90" i="93" l="1"/>
  <c r="Y25" i="19" s="1"/>
  <c r="Y146" i="93"/>
  <c r="Y25" i="18" s="1"/>
  <c r="Y118" i="93"/>
  <c r="Y62" i="93"/>
  <c r="Y25" i="16" s="1"/>
  <c r="AA25" i="15"/>
  <c r="Z34" i="93"/>
  <c r="AA25" i="97"/>
  <c r="V3" i="97"/>
  <c r="U3" i="19"/>
  <c r="U4" i="92" s="1"/>
  <c r="U60" i="92" s="1"/>
  <c r="AA25" i="96"/>
  <c r="W10" i="21"/>
  <c r="V11" i="92"/>
  <c r="V67" i="92" s="1"/>
  <c r="O23" i="20"/>
  <c r="N24" i="92"/>
  <c r="N80" i="92" s="1"/>
  <c r="O17" i="20"/>
  <c r="N18" i="92"/>
  <c r="N74" i="92" s="1"/>
  <c r="O9" i="20"/>
  <c r="N10" i="92"/>
  <c r="N66" i="92" s="1"/>
  <c r="O21" i="20"/>
  <c r="N22" i="92"/>
  <c r="N78" i="92" s="1"/>
  <c r="O7" i="20"/>
  <c r="N8" i="92"/>
  <c r="N64" i="92" s="1"/>
  <c r="O5" i="20"/>
  <c r="N6" i="92"/>
  <c r="N62" i="92" s="1"/>
  <c r="O19" i="20"/>
  <c r="N20" i="92"/>
  <c r="N76" i="92" s="1"/>
  <c r="O8" i="20"/>
  <c r="N9" i="92"/>
  <c r="N65" i="92" s="1"/>
  <c r="O26" i="20"/>
  <c r="N27" i="92"/>
  <c r="N83" i="92" s="1"/>
  <c r="O20" i="20"/>
  <c r="N21" i="92"/>
  <c r="N77" i="92" s="1"/>
  <c r="P15" i="20"/>
  <c r="O16" i="92"/>
  <c r="O72" i="92" s="1"/>
  <c r="O12" i="20"/>
  <c r="N13" i="92"/>
  <c r="N69" i="92" s="1"/>
  <c r="O14" i="20"/>
  <c r="N15" i="92"/>
  <c r="N71" i="92" s="1"/>
  <c r="O18" i="20"/>
  <c r="N19" i="92"/>
  <c r="N75" i="92" s="1"/>
  <c r="O2" i="20"/>
  <c r="N3" i="92"/>
  <c r="N59" i="92" s="1"/>
  <c r="O22" i="20"/>
  <c r="N23" i="92"/>
  <c r="N79" i="92" s="1"/>
  <c r="O13" i="20"/>
  <c r="N14" i="92"/>
  <c r="N70" i="92" s="1"/>
  <c r="O16" i="20"/>
  <c r="N17" i="92"/>
  <c r="N73" i="92" s="1"/>
  <c r="O6" i="20"/>
  <c r="N7" i="92"/>
  <c r="N63" i="92" s="1"/>
  <c r="O11" i="20"/>
  <c r="N12" i="92"/>
  <c r="N68" i="92" s="1"/>
  <c r="W24" i="23"/>
  <c r="W4" i="23"/>
  <c r="V5" i="92"/>
  <c r="V61" i="92" s="1"/>
  <c r="AB25" i="97" l="1"/>
  <c r="Z90" i="93"/>
  <c r="Z25" i="19" s="1"/>
  <c r="Z146" i="93"/>
  <c r="Z25" i="18" s="1"/>
  <c r="Z118" i="93"/>
  <c r="Z62" i="93"/>
  <c r="Z25" i="16" s="1"/>
  <c r="AB25" i="15"/>
  <c r="AA34" i="93"/>
  <c r="AB25" i="96"/>
  <c r="W3" i="97"/>
  <c r="V3" i="19"/>
  <c r="V4" i="92" s="1"/>
  <c r="V60" i="92" s="1"/>
  <c r="X10" i="21"/>
  <c r="W11" i="92"/>
  <c r="W67" i="92" s="1"/>
  <c r="P11" i="20"/>
  <c r="O12" i="92"/>
  <c r="O68" i="92" s="1"/>
  <c r="P22" i="20"/>
  <c r="O23" i="92"/>
  <c r="O79" i="92" s="1"/>
  <c r="P8" i="20"/>
  <c r="O9" i="92"/>
  <c r="O65" i="92" s="1"/>
  <c r="P6" i="20"/>
  <c r="O7" i="92"/>
  <c r="O63" i="92" s="1"/>
  <c r="P2" i="20"/>
  <c r="O3" i="92"/>
  <c r="O59" i="92" s="1"/>
  <c r="Q15" i="20"/>
  <c r="P16" i="92"/>
  <c r="P72" i="92" s="1"/>
  <c r="P19" i="20"/>
  <c r="O20" i="92"/>
  <c r="O76" i="92" s="1"/>
  <c r="P9" i="20"/>
  <c r="O10" i="92"/>
  <c r="O66" i="92" s="1"/>
  <c r="P21" i="20"/>
  <c r="O22" i="92"/>
  <c r="O78" i="92" s="1"/>
  <c r="P16" i="20"/>
  <c r="O17" i="92"/>
  <c r="O73" i="92" s="1"/>
  <c r="P18" i="20"/>
  <c r="O19" i="92"/>
  <c r="O75" i="92" s="1"/>
  <c r="P20" i="20"/>
  <c r="O21" i="92"/>
  <c r="O77" i="92" s="1"/>
  <c r="P5" i="20"/>
  <c r="O6" i="92"/>
  <c r="O62" i="92" s="1"/>
  <c r="P17" i="20"/>
  <c r="O18" i="92"/>
  <c r="O74" i="92" s="1"/>
  <c r="P12" i="20"/>
  <c r="O13" i="92"/>
  <c r="O69" i="92" s="1"/>
  <c r="P13" i="20"/>
  <c r="O14" i="92"/>
  <c r="O70" i="92" s="1"/>
  <c r="P14" i="20"/>
  <c r="O15" i="92"/>
  <c r="O71" i="92" s="1"/>
  <c r="P26" i="20"/>
  <c r="O27" i="92"/>
  <c r="O83" i="92" s="1"/>
  <c r="P7" i="20"/>
  <c r="O8" i="92"/>
  <c r="O64" i="92" s="1"/>
  <c r="P23" i="20"/>
  <c r="O24" i="92"/>
  <c r="O80" i="92" s="1"/>
  <c r="W5" i="92"/>
  <c r="W61" i="92" s="1"/>
  <c r="X4" i="23"/>
  <c r="X24" i="23"/>
  <c r="AA118" i="93" l="1"/>
  <c r="AA90" i="93"/>
  <c r="AA25" i="19" s="1"/>
  <c r="AA146" i="93"/>
  <c r="AA25" i="18" s="1"/>
  <c r="AA62" i="93"/>
  <c r="AA25" i="16" s="1"/>
  <c r="AC25" i="15"/>
  <c r="AB34" i="93"/>
  <c r="X3" i="97"/>
  <c r="W3" i="19"/>
  <c r="W4" i="92" s="1"/>
  <c r="W60" i="92" s="1"/>
  <c r="AC25" i="96"/>
  <c r="AC25" i="97"/>
  <c r="X11" i="92"/>
  <c r="X67" i="92" s="1"/>
  <c r="Y10" i="21"/>
  <c r="Q23" i="20"/>
  <c r="P24" i="92"/>
  <c r="P80" i="92" s="1"/>
  <c r="Q13" i="20"/>
  <c r="P14" i="92"/>
  <c r="P70" i="92" s="1"/>
  <c r="Q20" i="20"/>
  <c r="P21" i="92"/>
  <c r="P77" i="92" s="1"/>
  <c r="Q9" i="20"/>
  <c r="P10" i="92"/>
  <c r="P66" i="92" s="1"/>
  <c r="Q6" i="20"/>
  <c r="P7" i="92"/>
  <c r="P63" i="92" s="1"/>
  <c r="Q7" i="20"/>
  <c r="P8" i="92"/>
  <c r="P64" i="92" s="1"/>
  <c r="Q12" i="20"/>
  <c r="P13" i="92"/>
  <c r="P69" i="92" s="1"/>
  <c r="Q18" i="20"/>
  <c r="P19" i="92"/>
  <c r="P75" i="92" s="1"/>
  <c r="Q19" i="20"/>
  <c r="P20" i="92"/>
  <c r="P76" i="92" s="1"/>
  <c r="Q8" i="20"/>
  <c r="P9" i="92"/>
  <c r="P65" i="92" s="1"/>
  <c r="Q26" i="20"/>
  <c r="P27" i="92"/>
  <c r="P83" i="92" s="1"/>
  <c r="Q17" i="20"/>
  <c r="P18" i="92"/>
  <c r="P74" i="92" s="1"/>
  <c r="Q16" i="20"/>
  <c r="P17" i="92"/>
  <c r="P73" i="92" s="1"/>
  <c r="R15" i="20"/>
  <c r="Q16" i="92"/>
  <c r="Q72" i="92" s="1"/>
  <c r="Q22" i="20"/>
  <c r="P23" i="92"/>
  <c r="P79" i="92" s="1"/>
  <c r="Q14" i="20"/>
  <c r="P15" i="92"/>
  <c r="P71" i="92" s="1"/>
  <c r="Q5" i="20"/>
  <c r="P6" i="92"/>
  <c r="P62" i="92" s="1"/>
  <c r="Q21" i="20"/>
  <c r="P22" i="92"/>
  <c r="P78" i="92" s="1"/>
  <c r="Q2" i="20"/>
  <c r="P3" i="92"/>
  <c r="P59" i="92" s="1"/>
  <c r="Q11" i="20"/>
  <c r="P12" i="92"/>
  <c r="P68" i="92" s="1"/>
  <c r="Y24" i="23"/>
  <c r="Y4" i="23"/>
  <c r="X5" i="92"/>
  <c r="X61" i="92" s="1"/>
  <c r="Y3" i="97" l="1"/>
  <c r="X3" i="19"/>
  <c r="X4" i="92" s="1"/>
  <c r="X60" i="92" s="1"/>
  <c r="AB90" i="93"/>
  <c r="AB25" i="19" s="1"/>
  <c r="AB146" i="93"/>
  <c r="AB25" i="18" s="1"/>
  <c r="AB118" i="93"/>
  <c r="AB62" i="93"/>
  <c r="AB25" i="16" s="1"/>
  <c r="AD25" i="15"/>
  <c r="AC34" i="93"/>
  <c r="AD25" i="97"/>
  <c r="AD25" i="96"/>
  <c r="Z10" i="21"/>
  <c r="Y11" i="92"/>
  <c r="Y67" i="92" s="1"/>
  <c r="R11" i="20"/>
  <c r="Q12" i="92"/>
  <c r="Q68" i="92" s="1"/>
  <c r="R14" i="20"/>
  <c r="Q15" i="92"/>
  <c r="Q71" i="92" s="1"/>
  <c r="R17" i="20"/>
  <c r="Q18" i="92"/>
  <c r="Q74" i="92" s="1"/>
  <c r="R18" i="20"/>
  <c r="Q19" i="92"/>
  <c r="Q75" i="92" s="1"/>
  <c r="R9" i="20"/>
  <c r="Q10" i="92"/>
  <c r="Q66" i="92" s="1"/>
  <c r="R2" i="20"/>
  <c r="Q3" i="92"/>
  <c r="Q59" i="92" s="1"/>
  <c r="R22" i="20"/>
  <c r="Q23" i="92"/>
  <c r="Q79" i="92" s="1"/>
  <c r="R26" i="20"/>
  <c r="Q27" i="92"/>
  <c r="Q83" i="92" s="1"/>
  <c r="R12" i="20"/>
  <c r="Q13" i="92"/>
  <c r="Q69" i="92" s="1"/>
  <c r="R20" i="20"/>
  <c r="Q21" i="92"/>
  <c r="Q77" i="92" s="1"/>
  <c r="R21" i="20"/>
  <c r="Q22" i="92"/>
  <c r="Q78" i="92" s="1"/>
  <c r="S15" i="20"/>
  <c r="R16" i="92"/>
  <c r="R72" i="92" s="1"/>
  <c r="R8" i="20"/>
  <c r="Q9" i="92"/>
  <c r="Q65" i="92" s="1"/>
  <c r="R7" i="20"/>
  <c r="Q8" i="92"/>
  <c r="Q64" i="92" s="1"/>
  <c r="R13" i="20"/>
  <c r="Q14" i="92"/>
  <c r="Q70" i="92" s="1"/>
  <c r="R5" i="20"/>
  <c r="Q6" i="92"/>
  <c r="Q62" i="92" s="1"/>
  <c r="R16" i="20"/>
  <c r="Q17" i="92"/>
  <c r="Q73" i="92" s="1"/>
  <c r="R19" i="20"/>
  <c r="Q20" i="92"/>
  <c r="Q76" i="92" s="1"/>
  <c r="R6" i="20"/>
  <c r="Q7" i="92"/>
  <c r="Q63" i="92" s="1"/>
  <c r="R23" i="20"/>
  <c r="Q24" i="92"/>
  <c r="Q80" i="92" s="1"/>
  <c r="Z4" i="23"/>
  <c r="Y5" i="92"/>
  <c r="Y61" i="92" s="1"/>
  <c r="Z24" i="23"/>
  <c r="AC90" i="93" l="1"/>
  <c r="AC25" i="19" s="1"/>
  <c r="AC118" i="93"/>
  <c r="AC146" i="93"/>
  <c r="AC25" i="18" s="1"/>
  <c r="AC62" i="93"/>
  <c r="AC25" i="16" s="1"/>
  <c r="AE25" i="15"/>
  <c r="AD34" i="93"/>
  <c r="AE25" i="96"/>
  <c r="AE25" i="97"/>
  <c r="Z3" i="97"/>
  <c r="Y3" i="19"/>
  <c r="Y4" i="92" s="1"/>
  <c r="Y60" i="92" s="1"/>
  <c r="AA10" i="21"/>
  <c r="Z11" i="92"/>
  <c r="Z67" i="92" s="1"/>
  <c r="S23" i="20"/>
  <c r="R24" i="92"/>
  <c r="R80" i="92" s="1"/>
  <c r="S5" i="20"/>
  <c r="R6" i="92"/>
  <c r="R62" i="92" s="1"/>
  <c r="T15" i="20"/>
  <c r="S16" i="92"/>
  <c r="S72" i="92" s="1"/>
  <c r="S26" i="20"/>
  <c r="R27" i="92"/>
  <c r="R83" i="92" s="1"/>
  <c r="S18" i="20"/>
  <c r="R19" i="92"/>
  <c r="R75" i="92" s="1"/>
  <c r="S6" i="20"/>
  <c r="R7" i="92"/>
  <c r="R63" i="92" s="1"/>
  <c r="S13" i="20"/>
  <c r="R14" i="92"/>
  <c r="R70" i="92" s="1"/>
  <c r="S21" i="20"/>
  <c r="R22" i="92"/>
  <c r="R78" i="92" s="1"/>
  <c r="S22" i="20"/>
  <c r="R23" i="92"/>
  <c r="R79" i="92" s="1"/>
  <c r="S17" i="20"/>
  <c r="R18" i="92"/>
  <c r="R74" i="92" s="1"/>
  <c r="S19" i="20"/>
  <c r="R20" i="92"/>
  <c r="R76" i="92" s="1"/>
  <c r="S7" i="20"/>
  <c r="R8" i="92"/>
  <c r="R64" i="92" s="1"/>
  <c r="S20" i="20"/>
  <c r="R21" i="92"/>
  <c r="R77" i="92" s="1"/>
  <c r="S2" i="20"/>
  <c r="R3" i="92"/>
  <c r="R59" i="92" s="1"/>
  <c r="S14" i="20"/>
  <c r="R15" i="92"/>
  <c r="R71" i="92" s="1"/>
  <c r="S16" i="20"/>
  <c r="R17" i="92"/>
  <c r="R73" i="92" s="1"/>
  <c r="S8" i="20"/>
  <c r="R9" i="92"/>
  <c r="R65" i="92" s="1"/>
  <c r="S12" i="20"/>
  <c r="R13" i="92"/>
  <c r="R69" i="92" s="1"/>
  <c r="S9" i="20"/>
  <c r="R10" i="92"/>
  <c r="R66" i="92" s="1"/>
  <c r="S11" i="20"/>
  <c r="R12" i="92"/>
  <c r="R68" i="92" s="1"/>
  <c r="AA24" i="23"/>
  <c r="AA4" i="23"/>
  <c r="Z5" i="92"/>
  <c r="Z61" i="92" s="1"/>
  <c r="AF25" i="96" l="1"/>
  <c r="AD146" i="93"/>
  <c r="AD25" i="18" s="1"/>
  <c r="AD90" i="93"/>
  <c r="AD25" i="19" s="1"/>
  <c r="AD118" i="93"/>
  <c r="AD62" i="93"/>
  <c r="AD25" i="16" s="1"/>
  <c r="AF25" i="15"/>
  <c r="AF34" i="93" s="1"/>
  <c r="AE34" i="93"/>
  <c r="AA3" i="97"/>
  <c r="Z3" i="19"/>
  <c r="Z4" i="92" s="1"/>
  <c r="Z60" i="92" s="1"/>
  <c r="AF25" i="97"/>
  <c r="AB10" i="21"/>
  <c r="AA11" i="92"/>
  <c r="AA67" i="92" s="1"/>
  <c r="T21" i="20"/>
  <c r="S22" i="92"/>
  <c r="S78" i="92" s="1"/>
  <c r="T9" i="20"/>
  <c r="S10" i="92"/>
  <c r="S66" i="92" s="1"/>
  <c r="T14" i="20"/>
  <c r="S15" i="92"/>
  <c r="S71" i="92" s="1"/>
  <c r="T19" i="20"/>
  <c r="S20" i="92"/>
  <c r="S76" i="92" s="1"/>
  <c r="T13" i="20"/>
  <c r="S14" i="92"/>
  <c r="S70" i="92" s="1"/>
  <c r="U15" i="20"/>
  <c r="T16" i="92"/>
  <c r="T72" i="92" s="1"/>
  <c r="T26" i="20"/>
  <c r="S27" i="92"/>
  <c r="S83" i="92" s="1"/>
  <c r="T11" i="20"/>
  <c r="S12" i="92"/>
  <c r="S68" i="92" s="1"/>
  <c r="T12" i="20"/>
  <c r="S13" i="92"/>
  <c r="S69" i="92" s="1"/>
  <c r="T2" i="20"/>
  <c r="S3" i="92"/>
  <c r="S59" i="92" s="1"/>
  <c r="T17" i="20"/>
  <c r="S18" i="92"/>
  <c r="S74" i="92" s="1"/>
  <c r="T6" i="20"/>
  <c r="S7" i="92"/>
  <c r="S63" i="92" s="1"/>
  <c r="T5" i="20"/>
  <c r="S6" i="92"/>
  <c r="S62" i="92" s="1"/>
  <c r="T16" i="20"/>
  <c r="S17" i="92"/>
  <c r="S73" i="92" s="1"/>
  <c r="T7" i="20"/>
  <c r="S8" i="92"/>
  <c r="S64" i="92" s="1"/>
  <c r="T8" i="20"/>
  <c r="S9" i="92"/>
  <c r="S65" i="92" s="1"/>
  <c r="T20" i="20"/>
  <c r="S21" i="92"/>
  <c r="S77" i="92" s="1"/>
  <c r="T22" i="20"/>
  <c r="S23" i="92"/>
  <c r="S79" i="92" s="1"/>
  <c r="T18" i="20"/>
  <c r="S19" i="92"/>
  <c r="S75" i="92" s="1"/>
  <c r="T23" i="20"/>
  <c r="S24" i="92"/>
  <c r="S80" i="92" s="1"/>
  <c r="AB4" i="23"/>
  <c r="AA5" i="92"/>
  <c r="AA61" i="92" s="1"/>
  <c r="AB24" i="23"/>
  <c r="AE90" i="93" l="1"/>
  <c r="AE25" i="19" s="1"/>
  <c r="AE118" i="93"/>
  <c r="AE146" i="93"/>
  <c r="AE25" i="18" s="1"/>
  <c r="AE62" i="93"/>
  <c r="AE25" i="16" s="1"/>
  <c r="AF118" i="93"/>
  <c r="AF146" i="93"/>
  <c r="AF25" i="18" s="1"/>
  <c r="AF90" i="93"/>
  <c r="AF25" i="19" s="1"/>
  <c r="AF62" i="93"/>
  <c r="AF25" i="16" s="1"/>
  <c r="AB3" i="97"/>
  <c r="AA3" i="19"/>
  <c r="AA4" i="92" s="1"/>
  <c r="AA60" i="92" s="1"/>
  <c r="AC10" i="21"/>
  <c r="AB11" i="92"/>
  <c r="AB67" i="92" s="1"/>
  <c r="U23" i="20"/>
  <c r="T24" i="92"/>
  <c r="T80" i="92" s="1"/>
  <c r="U8" i="20"/>
  <c r="T9" i="92"/>
  <c r="T65" i="92" s="1"/>
  <c r="U6" i="20"/>
  <c r="T7" i="92"/>
  <c r="T63" i="92" s="1"/>
  <c r="U11" i="20"/>
  <c r="T12" i="92"/>
  <c r="T68" i="92" s="1"/>
  <c r="U19" i="20"/>
  <c r="T20" i="92"/>
  <c r="T76" i="92" s="1"/>
  <c r="U18" i="20"/>
  <c r="T19" i="92"/>
  <c r="T75" i="92" s="1"/>
  <c r="U7" i="20"/>
  <c r="T8" i="92"/>
  <c r="T64" i="92" s="1"/>
  <c r="U17" i="20"/>
  <c r="T18" i="92"/>
  <c r="T74" i="92" s="1"/>
  <c r="U26" i="20"/>
  <c r="T27" i="92"/>
  <c r="T83" i="92" s="1"/>
  <c r="U14" i="20"/>
  <c r="T15" i="92"/>
  <c r="T71" i="92" s="1"/>
  <c r="U22" i="20"/>
  <c r="T23" i="92"/>
  <c r="T79" i="92" s="1"/>
  <c r="U16" i="20"/>
  <c r="T17" i="92"/>
  <c r="T73" i="92" s="1"/>
  <c r="U2" i="20"/>
  <c r="T3" i="92"/>
  <c r="T59" i="92" s="1"/>
  <c r="V15" i="20"/>
  <c r="U16" i="92"/>
  <c r="U72" i="92" s="1"/>
  <c r="U9" i="20"/>
  <c r="T10" i="92"/>
  <c r="T66" i="92" s="1"/>
  <c r="U20" i="20"/>
  <c r="T21" i="92"/>
  <c r="T77" i="92" s="1"/>
  <c r="U5" i="20"/>
  <c r="T6" i="92"/>
  <c r="T62" i="92" s="1"/>
  <c r="U12" i="20"/>
  <c r="T13" i="92"/>
  <c r="T69" i="92" s="1"/>
  <c r="U13" i="20"/>
  <c r="T14" i="92"/>
  <c r="T70" i="92" s="1"/>
  <c r="U21" i="20"/>
  <c r="T22" i="92"/>
  <c r="T78" i="92" s="1"/>
  <c r="AC24" i="23"/>
  <c r="AC4" i="23"/>
  <c r="AB5" i="92"/>
  <c r="AB61" i="92" s="1"/>
  <c r="AC3" i="97" l="1"/>
  <c r="AB3" i="19"/>
  <c r="AB4" i="92" s="1"/>
  <c r="AB60" i="92" s="1"/>
  <c r="AD10" i="21"/>
  <c r="AC11" i="92"/>
  <c r="AC67" i="92" s="1"/>
  <c r="V21" i="20"/>
  <c r="U22" i="92"/>
  <c r="U78" i="92" s="1"/>
  <c r="V20" i="20"/>
  <c r="U21" i="92"/>
  <c r="U77" i="92" s="1"/>
  <c r="V16" i="20"/>
  <c r="U17" i="92"/>
  <c r="U73" i="92" s="1"/>
  <c r="V17" i="20"/>
  <c r="U18" i="92"/>
  <c r="U74" i="92" s="1"/>
  <c r="V11" i="20"/>
  <c r="U12" i="92"/>
  <c r="U68" i="92" s="1"/>
  <c r="V13" i="20"/>
  <c r="U14" i="92"/>
  <c r="U70" i="92" s="1"/>
  <c r="V9" i="20"/>
  <c r="U10" i="92"/>
  <c r="U66" i="92" s="1"/>
  <c r="V22" i="20"/>
  <c r="U23" i="92"/>
  <c r="U79" i="92" s="1"/>
  <c r="V7" i="20"/>
  <c r="U8" i="92"/>
  <c r="U64" i="92" s="1"/>
  <c r="V6" i="20"/>
  <c r="U7" i="92"/>
  <c r="U63" i="92" s="1"/>
  <c r="V12" i="20"/>
  <c r="U13" i="92"/>
  <c r="U69" i="92" s="1"/>
  <c r="W15" i="20"/>
  <c r="V16" i="92"/>
  <c r="V72" i="92" s="1"/>
  <c r="V14" i="20"/>
  <c r="U15" i="92"/>
  <c r="U71" i="92" s="1"/>
  <c r="V18" i="20"/>
  <c r="U19" i="92"/>
  <c r="U75" i="92" s="1"/>
  <c r="V8" i="20"/>
  <c r="U9" i="92"/>
  <c r="U65" i="92" s="1"/>
  <c r="V5" i="20"/>
  <c r="U6" i="92"/>
  <c r="U62" i="92" s="1"/>
  <c r="V2" i="20"/>
  <c r="U3" i="92"/>
  <c r="U59" i="92" s="1"/>
  <c r="V26" i="20"/>
  <c r="U27" i="92"/>
  <c r="U83" i="92" s="1"/>
  <c r="V19" i="20"/>
  <c r="U20" i="92"/>
  <c r="U76" i="92" s="1"/>
  <c r="V23" i="20"/>
  <c r="U24" i="92"/>
  <c r="U80" i="92" s="1"/>
  <c r="AD4" i="23"/>
  <c r="AC5" i="92"/>
  <c r="AC61" i="92" s="1"/>
  <c r="AD24" i="23"/>
  <c r="AD3" i="97" l="1"/>
  <c r="AC3" i="19"/>
  <c r="AC4" i="92" s="1"/>
  <c r="AC60" i="92" s="1"/>
  <c r="AE10" i="21"/>
  <c r="AD11" i="92"/>
  <c r="AD67" i="92" s="1"/>
  <c r="W23" i="20"/>
  <c r="V24" i="92"/>
  <c r="V80" i="92" s="1"/>
  <c r="W5" i="20"/>
  <c r="V6" i="92"/>
  <c r="V62" i="92" s="1"/>
  <c r="X15" i="20"/>
  <c r="W16" i="92"/>
  <c r="W72" i="92" s="1"/>
  <c r="W22" i="20"/>
  <c r="V23" i="92"/>
  <c r="V79" i="92" s="1"/>
  <c r="W17" i="20"/>
  <c r="V18" i="92"/>
  <c r="V74" i="92" s="1"/>
  <c r="W19" i="20"/>
  <c r="V20" i="92"/>
  <c r="V76" i="92" s="1"/>
  <c r="W8" i="20"/>
  <c r="V9" i="92"/>
  <c r="V65" i="92" s="1"/>
  <c r="W12" i="20"/>
  <c r="V13" i="92"/>
  <c r="V69" i="92" s="1"/>
  <c r="W9" i="20"/>
  <c r="V10" i="92"/>
  <c r="V66" i="92" s="1"/>
  <c r="W16" i="20"/>
  <c r="V17" i="92"/>
  <c r="V73" i="92" s="1"/>
  <c r="W26" i="20"/>
  <c r="V27" i="92"/>
  <c r="V83" i="92" s="1"/>
  <c r="W18" i="20"/>
  <c r="V19" i="92"/>
  <c r="V75" i="92" s="1"/>
  <c r="W6" i="20"/>
  <c r="V7" i="92"/>
  <c r="V63" i="92" s="1"/>
  <c r="W13" i="20"/>
  <c r="V14" i="92"/>
  <c r="V70" i="92" s="1"/>
  <c r="W20" i="20"/>
  <c r="V21" i="92"/>
  <c r="V77" i="92" s="1"/>
  <c r="W2" i="20"/>
  <c r="V3" i="92"/>
  <c r="V59" i="92" s="1"/>
  <c r="W14" i="20"/>
  <c r="V15" i="92"/>
  <c r="V71" i="92" s="1"/>
  <c r="W7" i="20"/>
  <c r="V8" i="92"/>
  <c r="V64" i="92" s="1"/>
  <c r="W11" i="20"/>
  <c r="V12" i="92"/>
  <c r="V68" i="92" s="1"/>
  <c r="W21" i="20"/>
  <c r="V22" i="92"/>
  <c r="V78" i="92" s="1"/>
  <c r="AE24" i="23"/>
  <c r="AE4" i="23"/>
  <c r="AD5" i="92"/>
  <c r="AD61" i="92" s="1"/>
  <c r="AE3" i="97" l="1"/>
  <c r="AD3" i="19"/>
  <c r="AD4" i="92" s="1"/>
  <c r="AD60" i="92" s="1"/>
  <c r="AF10" i="21"/>
  <c r="AF11" i="92" s="1"/>
  <c r="AF67" i="92" s="1"/>
  <c r="AE11" i="92"/>
  <c r="AE67" i="92" s="1"/>
  <c r="X21" i="20"/>
  <c r="W22" i="92"/>
  <c r="W78" i="92" s="1"/>
  <c r="X2" i="20"/>
  <c r="W3" i="92"/>
  <c r="W59" i="92" s="1"/>
  <c r="X18" i="20"/>
  <c r="W19" i="92"/>
  <c r="W75" i="92" s="1"/>
  <c r="X12" i="20"/>
  <c r="W13" i="92"/>
  <c r="W69" i="92" s="1"/>
  <c r="X22" i="20"/>
  <c r="W23" i="92"/>
  <c r="W79" i="92" s="1"/>
  <c r="X11" i="20"/>
  <c r="W12" i="92"/>
  <c r="W68" i="92" s="1"/>
  <c r="X20" i="20"/>
  <c r="W21" i="92"/>
  <c r="W77" i="92" s="1"/>
  <c r="X26" i="20"/>
  <c r="W27" i="92"/>
  <c r="W83" i="92" s="1"/>
  <c r="X8" i="20"/>
  <c r="W9" i="92"/>
  <c r="W65" i="92" s="1"/>
  <c r="Y15" i="20"/>
  <c r="X16" i="92"/>
  <c r="X72" i="92" s="1"/>
  <c r="X7" i="20"/>
  <c r="W8" i="92"/>
  <c r="W64" i="92" s="1"/>
  <c r="X13" i="20"/>
  <c r="W14" i="92"/>
  <c r="W70" i="92" s="1"/>
  <c r="X16" i="20"/>
  <c r="W17" i="92"/>
  <c r="W73" i="92" s="1"/>
  <c r="X19" i="20"/>
  <c r="W20" i="92"/>
  <c r="W76" i="92" s="1"/>
  <c r="X5" i="20"/>
  <c r="W6" i="92"/>
  <c r="W62" i="92" s="1"/>
  <c r="X14" i="20"/>
  <c r="W15" i="92"/>
  <c r="W71" i="92" s="1"/>
  <c r="X6" i="20"/>
  <c r="W7" i="92"/>
  <c r="W63" i="92" s="1"/>
  <c r="X9" i="20"/>
  <c r="W10" i="92"/>
  <c r="W66" i="92" s="1"/>
  <c r="X17" i="20"/>
  <c r="W18" i="92"/>
  <c r="W74" i="92" s="1"/>
  <c r="X23" i="20"/>
  <c r="W24" i="92"/>
  <c r="W80" i="92" s="1"/>
  <c r="AF4" i="23"/>
  <c r="AF5" i="92" s="1"/>
  <c r="AF61" i="92" s="1"/>
  <c r="AE5" i="92"/>
  <c r="AE61" i="92" s="1"/>
  <c r="AF24" i="23"/>
  <c r="AF3" i="97" l="1"/>
  <c r="AF3" i="19" s="1"/>
  <c r="AF4" i="92" s="1"/>
  <c r="AF60" i="92" s="1"/>
  <c r="AE3" i="19"/>
  <c r="AE4" i="92" s="1"/>
  <c r="AE60" i="92" s="1"/>
  <c r="Y23" i="20"/>
  <c r="X24" i="92"/>
  <c r="X80" i="92" s="1"/>
  <c r="Y14" i="20"/>
  <c r="X15" i="92"/>
  <c r="X71" i="92" s="1"/>
  <c r="Y13" i="20"/>
  <c r="X14" i="92"/>
  <c r="X70" i="92" s="1"/>
  <c r="Y26" i="20"/>
  <c r="X27" i="92"/>
  <c r="X83" i="92" s="1"/>
  <c r="Y12" i="20"/>
  <c r="X13" i="92"/>
  <c r="X69" i="92" s="1"/>
  <c r="Y17" i="20"/>
  <c r="X18" i="92"/>
  <c r="X74" i="92" s="1"/>
  <c r="Y5" i="20"/>
  <c r="X6" i="92"/>
  <c r="X62" i="92" s="1"/>
  <c r="Y7" i="20"/>
  <c r="X8" i="92"/>
  <c r="X64" i="92" s="1"/>
  <c r="Y20" i="20"/>
  <c r="X21" i="92"/>
  <c r="X77" i="92" s="1"/>
  <c r="Y18" i="20"/>
  <c r="X19" i="92"/>
  <c r="X75" i="92" s="1"/>
  <c r="Y9" i="20"/>
  <c r="X10" i="92"/>
  <c r="X66" i="92" s="1"/>
  <c r="Y19" i="20"/>
  <c r="X20" i="92"/>
  <c r="X76" i="92" s="1"/>
  <c r="Z15" i="20"/>
  <c r="Y16" i="92"/>
  <c r="Y72" i="92" s="1"/>
  <c r="Y11" i="20"/>
  <c r="X12" i="92"/>
  <c r="X68" i="92" s="1"/>
  <c r="Y2" i="20"/>
  <c r="X3" i="92"/>
  <c r="X59" i="92" s="1"/>
  <c r="Y6" i="20"/>
  <c r="X7" i="92"/>
  <c r="X63" i="92" s="1"/>
  <c r="Y16" i="20"/>
  <c r="X17" i="92"/>
  <c r="X73" i="92" s="1"/>
  <c r="Y8" i="20"/>
  <c r="X9" i="92"/>
  <c r="X65" i="92" s="1"/>
  <c r="Y22" i="20"/>
  <c r="X23" i="92"/>
  <c r="X79" i="92" s="1"/>
  <c r="Y21" i="20"/>
  <c r="X22" i="92"/>
  <c r="X78" i="92" s="1"/>
  <c r="Z21" i="20" l="1"/>
  <c r="Y22" i="92"/>
  <c r="Y78" i="92" s="1"/>
  <c r="Z6" i="20"/>
  <c r="Y7" i="92"/>
  <c r="Y63" i="92" s="1"/>
  <c r="Z19" i="20"/>
  <c r="Y20" i="92"/>
  <c r="Y76" i="92" s="1"/>
  <c r="Z7" i="20"/>
  <c r="Y8" i="92"/>
  <c r="Y64" i="92" s="1"/>
  <c r="Z26" i="20"/>
  <c r="Y27" i="92"/>
  <c r="Y83" i="92" s="1"/>
  <c r="Z22" i="20"/>
  <c r="Y23" i="92"/>
  <c r="Y79" i="92" s="1"/>
  <c r="Z2" i="20"/>
  <c r="Y3" i="92"/>
  <c r="Y59" i="92" s="1"/>
  <c r="Z9" i="20"/>
  <c r="Y10" i="92"/>
  <c r="Y66" i="92" s="1"/>
  <c r="Z5" i="20"/>
  <c r="Y6" i="92"/>
  <c r="Y62" i="92" s="1"/>
  <c r="Z13" i="20"/>
  <c r="Y14" i="92"/>
  <c r="Y70" i="92" s="1"/>
  <c r="Z8" i="20"/>
  <c r="Y9" i="92"/>
  <c r="Y65" i="92" s="1"/>
  <c r="Z11" i="20"/>
  <c r="Y12" i="92"/>
  <c r="Y68" i="92" s="1"/>
  <c r="Z18" i="20"/>
  <c r="Y19" i="92"/>
  <c r="Y75" i="92" s="1"/>
  <c r="Z17" i="20"/>
  <c r="Y18" i="92"/>
  <c r="Y74" i="92" s="1"/>
  <c r="Z14" i="20"/>
  <c r="Y15" i="92"/>
  <c r="Y71" i="92" s="1"/>
  <c r="Z16" i="20"/>
  <c r="Y17" i="92"/>
  <c r="Y73" i="92" s="1"/>
  <c r="AA15" i="20"/>
  <c r="Z16" i="92"/>
  <c r="Z72" i="92" s="1"/>
  <c r="Z20" i="20"/>
  <c r="Y21" i="92"/>
  <c r="Y77" i="92" s="1"/>
  <c r="Z12" i="20"/>
  <c r="Y13" i="92"/>
  <c r="Y69" i="92" s="1"/>
  <c r="Z23" i="20"/>
  <c r="Y24" i="92"/>
  <c r="Y80" i="92" s="1"/>
  <c r="AA23" i="20" l="1"/>
  <c r="Z24" i="92"/>
  <c r="Z80" i="92" s="1"/>
  <c r="AA16" i="20"/>
  <c r="Z17" i="92"/>
  <c r="Z73" i="92" s="1"/>
  <c r="AA11" i="20"/>
  <c r="Z12" i="92"/>
  <c r="Z68" i="92" s="1"/>
  <c r="AA9" i="20"/>
  <c r="Z10" i="92"/>
  <c r="Z66" i="92" s="1"/>
  <c r="AA7" i="20"/>
  <c r="Z8" i="92"/>
  <c r="Z64" i="92" s="1"/>
  <c r="AA12" i="20"/>
  <c r="Z13" i="92"/>
  <c r="Z69" i="92" s="1"/>
  <c r="AA14" i="20"/>
  <c r="Z15" i="92"/>
  <c r="Z71" i="92" s="1"/>
  <c r="AA8" i="20"/>
  <c r="Z9" i="92"/>
  <c r="Z65" i="92" s="1"/>
  <c r="AA2" i="20"/>
  <c r="Z3" i="92"/>
  <c r="Z59" i="92" s="1"/>
  <c r="AA19" i="20"/>
  <c r="Z20" i="92"/>
  <c r="Z76" i="92" s="1"/>
  <c r="AA20" i="20"/>
  <c r="Z21" i="92"/>
  <c r="Z77" i="92" s="1"/>
  <c r="AA17" i="20"/>
  <c r="Z18" i="92"/>
  <c r="Z74" i="92" s="1"/>
  <c r="AA13" i="20"/>
  <c r="Z14" i="92"/>
  <c r="Z70" i="92" s="1"/>
  <c r="AA22" i="20"/>
  <c r="Z23" i="92"/>
  <c r="Z79" i="92" s="1"/>
  <c r="AA6" i="20"/>
  <c r="Z7" i="92"/>
  <c r="Z63" i="92" s="1"/>
  <c r="AB15" i="20"/>
  <c r="AA16" i="92"/>
  <c r="AA72" i="92" s="1"/>
  <c r="AA18" i="20"/>
  <c r="Z19" i="92"/>
  <c r="Z75" i="92" s="1"/>
  <c r="AA5" i="20"/>
  <c r="Z6" i="92"/>
  <c r="Z62" i="92" s="1"/>
  <c r="AA26" i="20"/>
  <c r="Z27" i="92"/>
  <c r="Z83" i="92" s="1"/>
  <c r="AA21" i="20"/>
  <c r="Z22" i="92"/>
  <c r="Z78" i="92" s="1"/>
  <c r="AB21" i="20" l="1"/>
  <c r="AA22" i="92"/>
  <c r="AA78" i="92" s="1"/>
  <c r="AC15" i="20"/>
  <c r="AB16" i="92"/>
  <c r="AB72" i="92" s="1"/>
  <c r="AB17" i="20"/>
  <c r="AA18" i="92"/>
  <c r="AA74" i="92" s="1"/>
  <c r="AB8" i="20"/>
  <c r="AA9" i="92"/>
  <c r="AA65" i="92" s="1"/>
  <c r="AB9" i="20"/>
  <c r="AA10" i="92"/>
  <c r="AA66" i="92" s="1"/>
  <c r="AB26" i="20"/>
  <c r="AA27" i="92"/>
  <c r="AA83" i="92" s="1"/>
  <c r="AB6" i="20"/>
  <c r="AA7" i="92"/>
  <c r="AA63" i="92" s="1"/>
  <c r="AB20" i="20"/>
  <c r="AA21" i="92"/>
  <c r="AA77" i="92" s="1"/>
  <c r="AB14" i="20"/>
  <c r="AA15" i="92"/>
  <c r="AA71" i="92" s="1"/>
  <c r="AB11" i="20"/>
  <c r="AA12" i="92"/>
  <c r="AA68" i="92" s="1"/>
  <c r="AB5" i="20"/>
  <c r="AA6" i="92"/>
  <c r="AA62" i="92" s="1"/>
  <c r="AB22" i="20"/>
  <c r="AA23" i="92"/>
  <c r="AA79" i="92" s="1"/>
  <c r="AB19" i="20"/>
  <c r="AA20" i="92"/>
  <c r="AA76" i="92" s="1"/>
  <c r="AB12" i="20"/>
  <c r="AA13" i="92"/>
  <c r="AA69" i="92" s="1"/>
  <c r="AB16" i="20"/>
  <c r="AA17" i="92"/>
  <c r="AA73" i="92" s="1"/>
  <c r="AB18" i="20"/>
  <c r="AA19" i="92"/>
  <c r="AA75" i="92" s="1"/>
  <c r="AB13" i="20"/>
  <c r="AA14" i="92"/>
  <c r="AA70" i="92" s="1"/>
  <c r="AB2" i="20"/>
  <c r="AA3" i="92"/>
  <c r="AA59" i="92" s="1"/>
  <c r="AB7" i="20"/>
  <c r="AA8" i="92"/>
  <c r="AA64" i="92" s="1"/>
  <c r="AB23" i="20"/>
  <c r="AA24" i="92"/>
  <c r="AA80" i="92" s="1"/>
  <c r="AC23" i="20" l="1"/>
  <c r="AB24" i="92"/>
  <c r="AB80" i="92" s="1"/>
  <c r="AC18" i="20"/>
  <c r="AB19" i="92"/>
  <c r="AB75" i="92" s="1"/>
  <c r="AC22" i="20"/>
  <c r="AB23" i="92"/>
  <c r="AB79" i="92" s="1"/>
  <c r="AC20" i="20"/>
  <c r="AB21" i="92"/>
  <c r="AB77" i="92" s="1"/>
  <c r="AC8" i="20"/>
  <c r="AB9" i="92"/>
  <c r="AB65" i="92" s="1"/>
  <c r="AC7" i="20"/>
  <c r="AB8" i="92"/>
  <c r="AB64" i="92" s="1"/>
  <c r="AC16" i="20"/>
  <c r="AB17" i="92"/>
  <c r="AB73" i="92" s="1"/>
  <c r="AC5" i="20"/>
  <c r="AB6" i="92"/>
  <c r="AB62" i="92" s="1"/>
  <c r="AC6" i="20"/>
  <c r="AB7" i="92"/>
  <c r="AB63" i="92" s="1"/>
  <c r="AC17" i="20"/>
  <c r="AB18" i="92"/>
  <c r="AB74" i="92" s="1"/>
  <c r="AC2" i="20"/>
  <c r="AB3" i="92"/>
  <c r="AB59" i="92" s="1"/>
  <c r="AC12" i="20"/>
  <c r="AB13" i="92"/>
  <c r="AB69" i="92" s="1"/>
  <c r="AC11" i="20"/>
  <c r="AB12" i="92"/>
  <c r="AB68" i="92" s="1"/>
  <c r="AC26" i="20"/>
  <c r="AB27" i="92"/>
  <c r="AB83" i="92" s="1"/>
  <c r="AD15" i="20"/>
  <c r="AC16" i="92"/>
  <c r="AC72" i="92" s="1"/>
  <c r="AC13" i="20"/>
  <c r="AB14" i="92"/>
  <c r="AB70" i="92" s="1"/>
  <c r="AC19" i="20"/>
  <c r="AB20" i="92"/>
  <c r="AB76" i="92" s="1"/>
  <c r="AC14" i="20"/>
  <c r="AB15" i="92"/>
  <c r="AB71" i="92" s="1"/>
  <c r="AC9" i="20"/>
  <c r="AB10" i="92"/>
  <c r="AB66" i="92" s="1"/>
  <c r="AC21" i="20"/>
  <c r="AB22" i="92"/>
  <c r="AB78" i="92" s="1"/>
  <c r="AD21" i="20" l="1"/>
  <c r="AC22" i="92"/>
  <c r="AC78" i="92" s="1"/>
  <c r="AD13" i="20"/>
  <c r="AC14" i="92"/>
  <c r="AC70" i="92" s="1"/>
  <c r="AD12" i="20"/>
  <c r="AC13" i="92"/>
  <c r="AC69" i="92" s="1"/>
  <c r="AD5" i="20"/>
  <c r="AC6" i="92"/>
  <c r="AC62" i="92" s="1"/>
  <c r="AD20" i="20"/>
  <c r="AC21" i="92"/>
  <c r="AC77" i="92" s="1"/>
  <c r="AD9" i="20"/>
  <c r="AC10" i="92"/>
  <c r="AC66" i="92" s="1"/>
  <c r="AE15" i="20"/>
  <c r="AD16" i="92"/>
  <c r="AD72" i="92" s="1"/>
  <c r="AD2" i="20"/>
  <c r="AC3" i="92"/>
  <c r="AC59" i="92" s="1"/>
  <c r="AD16" i="20"/>
  <c r="AC17" i="92"/>
  <c r="AC73" i="92" s="1"/>
  <c r="AD22" i="20"/>
  <c r="AC23" i="92"/>
  <c r="AC79" i="92" s="1"/>
  <c r="AD14" i="20"/>
  <c r="AC15" i="92"/>
  <c r="AC71" i="92" s="1"/>
  <c r="AD26" i="20"/>
  <c r="AC27" i="92"/>
  <c r="AC83" i="92" s="1"/>
  <c r="AD17" i="20"/>
  <c r="AC18" i="92"/>
  <c r="AC74" i="92" s="1"/>
  <c r="AD7" i="20"/>
  <c r="AC8" i="92"/>
  <c r="AC64" i="92" s="1"/>
  <c r="AD18" i="20"/>
  <c r="AC19" i="92"/>
  <c r="AC75" i="92" s="1"/>
  <c r="AD19" i="20"/>
  <c r="AC20" i="92"/>
  <c r="AC76" i="92" s="1"/>
  <c r="AD11" i="20"/>
  <c r="AC12" i="92"/>
  <c r="AC68" i="92" s="1"/>
  <c r="AD6" i="20"/>
  <c r="AC7" i="92"/>
  <c r="AC63" i="92" s="1"/>
  <c r="AD8" i="20"/>
  <c r="AC9" i="92"/>
  <c r="AC65" i="92" s="1"/>
  <c r="AD23" i="20"/>
  <c r="AC24" i="92"/>
  <c r="AC80" i="92" s="1"/>
  <c r="AE23" i="20" l="1"/>
  <c r="AD24" i="92"/>
  <c r="AD80" i="92" s="1"/>
  <c r="AE19" i="20"/>
  <c r="AD20" i="92"/>
  <c r="AD76" i="92" s="1"/>
  <c r="AE26" i="20"/>
  <c r="AD27" i="92"/>
  <c r="AD83" i="92" s="1"/>
  <c r="AE2" i="20"/>
  <c r="AD3" i="92"/>
  <c r="AD59" i="92" s="1"/>
  <c r="AE5" i="20"/>
  <c r="AD6" i="92"/>
  <c r="AD62" i="92" s="1"/>
  <c r="AE8" i="20"/>
  <c r="AD9" i="92"/>
  <c r="AD65" i="92" s="1"/>
  <c r="AE18" i="20"/>
  <c r="AD19" i="92"/>
  <c r="AD75" i="92" s="1"/>
  <c r="AE14" i="20"/>
  <c r="AD15" i="92"/>
  <c r="AD71" i="92" s="1"/>
  <c r="AF15" i="20"/>
  <c r="AF16" i="92" s="1"/>
  <c r="AF72" i="92" s="1"/>
  <c r="AE16" i="92"/>
  <c r="AE72" i="92" s="1"/>
  <c r="AE12" i="20"/>
  <c r="AD13" i="92"/>
  <c r="AD69" i="92" s="1"/>
  <c r="AE6" i="20"/>
  <c r="AD7" i="92"/>
  <c r="AD63" i="92" s="1"/>
  <c r="AE7" i="20"/>
  <c r="AD8" i="92"/>
  <c r="AD64" i="92" s="1"/>
  <c r="AE22" i="20"/>
  <c r="AD23" i="92"/>
  <c r="AD79" i="92" s="1"/>
  <c r="AE9" i="20"/>
  <c r="AD10" i="92"/>
  <c r="AD66" i="92" s="1"/>
  <c r="AE13" i="20"/>
  <c r="AD14" i="92"/>
  <c r="AD70" i="92" s="1"/>
  <c r="AE11" i="20"/>
  <c r="AD12" i="92"/>
  <c r="AD68" i="92" s="1"/>
  <c r="AE17" i="20"/>
  <c r="AD18" i="92"/>
  <c r="AD74" i="92" s="1"/>
  <c r="AE16" i="20"/>
  <c r="AD17" i="92"/>
  <c r="AD73" i="92" s="1"/>
  <c r="AE20" i="20"/>
  <c r="AD21" i="92"/>
  <c r="AD77" i="92" s="1"/>
  <c r="AE21" i="20"/>
  <c r="AD22" i="92"/>
  <c r="AD78" i="92" s="1"/>
  <c r="AF21" i="20" l="1"/>
  <c r="AF22" i="92" s="1"/>
  <c r="AF78" i="92" s="1"/>
  <c r="AE22" i="92"/>
  <c r="AE78" i="92" s="1"/>
  <c r="AF11" i="20"/>
  <c r="AF12" i="92" s="1"/>
  <c r="AF68" i="92" s="1"/>
  <c r="AE12" i="92"/>
  <c r="AE68" i="92" s="1"/>
  <c r="AF7" i="20"/>
  <c r="AF8" i="92" s="1"/>
  <c r="AF64" i="92" s="1"/>
  <c r="AE8" i="92"/>
  <c r="AE64" i="92" s="1"/>
  <c r="AF14" i="20"/>
  <c r="AF15" i="92" s="1"/>
  <c r="AF71" i="92" s="1"/>
  <c r="AE15" i="92"/>
  <c r="AE71" i="92" s="1"/>
  <c r="AF2" i="20"/>
  <c r="AF3" i="92" s="1"/>
  <c r="AF59" i="92" s="1"/>
  <c r="AE3" i="92"/>
  <c r="AE59" i="92" s="1"/>
  <c r="AF20" i="20"/>
  <c r="AF21" i="92" s="1"/>
  <c r="AF77" i="92" s="1"/>
  <c r="AE21" i="92"/>
  <c r="AE77" i="92" s="1"/>
  <c r="AF13" i="20"/>
  <c r="AF14" i="92" s="1"/>
  <c r="AF70" i="92" s="1"/>
  <c r="AE14" i="92"/>
  <c r="AE70" i="92" s="1"/>
  <c r="AF6" i="20"/>
  <c r="AF7" i="92" s="1"/>
  <c r="AF63" i="92" s="1"/>
  <c r="AE7" i="92"/>
  <c r="AE63" i="92" s="1"/>
  <c r="AF18" i="20"/>
  <c r="AF19" i="92" s="1"/>
  <c r="AF75" i="92" s="1"/>
  <c r="AE19" i="92"/>
  <c r="AE75" i="92" s="1"/>
  <c r="AF26" i="20"/>
  <c r="AF27" i="92" s="1"/>
  <c r="AF83" i="92" s="1"/>
  <c r="AE27" i="92"/>
  <c r="AE83" i="92" s="1"/>
  <c r="AF16" i="20"/>
  <c r="AF17" i="92" s="1"/>
  <c r="AF73" i="92" s="1"/>
  <c r="AE17" i="92"/>
  <c r="AE73" i="92" s="1"/>
  <c r="AF9" i="20"/>
  <c r="AF10" i="92" s="1"/>
  <c r="AF66" i="92" s="1"/>
  <c r="AE10" i="92"/>
  <c r="AE66" i="92" s="1"/>
  <c r="AF12" i="20"/>
  <c r="AF13" i="92" s="1"/>
  <c r="AF69" i="92" s="1"/>
  <c r="AE13" i="92"/>
  <c r="AE69" i="92" s="1"/>
  <c r="AF8" i="20"/>
  <c r="AF9" i="92" s="1"/>
  <c r="AF65" i="92" s="1"/>
  <c r="AE9" i="92"/>
  <c r="AE65" i="92" s="1"/>
  <c r="AF19" i="20"/>
  <c r="AF20" i="92" s="1"/>
  <c r="AF76" i="92" s="1"/>
  <c r="AE20" i="92"/>
  <c r="AE76" i="92" s="1"/>
  <c r="AF17" i="20"/>
  <c r="AF18" i="92" s="1"/>
  <c r="AF74" i="92" s="1"/>
  <c r="AE18" i="92"/>
  <c r="AE74" i="92" s="1"/>
  <c r="AF22" i="20"/>
  <c r="AF23" i="92" s="1"/>
  <c r="AF79" i="92" s="1"/>
  <c r="AE23" i="92"/>
  <c r="AE79" i="92" s="1"/>
  <c r="AF5" i="20"/>
  <c r="AF6" i="92" s="1"/>
  <c r="AF62" i="92" s="1"/>
  <c r="AE6" i="92"/>
  <c r="AE62" i="92" s="1"/>
  <c r="AF23" i="20"/>
  <c r="AF24" i="92" s="1"/>
  <c r="AF80" i="92" s="1"/>
  <c r="AE24" i="92"/>
  <c r="AE80" i="92" s="1"/>
  <c r="V81" i="92" l="1"/>
  <c r="V25" i="92"/>
  <c r="V24" i="17"/>
  <c r="F25" i="95"/>
  <c r="G81" i="92"/>
  <c r="G25" i="92"/>
  <c r="G24" i="17"/>
  <c r="AD82" i="92"/>
  <c r="AD26" i="92"/>
  <c r="AD25" i="17"/>
  <c r="F24" i="95"/>
  <c r="H81" i="92"/>
  <c r="H25" i="92"/>
  <c r="H24" i="17"/>
  <c r="E24" i="95"/>
  <c r="I24" i="17"/>
  <c r="I25" i="92"/>
  <c r="I81" i="92"/>
  <c r="C25" i="95"/>
  <c r="D82" i="92"/>
  <c r="D26" i="92"/>
  <c r="D25" i="17"/>
  <c r="D25" i="95"/>
  <c r="D25" i="95" a="1"/>
  <c r="G82" i="92"/>
  <c r="G26" i="92"/>
  <c r="G25" i="17"/>
  <c r="R82" i="92"/>
  <c r="R26" i="92"/>
  <c r="R25" i="17"/>
  <c r="M82" i="92"/>
  <c r="M26" i="92"/>
  <c r="M25" i="17"/>
  <c r="AF81" i="92"/>
  <c r="AF25" i="92"/>
  <c r="AF24" i="17"/>
  <c r="AF24" i="95"/>
  <c r="L81" i="92"/>
  <c r="L25" i="92"/>
  <c r="L24" i="17"/>
  <c r="T24" i="17"/>
  <c r="T25" i="92"/>
  <c r="T81" i="92"/>
  <c r="C24" i="95"/>
  <c r="P24" i="17"/>
  <c r="P25" i="92"/>
  <c r="P81" i="92"/>
  <c r="P82" i="92"/>
  <c r="P26" i="92"/>
  <c r="P25" i="17"/>
  <c r="N24" i="17"/>
  <c r="N25" i="92"/>
  <c r="N81" i="92"/>
  <c r="AB25" i="17"/>
  <c r="AB26" i="92"/>
  <c r="AB82" i="92"/>
  <c r="R24" i="17"/>
  <c r="R25" i="92"/>
  <c r="R81" i="92"/>
  <c r="X24" i="17"/>
  <c r="X25" i="92"/>
  <c r="X81" i="92"/>
  <c r="B24" i="95"/>
  <c r="C25" i="95" a="1"/>
  <c r="C25" i="17"/>
  <c r="C26" i="92"/>
  <c r="C82" i="92"/>
  <c r="F24" i="17"/>
  <c r="F25" i="92"/>
  <c r="F81" i="92"/>
  <c r="S81" i="92"/>
  <c r="S25" i="92"/>
  <c r="S24" i="17"/>
  <c r="AF82" i="92"/>
  <c r="AF26" i="92"/>
  <c r="AF25" i="17"/>
  <c r="AF25" i="95"/>
  <c r="O81" i="92"/>
  <c r="O25" i="92"/>
  <c r="O24" i="17"/>
  <c r="AA82" i="92"/>
  <c r="AA26" i="92"/>
  <c r="AA25" i="17"/>
  <c r="AE81" i="92"/>
  <c r="AE25" i="92"/>
  <c r="AE24" i="95"/>
  <c r="AE24" i="17"/>
  <c r="W24" i="17"/>
  <c r="W25" i="92"/>
  <c r="W81" i="92"/>
  <c r="E24" i="95" a="1"/>
  <c r="E24" i="17"/>
  <c r="E25" i="92"/>
  <c r="E81" i="92"/>
  <c r="W82" i="92"/>
  <c r="W26" i="92"/>
  <c r="W25" i="17"/>
  <c r="O82" i="92"/>
  <c r="O26" i="92"/>
  <c r="O25" i="17"/>
  <c r="L25" i="17"/>
  <c r="L26" i="92"/>
  <c r="L82" i="92"/>
  <c r="AD24" i="95"/>
  <c r="AD24" i="17"/>
  <c r="AD25" i="92"/>
  <c r="AD81" i="92"/>
  <c r="U82" i="92"/>
  <c r="U26" i="92"/>
  <c r="U25" i="17"/>
  <c r="Z24" i="17"/>
  <c r="Z25" i="92"/>
  <c r="Z81" i="92"/>
  <c r="C24" i="95" a="1"/>
  <c r="C24" i="17"/>
  <c r="C25" i="92"/>
  <c r="C81" i="92"/>
  <c r="AC24" i="95"/>
  <c r="AC24" i="17"/>
  <c r="AC25" i="92"/>
  <c r="AC81" i="92"/>
  <c r="X25" i="17"/>
  <c r="X26" i="92"/>
  <c r="X82" i="92"/>
  <c r="F82" i="92"/>
  <c r="F26" i="92"/>
  <c r="F25" i="17"/>
  <c r="H25" i="17"/>
  <c r="H26" i="92"/>
  <c r="H82" i="92"/>
  <c r="K24" i="17"/>
  <c r="K25" i="92"/>
  <c r="K81" i="92"/>
  <c r="AC82" i="92"/>
  <c r="AC26" i="92"/>
  <c r="AC25" i="17"/>
  <c r="AA24" i="17"/>
  <c r="AA25" i="92"/>
  <c r="AA81" i="92"/>
  <c r="AB81" i="92"/>
  <c r="AB25" i="92"/>
  <c r="Z24" i="95"/>
  <c r="AA24" i="95"/>
  <c r="AB24" i="95"/>
  <c r="AB24" i="17"/>
  <c r="J82" i="92"/>
  <c r="J26" i="92"/>
  <c r="J25" i="17"/>
  <c r="E82" i="92"/>
  <c r="E26" i="92"/>
  <c r="E25" i="17"/>
  <c r="E25" i="95"/>
  <c r="E25" i="95" a="1"/>
  <c r="Z82" i="92"/>
  <c r="Z26" i="92"/>
  <c r="Z25" i="17"/>
  <c r="K82" i="92"/>
  <c r="K25" i="17"/>
  <c r="K26" i="92"/>
  <c r="B81" i="92"/>
  <c r="B24" i="95" a="1"/>
  <c r="B24" i="17"/>
  <c r="B25" i="92"/>
  <c r="D24" i="95"/>
  <c r="T82" i="92"/>
  <c r="T25" i="17"/>
  <c r="T26" i="92"/>
  <c r="M24" i="17"/>
  <c r="M25" i="92"/>
  <c r="M81" i="92"/>
  <c r="Z25" i="95"/>
  <c r="AA25" i="95"/>
  <c r="AB25" i="95"/>
  <c r="AC25" i="95"/>
  <c r="AD25" i="95"/>
  <c r="AE25" i="95"/>
  <c r="AE25" i="17"/>
  <c r="AE26" i="92"/>
  <c r="AE82" i="92"/>
  <c r="Q24" i="17"/>
  <c r="Q25" i="92"/>
  <c r="Q81" i="92"/>
  <c r="B25" i="95"/>
  <c r="W25" i="95"/>
  <c r="X25" i="95"/>
  <c r="Y25" i="95"/>
  <c r="Y25" i="17"/>
  <c r="Y26" i="92"/>
  <c r="Y82" i="92"/>
  <c r="J24" i="17"/>
  <c r="J25" i="92"/>
  <c r="J81" i="92"/>
  <c r="Q25" i="17"/>
  <c r="Q26" i="92"/>
  <c r="Q82" i="92"/>
  <c r="D24" i="95" a="1"/>
  <c r="D24" i="17"/>
  <c r="D25" i="92"/>
  <c r="D81" i="92"/>
  <c r="S25" i="17"/>
  <c r="S26" i="92"/>
  <c r="S82" i="92"/>
  <c r="N25" i="17"/>
  <c r="N26" i="92"/>
  <c r="N82" i="92"/>
  <c r="I25" i="17"/>
  <c r="I26" i="92"/>
  <c r="I82" i="92"/>
  <c r="U24" i="17"/>
  <c r="U25" i="92"/>
  <c r="U81" i="92"/>
  <c r="H25" i="95"/>
  <c r="I25" i="95"/>
  <c r="J25" i="95"/>
  <c r="K25" i="95"/>
  <c r="L25" i="95"/>
  <c r="M25" i="95"/>
  <c r="N25" i="95"/>
  <c r="O25" i="95"/>
  <c r="P25" i="95"/>
  <c r="Q25" i="95"/>
  <c r="R25" i="95"/>
  <c r="S25" i="95"/>
  <c r="T25" i="95"/>
  <c r="U25" i="95"/>
  <c r="V25" i="95"/>
  <c r="V25" i="17"/>
  <c r="V26" i="92"/>
  <c r="V82" i="92"/>
  <c r="F24" i="95" a="1"/>
  <c r="G24" i="95"/>
  <c r="H24" i="95"/>
  <c r="I24" i="95"/>
  <c r="J24" i="95"/>
  <c r="K24" i="95"/>
  <c r="L24" i="95"/>
  <c r="M24" i="95"/>
  <c r="N24" i="95"/>
  <c r="O24" i="95"/>
  <c r="P24" i="95"/>
  <c r="Q24" i="95"/>
  <c r="R24" i="95"/>
  <c r="S24" i="95"/>
  <c r="T24" i="95"/>
  <c r="U24" i="95"/>
  <c r="V24" i="95"/>
  <c r="W24" i="95"/>
  <c r="X24" i="95"/>
  <c r="Y24" i="95"/>
  <c r="Y24" i="17"/>
  <c r="Y25" i="92"/>
  <c r="Y81" i="92"/>
  <c r="F25" i="95" a="1"/>
  <c r="G25" i="95"/>
  <c r="B25" i="95" a="1"/>
  <c r="B25" i="17"/>
  <c r="B26" i="92"/>
  <c r="B82" i="9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<sst xmlns="http://schemas.openxmlformats.org/spreadsheetml/2006/main" count="2667" uniqueCount="820">
  <si>
    <t>Sources:</t>
  </si>
  <si>
    <t>BIFUbC BAU Industrial Fuel Use before CCS</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</si>
  <si>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</si>
  <si>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</si>
  <si>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</si>
  <si>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</si>
  <si>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</si>
  <si>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</si>
  <si>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</si>
  <si>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</si>
  <si>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</si>
  <si>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</si>
  <si>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</si>
  <si>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</si>
  <si>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</si>
  <si>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</si>
  <si>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</si>
  <si>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</si>
  <si>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</si>
  <si>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</si>
  <si>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</si>
  <si>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</si>
  <si>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</si>
  <si>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</si>
  <si>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</si>
  <si>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</si>
  <si>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</si>
  <si>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Unit: BTU</t>
  </si>
  <si>
    <t>=</t>
    <phoneticPr fontId="34" type="noConversion"/>
  </si>
  <si>
    <t>BTU</t>
    <phoneticPr fontId="34" type="noConversion"/>
  </si>
  <si>
    <r>
      <t xml:space="preserve">산업 부문 주요 지표 및 에너지 수요 (2) </t>
    </r>
    <r>
      <rPr>
        <i/>
        <sz val="10"/>
        <color theme="1"/>
        <rFont val="맑은 고딕"/>
        <family val="3"/>
        <charset val="129"/>
      </rPr>
      <t>- 기준 시나리오</t>
    </r>
  </si>
  <si>
    <t>비중 (%)</t>
  </si>
  <si>
    <t>증가율 (%)</t>
  </si>
  <si>
    <t>00-18</t>
  </si>
  <si>
    <t>18-40</t>
  </si>
  <si>
    <t>주요 업종별 에너지 수요</t>
  </si>
  <si>
    <t>석탄</t>
  </si>
  <si>
    <t>석유</t>
  </si>
  <si>
    <t>전기</t>
  </si>
  <si>
    <t>-</t>
  </si>
  <si>
    <r>
      <t>주) 연쇄가중법에 의해 추계된 실질 부가가치는 비가법적 특성에 의해 총량(또는 상위부문)과 그 구성항목의 합이 일치하지 않을 수 있음.
     비제조업 부가가치는 농림어업, 광업, 건설업</t>
    </r>
    <r>
      <rPr>
        <sz val="6"/>
        <color theme="1"/>
        <rFont val="맑은 고딕"/>
        <family val="3"/>
        <charset val="129"/>
      </rPr>
      <t xml:space="preserve"> 부가가치의 합계
   기초유분 생산량은 에틸렌, 부타디엔, 프로필렌, 벤젠, 톨루엔, 크실렌의 합계</t>
    </r>
  </si>
  <si>
    <t>MTOE</t>
    <phoneticPr fontId="34" type="noConversion"/>
  </si>
  <si>
    <t>Petroleum</t>
    <phoneticPr fontId="34" type="noConversion"/>
  </si>
  <si>
    <t>Gas</t>
    <phoneticPr fontId="34" type="noConversion"/>
  </si>
  <si>
    <t>Electricity</t>
    <phoneticPr fontId="34" type="noConversion"/>
  </si>
  <si>
    <t>Renewables</t>
    <phoneticPr fontId="34" type="noConversion"/>
  </si>
  <si>
    <t>Coal</t>
    <phoneticPr fontId="34" type="noConversion"/>
  </si>
  <si>
    <t>Non-ferrous Metals</t>
    <phoneticPr fontId="34" type="noConversion"/>
  </si>
  <si>
    <t>Steel</t>
    <phoneticPr fontId="34" type="noConversion"/>
  </si>
  <si>
    <t>Electronics</t>
    <phoneticPr fontId="34" type="noConversion"/>
  </si>
  <si>
    <r>
      <t xml:space="preserve">수송 부문 주요 지표 및 에너지 수요 </t>
    </r>
    <r>
      <rPr>
        <i/>
        <sz val="10"/>
        <color theme="1"/>
        <rFont val="맑은 고딕"/>
        <family val="3"/>
        <charset val="129"/>
      </rPr>
      <t>- 기준 시나리오</t>
    </r>
  </si>
  <si>
    <r>
      <t xml:space="preserve">(단위: 백만 </t>
    </r>
    <r>
      <rPr>
        <sz val="7"/>
        <color theme="1"/>
        <rFont val="Century Gothic"/>
        <family val="2"/>
      </rPr>
      <t>toe</t>
    </r>
    <r>
      <rPr>
        <sz val="7"/>
        <color theme="1"/>
        <rFont val="맑은 고딕"/>
        <family val="3"/>
        <charset val="129"/>
      </rPr>
      <t>)</t>
    </r>
    <phoneticPr fontId="54" type="noConversion"/>
  </si>
  <si>
    <t>주요지표</t>
    <phoneticPr fontId="54" type="noConversion"/>
  </si>
  <si>
    <t>자동차 형태별 (백만대)</t>
  </si>
  <si>
    <t>승용차</t>
    <phoneticPr fontId="54" type="noConversion"/>
  </si>
  <si>
    <t>화물차</t>
    <phoneticPr fontId="54" type="noConversion"/>
  </si>
  <si>
    <t>승합차</t>
    <phoneticPr fontId="54" type="noConversion"/>
  </si>
  <si>
    <t>자동차 연료별 (백만대)</t>
  </si>
  <si>
    <t>휘발유</t>
  </si>
  <si>
    <t>경유</t>
  </si>
  <si>
    <t>전기자동차</t>
  </si>
  <si>
    <t>수소자동차</t>
  </si>
  <si>
    <t>기타</t>
  </si>
  <si>
    <t>에너지 수요</t>
  </si>
  <si>
    <t>신재생∙기타</t>
  </si>
  <si>
    <t>수송 수단별 에너지수요</t>
    <phoneticPr fontId="54" type="noConversion"/>
  </si>
  <si>
    <t>도로</t>
    <phoneticPr fontId="54" type="noConversion"/>
  </si>
  <si>
    <t>철도</t>
    <phoneticPr fontId="54" type="noConversion"/>
  </si>
  <si>
    <t>항공</t>
    <phoneticPr fontId="54" type="noConversion"/>
  </si>
  <si>
    <t>해운</t>
    <phoneticPr fontId="54" type="noConversion"/>
  </si>
  <si>
    <t>주) 비사업용 자동차는 자가용과 관용의 합계
   항공은 자국적 항공기의 국내 및 국제 수송의 합계</t>
  </si>
  <si>
    <r>
      <t xml:space="preserve">가정 부문 주요 지표 및 에너지 수요 </t>
    </r>
    <r>
      <rPr>
        <i/>
        <sz val="10"/>
        <color theme="1"/>
        <rFont val="맑은 고딕"/>
        <family val="3"/>
        <charset val="129"/>
      </rPr>
      <t>- 기준 시나리오</t>
    </r>
  </si>
  <si>
    <t>주요지표</t>
    <phoneticPr fontId="54" type="noConversion"/>
  </si>
  <si>
    <t>인구 (백만명)</t>
  </si>
  <si>
    <t>가구 (백만가구)</t>
  </si>
  <si>
    <t>형태별 주택(백만호)</t>
    <phoneticPr fontId="54" type="noConversion"/>
  </si>
  <si>
    <t>단독</t>
    <phoneticPr fontId="54" type="noConversion"/>
  </si>
  <si>
    <t>아파트</t>
    <phoneticPr fontId="54" type="noConversion"/>
  </si>
  <si>
    <t>공동주택</t>
    <phoneticPr fontId="54" type="noConversion"/>
  </si>
  <si>
    <r>
      <t>평균 주거 면적(m</t>
    </r>
    <r>
      <rPr>
        <sz val="7"/>
        <color theme="1"/>
        <rFont val="HY견고딕"/>
        <family val="1"/>
        <charset val="129"/>
      </rPr>
      <t>²</t>
    </r>
    <r>
      <rPr>
        <sz val="7"/>
        <color theme="1"/>
        <rFont val="맑은 고딕"/>
        <family val="3"/>
        <charset val="129"/>
      </rPr>
      <t>)</t>
    </r>
  </si>
  <si>
    <t>에너지 지표</t>
    <phoneticPr fontId="54" type="noConversion"/>
  </si>
  <si>
    <t>주택당 에너지수요(toe/천원)</t>
  </si>
  <si>
    <t>면적당 에너지수요(toe/100m²)</t>
    <phoneticPr fontId="54" type="noConversion"/>
  </si>
  <si>
    <t>가구당 에너지수요(toe/가구)</t>
  </si>
  <si>
    <t>인구당 전기수요(MWh/명)</t>
  </si>
  <si>
    <t>도시가스</t>
  </si>
  <si>
    <t>지역난방</t>
    <phoneticPr fontId="54" type="noConversion"/>
  </si>
  <si>
    <t>용도별 에너지 수요</t>
    <phoneticPr fontId="54" type="noConversion"/>
  </si>
  <si>
    <t>난방/온수</t>
    <phoneticPr fontId="54" type="noConversion"/>
  </si>
  <si>
    <t>취사</t>
    <phoneticPr fontId="54" type="noConversion"/>
  </si>
  <si>
    <t>냉방</t>
    <phoneticPr fontId="54" type="noConversion"/>
  </si>
  <si>
    <t>조명</t>
    <phoneticPr fontId="54" type="noConversion"/>
  </si>
  <si>
    <t>기타 가전기기</t>
    <phoneticPr fontId="54" type="noConversion"/>
  </si>
  <si>
    <t>주) 단독주택은 건물에 대한 소유권은 하나인 주택으로 다중주택이나 다가구주택은 여러 세대가 함께 거주하는 주택이지만 세대별로 소유권이 구분되지 않기 때문에 단독주택으로 
   분류. 공동주택은 집합 건물로써 세대별로 소유권 이전 등기가 가능한 주택.
   소득은 가구당 소득을 의미
   용도별 에너지수요는 기본 설비와 보조 기기의 에너지수요</t>
  </si>
  <si>
    <r>
      <t xml:space="preserve">서비스 부문 주요 지표 및 에너지 수요 - </t>
    </r>
    <r>
      <rPr>
        <i/>
        <sz val="10"/>
        <color theme="1"/>
        <rFont val="맑은 고딕"/>
        <family val="3"/>
        <charset val="129"/>
      </rPr>
      <t>기준 시나리오</t>
    </r>
  </si>
  <si>
    <t>주요 업종별 산출액 (조원)</t>
  </si>
  <si>
    <t>도소매</t>
  </si>
  <si>
    <t>숙박음식</t>
  </si>
  <si>
    <t>운수보관</t>
  </si>
  <si>
    <t>정보통신</t>
  </si>
  <si>
    <t>공공행정및국방</t>
  </si>
  <si>
    <t>교육서비스</t>
  </si>
  <si>
    <t>의료복지</t>
  </si>
  <si>
    <t>예술,스포츠,레저</t>
  </si>
  <si>
    <t>기타서비스</t>
  </si>
  <si>
    <t>석유</t>
    <phoneticPr fontId="54" type="noConversion"/>
  </si>
  <si>
    <t>도시가스</t>
    <phoneticPr fontId="54" type="noConversion"/>
  </si>
  <si>
    <t>부문별 에너지 수요</t>
    <phoneticPr fontId="54" type="noConversion"/>
  </si>
  <si>
    <t>상업 서비스</t>
  </si>
  <si>
    <t>공공 서비스</t>
  </si>
  <si>
    <t>Gasoline</t>
    <phoneticPr fontId="54" type="noConversion"/>
  </si>
  <si>
    <t>Diesel</t>
    <phoneticPr fontId="54" type="noConversion"/>
  </si>
  <si>
    <t>Heavy oil</t>
    <phoneticPr fontId="54" type="noConversion"/>
  </si>
  <si>
    <t>Jet fuel</t>
    <phoneticPr fontId="54" type="noConversion"/>
  </si>
  <si>
    <t>Butane</t>
    <phoneticPr fontId="54" type="noConversion"/>
  </si>
  <si>
    <t>Other petroluem products</t>
    <phoneticPr fontId="54" type="noConversion"/>
  </si>
  <si>
    <t>City gas</t>
    <phoneticPr fontId="54" type="noConversion"/>
  </si>
  <si>
    <t>Renewables and others</t>
    <phoneticPr fontId="34" type="noConversion"/>
  </si>
  <si>
    <t>unit: M TOE</t>
    <phoneticPr fontId="34" type="noConversion"/>
  </si>
  <si>
    <r>
      <t xml:space="preserve">최종 소비 부문별∙원별 수요 </t>
    </r>
    <r>
      <rPr>
        <i/>
        <sz val="10"/>
        <color theme="1"/>
        <rFont val="맑은 고딕"/>
        <family val="3"/>
        <charset val="129"/>
      </rPr>
      <t>- 기준 시나리오</t>
    </r>
  </si>
  <si>
    <t>산업</t>
  </si>
  <si>
    <t>열에너지</t>
  </si>
  <si>
    <t>수송</t>
  </si>
  <si>
    <t>가정</t>
  </si>
  <si>
    <t>서비스 (상업, 공공, 기타)</t>
  </si>
  <si>
    <t>chemicals 20</t>
    <phoneticPr fontId="34" type="noConversion"/>
  </si>
  <si>
    <t>비철금속</t>
  </si>
  <si>
    <t>비철금속</t>
    <phoneticPr fontId="34" type="noConversion"/>
  </si>
  <si>
    <t>조립금속</t>
    <phoneticPr fontId="34" type="noConversion"/>
  </si>
  <si>
    <t>기타제조</t>
  </si>
  <si>
    <t>가스제조</t>
  </si>
  <si>
    <t>건설업</t>
  </si>
  <si>
    <t>원료탄</t>
  </si>
  <si>
    <t>Imports</t>
  </si>
  <si>
    <t>Exports</t>
  </si>
  <si>
    <t>ENERGY BALANCE</t>
  </si>
  <si>
    <t>국내무연탄</t>
  </si>
  <si>
    <t>수입무연탄</t>
  </si>
  <si>
    <t>기타유연탄</t>
  </si>
  <si>
    <t>아역청탄</t>
  </si>
  <si>
    <t>갈탄</t>
  </si>
  <si>
    <t>토탄</t>
  </si>
  <si>
    <t>고형연료</t>
  </si>
  <si>
    <t>코크스</t>
  </si>
  <si>
    <t>콜타르</t>
  </si>
  <si>
    <t>코크스로가스</t>
  </si>
  <si>
    <t>고로가스</t>
  </si>
  <si>
    <t>기타석탄가스</t>
  </si>
  <si>
    <t>천연가스</t>
  </si>
  <si>
    <t>원유</t>
  </si>
  <si>
    <t>정제원료</t>
  </si>
  <si>
    <t>첨가물</t>
  </si>
  <si>
    <t>기타탄화수소</t>
  </si>
  <si>
    <t>정제가스</t>
  </si>
  <si>
    <t>프로판</t>
  </si>
  <si>
    <t>부탄</t>
  </si>
  <si>
    <t>항공휘발유</t>
  </si>
  <si>
    <t>휘발유형항공유</t>
  </si>
  <si>
    <t>등유형항공유</t>
  </si>
  <si>
    <t>등유</t>
  </si>
  <si>
    <t>B-A</t>
  </si>
  <si>
    <t>B-B</t>
  </si>
  <si>
    <t>B-C</t>
  </si>
  <si>
    <t>납사</t>
  </si>
  <si>
    <t>용제</t>
  </si>
  <si>
    <t>윤활유</t>
  </si>
  <si>
    <t>아스팔트</t>
  </si>
  <si>
    <t>파라핀왁스</t>
  </si>
  <si>
    <t>석유코크</t>
  </si>
  <si>
    <t>기타석유제품</t>
  </si>
  <si>
    <t>산업폐기물</t>
  </si>
  <si>
    <t>도시폐기물_재생</t>
  </si>
  <si>
    <t>도시폐기물_비재생</t>
  </si>
  <si>
    <t>고형바이오매스</t>
  </si>
  <si>
    <t>바이오가스</t>
  </si>
  <si>
    <t>매립지가스</t>
  </si>
  <si>
    <t>바이오휘발유</t>
  </si>
  <si>
    <t>바이오경유</t>
  </si>
  <si>
    <t>기타바이오연료</t>
  </si>
  <si>
    <t>목탄</t>
  </si>
  <si>
    <t>원자력</t>
  </si>
  <si>
    <t>수력</t>
  </si>
  <si>
    <t>지열</t>
  </si>
  <si>
    <t>태양광</t>
  </si>
  <si>
    <t>태양열</t>
  </si>
  <si>
    <t>해양</t>
  </si>
  <si>
    <t>풍력</t>
  </si>
  <si>
    <t>기타에너지원</t>
  </si>
  <si>
    <t>열</t>
  </si>
  <si>
    <t>총에너지</t>
  </si>
  <si>
    <t>메모: 신재생</t>
  </si>
  <si>
    <t>Domestic-anthracite</t>
  </si>
  <si>
    <t>Imported-anthracite</t>
  </si>
  <si>
    <t>Coking coal</t>
  </si>
  <si>
    <t>Other bituminous</t>
  </si>
  <si>
    <t>Sub-bituminous</t>
  </si>
  <si>
    <t>Lignite/Brown coal</t>
  </si>
  <si>
    <t>Peat</t>
  </si>
  <si>
    <t>Patent Fuel</t>
  </si>
  <si>
    <t>Coke Oven Coke</t>
  </si>
  <si>
    <t>Coal Tar</t>
  </si>
  <si>
    <t>Coke Oven Gas</t>
  </si>
  <si>
    <t>Blast Furnace Gas</t>
  </si>
  <si>
    <t>Other Recovered Gas</t>
  </si>
  <si>
    <t>Natural Gas</t>
  </si>
  <si>
    <t>City Gas</t>
  </si>
  <si>
    <t>Crude oil</t>
  </si>
  <si>
    <t>Refinery feedstocks</t>
  </si>
  <si>
    <t>Additives/blending components</t>
  </si>
  <si>
    <t>Other hydrocarbons</t>
  </si>
  <si>
    <t>Refinery gas</t>
  </si>
  <si>
    <t>Propane</t>
  </si>
  <si>
    <t>Butane</t>
  </si>
  <si>
    <t>Motor gasoline</t>
  </si>
  <si>
    <t>Aviation gasoline</t>
  </si>
  <si>
    <t>Gasoline type jet fuel</t>
  </si>
  <si>
    <t>Kerosene type jet fuel</t>
  </si>
  <si>
    <t>Kerosene</t>
  </si>
  <si>
    <t>Gas/diesel oil excl.biofuels</t>
  </si>
  <si>
    <t>Naphtha</t>
  </si>
  <si>
    <t>White spirit &amp; SBP</t>
  </si>
  <si>
    <t>Lubricants</t>
  </si>
  <si>
    <t>Bitumen</t>
  </si>
  <si>
    <t>Paraffin waxes</t>
  </si>
  <si>
    <t>Petroleum coke</t>
  </si>
  <si>
    <t>Other oil products</t>
  </si>
  <si>
    <t>Industrial waste</t>
  </si>
  <si>
    <t>Municipal waste (renewable)</t>
  </si>
  <si>
    <t>Municipal waste (non-renewable)</t>
  </si>
  <si>
    <t>Primary solid biomass</t>
  </si>
  <si>
    <t>Biogases</t>
  </si>
  <si>
    <t>LFG</t>
  </si>
  <si>
    <t>Biogasoline</t>
  </si>
  <si>
    <t>Biodiesels</t>
  </si>
  <si>
    <t>Other ligquid biofuels</t>
  </si>
  <si>
    <t>Charcoal</t>
  </si>
  <si>
    <t>Nuclear</t>
  </si>
  <si>
    <t>Hydro</t>
  </si>
  <si>
    <t>Geothermal</t>
  </si>
  <si>
    <t>Solar photovoltaics</t>
  </si>
  <si>
    <t>Solar thermal</t>
  </si>
  <si>
    <t>Tide, wave and ocean</t>
  </si>
  <si>
    <t>Wind</t>
  </si>
  <si>
    <t>Other sources</t>
  </si>
  <si>
    <t>Electricity</t>
  </si>
  <si>
    <t>Heat</t>
  </si>
  <si>
    <t>Total of all energy sources</t>
  </si>
  <si>
    <t>Memo: Renewables</t>
  </si>
  <si>
    <t>국내생산</t>
  </si>
  <si>
    <t>Production</t>
  </si>
  <si>
    <t>수입</t>
  </si>
  <si>
    <t>수출</t>
  </si>
  <si>
    <t>국제해운벙커링</t>
  </si>
  <si>
    <t>International Marine Bunkers</t>
  </si>
  <si>
    <t>국제항공벙커링</t>
  </si>
  <si>
    <t>International Aviation Bunkers</t>
  </si>
  <si>
    <t>재고변화</t>
  </si>
  <si>
    <t>Stocks Changes</t>
  </si>
  <si>
    <t>일차에너지공급</t>
  </si>
  <si>
    <t>Total Primary Energy Supply</t>
  </si>
  <si>
    <t>제품이동</t>
  </si>
  <si>
    <t>Transfers</t>
  </si>
  <si>
    <t>통계오차</t>
  </si>
  <si>
    <t>Statistical Differences</t>
  </si>
  <si>
    <t>일차에너지소비</t>
  </si>
  <si>
    <t>Total Primary Energy Consumption</t>
  </si>
  <si>
    <t>전환공정</t>
  </si>
  <si>
    <t>Transformation Processes</t>
  </si>
  <si>
    <t>발전전용</t>
  </si>
  <si>
    <t>Electricity Plants (transf.)</t>
  </si>
  <si>
    <t>발전전용_사업</t>
  </si>
  <si>
    <t>Main activity producer electricity plants (transf.)</t>
  </si>
  <si>
    <t>발전전용_자가</t>
  </si>
  <si>
    <t>Autoproducer electricity plants (transf.)</t>
  </si>
  <si>
    <t>열병합</t>
  </si>
  <si>
    <t>CHP Plants (transf.)</t>
  </si>
  <si>
    <t>열병합_사업</t>
  </si>
  <si>
    <t>Main activity producer CHP plants (transf.)</t>
  </si>
  <si>
    <t>열병합_자가</t>
  </si>
  <si>
    <t>Autoproducer CHP plants (transf.)</t>
  </si>
  <si>
    <t>열전용</t>
  </si>
  <si>
    <t>Heat Plants (transf.)</t>
  </si>
  <si>
    <t>열전용_사업</t>
  </si>
  <si>
    <t>Main activity producer heat plants (transf.)</t>
  </si>
  <si>
    <t>열전용_자가</t>
  </si>
  <si>
    <t>Autoproducer heat plants (transf.)</t>
  </si>
  <si>
    <t>화학반응열</t>
  </si>
  <si>
    <t>Chemical Heat for Electricity Production (transf.)</t>
  </si>
  <si>
    <t>코크스로</t>
  </si>
  <si>
    <t>Coke Ovens (transf.)</t>
  </si>
  <si>
    <t>고로</t>
  </si>
  <si>
    <t>Blast Furnace (transf.)</t>
  </si>
  <si>
    <t>연탄제조</t>
  </si>
  <si>
    <t>Patent Fuel Plants (transf.)</t>
  </si>
  <si>
    <t>석유정제</t>
  </si>
  <si>
    <t>석유화학</t>
  </si>
  <si>
    <t>Petrochemical Plants (transf.)</t>
  </si>
  <si>
    <t>Gas Manufacturing (transf.)</t>
  </si>
  <si>
    <t>석탄합성가스제조</t>
  </si>
  <si>
    <t>Coal-to-Gas plants (transf.)</t>
  </si>
  <si>
    <t>기타전환</t>
  </si>
  <si>
    <t>Non-specified Transformation (transf.)</t>
  </si>
  <si>
    <t>에너지산업자체소비</t>
  </si>
  <si>
    <t>Energy Industry Own Use</t>
  </si>
  <si>
    <t>석탄광업</t>
  </si>
  <si>
    <t>Coal Mining (energy)</t>
  </si>
  <si>
    <t>Oil &amp; Gas Extraction (energy)</t>
  </si>
  <si>
    <t>발전및열생산_자체소비</t>
  </si>
  <si>
    <t>Electricity, CHP and heat plants (energy)</t>
  </si>
  <si>
    <t>양수투입</t>
  </si>
  <si>
    <t>Used for Pumped Storage (energy)</t>
  </si>
  <si>
    <t>코크스로_자체소비</t>
  </si>
  <si>
    <t>Coke Ovens (energy)</t>
  </si>
  <si>
    <t>고로_자체소비</t>
  </si>
  <si>
    <t>Blast Furnace (energy)</t>
  </si>
  <si>
    <t>연탄제조_자체소비</t>
  </si>
  <si>
    <t>Patent Fuel Plants (energy)</t>
  </si>
  <si>
    <t>석유정제_자체소비</t>
  </si>
  <si>
    <t>Oil Refinery (energy)</t>
  </si>
  <si>
    <t>가스제조_자체소비</t>
  </si>
  <si>
    <t>Gas Manufacturing (energy)</t>
  </si>
  <si>
    <t>석탄합성가스제조_자체소비</t>
  </si>
  <si>
    <t>Coal-to-Gas plants (energy)</t>
  </si>
  <si>
    <t>기타전환_자체소비</t>
  </si>
  <si>
    <t>Non-specified Energy Industry (energy)</t>
  </si>
  <si>
    <t>손실</t>
  </si>
  <si>
    <t>Losses</t>
  </si>
  <si>
    <t>최종소비</t>
  </si>
  <si>
    <t>Total Final Consumption</t>
  </si>
  <si>
    <t>최종에너지소비</t>
  </si>
  <si>
    <t>Final Energy Consumption</t>
  </si>
  <si>
    <t>Industry</t>
  </si>
  <si>
    <t>농림업</t>
  </si>
  <si>
    <t>Agriculture/Forestry</t>
  </si>
  <si>
    <t>어업</t>
  </si>
  <si>
    <t>Fishing</t>
  </si>
  <si>
    <t>광업(석탄광업제외)</t>
  </si>
  <si>
    <t>Mining and Quarrying</t>
  </si>
  <si>
    <t>제조업</t>
  </si>
  <si>
    <t>Manufacturing</t>
  </si>
  <si>
    <t>식품및담배</t>
  </si>
  <si>
    <t>Food and Tobacco</t>
  </si>
  <si>
    <t>섬유및가죽</t>
  </si>
  <si>
    <t>Textile and Leather</t>
  </si>
  <si>
    <t>목재및나무제품</t>
  </si>
  <si>
    <t>Wood and Wood Products</t>
  </si>
  <si>
    <t>제지및인쇄</t>
  </si>
  <si>
    <t>Paper, Pulp and Print</t>
  </si>
  <si>
    <t>화학및석유화학</t>
  </si>
  <si>
    <t>Chemical and Petrochemical</t>
  </si>
  <si>
    <t>비금속광물</t>
  </si>
  <si>
    <t>Non-metallic Minerals</t>
  </si>
  <si>
    <t>철강</t>
  </si>
  <si>
    <t>Iron and Steel</t>
  </si>
  <si>
    <t>Non-ferrous Metals</t>
  </si>
  <si>
    <t>기계류</t>
  </si>
  <si>
    <t>Machinery</t>
  </si>
  <si>
    <t>수송장비</t>
  </si>
  <si>
    <t>Transport Equipment</t>
  </si>
  <si>
    <t>Other Manufacturing</t>
  </si>
  <si>
    <t>Construction</t>
  </si>
  <si>
    <t>Transport</t>
  </si>
  <si>
    <t>철도</t>
  </si>
  <si>
    <t>Rail</t>
  </si>
  <si>
    <t>도로</t>
  </si>
  <si>
    <t>Road</t>
  </si>
  <si>
    <t>국내해운</t>
  </si>
  <si>
    <t>Domestic Navigation</t>
  </si>
  <si>
    <t>국내항공</t>
  </si>
  <si>
    <t>Domestic Aviation</t>
  </si>
  <si>
    <t>Residential</t>
  </si>
  <si>
    <t>상업</t>
  </si>
  <si>
    <t>Commercial</t>
  </si>
  <si>
    <t>공공</t>
  </si>
  <si>
    <t>Public Services</t>
  </si>
  <si>
    <t>최종비에너지소비</t>
  </si>
  <si>
    <t>Final Non-Energy Consumption</t>
  </si>
  <si>
    <t>비에너지_산업및에너지</t>
  </si>
  <si>
    <t>Non-Energy Use in Industry &amp; Energy</t>
  </si>
  <si>
    <t>비에너지_수송</t>
  </si>
  <si>
    <t>Non-Energy Use in Transport</t>
  </si>
  <si>
    <t>비에너지_가정</t>
  </si>
  <si>
    <t>Non-Energy Use in Residential</t>
  </si>
  <si>
    <t>비에너지_상업</t>
  </si>
  <si>
    <t>Non-Energy Use in Commercial</t>
  </si>
  <si>
    <t>비에너지_공공</t>
  </si>
  <si>
    <t>Non-Energy Use in Public Service</t>
  </si>
  <si>
    <t>메모: 석유화학원료</t>
  </si>
  <si>
    <t>of which in Petrochemical Feedstock</t>
  </si>
  <si>
    <t>전기생산 (GWh)</t>
  </si>
  <si>
    <t>Electricity Output</t>
  </si>
  <si>
    <t>발전전용발전_사업</t>
  </si>
  <si>
    <t>Main activity producer electricity plants</t>
  </si>
  <si>
    <t>발전전용발전_자가</t>
  </si>
  <si>
    <t>Autoproducer electricity plants</t>
  </si>
  <si>
    <t>열병합발전_사업</t>
  </si>
  <si>
    <t>Main activity producer CHP plants</t>
  </si>
  <si>
    <t>열병합발전_자가</t>
  </si>
  <si>
    <t>Autoproducer CHP plants</t>
  </si>
  <si>
    <t>기타발전</t>
  </si>
  <si>
    <t>Other electricity output</t>
  </si>
  <si>
    <t>열생산 (TJ)</t>
  </si>
  <si>
    <t>Heat Output</t>
  </si>
  <si>
    <t>열병합열생산_사업</t>
  </si>
  <si>
    <t>열병합열생산_자가</t>
  </si>
  <si>
    <t>열전용열생산_사업</t>
  </si>
  <si>
    <t>Main activity producer heat plants</t>
  </si>
  <si>
    <t>열전용열생산_자가</t>
  </si>
  <si>
    <t>Autoproducer heat plants</t>
  </si>
  <si>
    <t>기타열생산</t>
  </si>
  <si>
    <t>Other heat output</t>
  </si>
  <si>
    <t>(UNIT : 1,000 toe, Gross)</t>
  </si>
  <si>
    <t>Oil Refineries (transf.)</t>
  </si>
  <si>
    <t>http://www.kesis.net/FileDownloadAction.do?file=/admin/admin_RegList.jsp/20210706/976071625505008233_01.xlsx&amp;oldFile=BAL_EXTEND_(1990~2019).xlsx</t>
    <phoneticPr fontId="34" type="noConversion"/>
  </si>
  <si>
    <t>BAU Industrial Fuel Use</t>
    <phoneticPr fontId="34" type="noConversion"/>
  </si>
  <si>
    <t>EPS Industry Category</t>
  </si>
  <si>
    <t>electricity</t>
  </si>
  <si>
    <t>coal</t>
  </si>
  <si>
    <t>natural gas</t>
  </si>
  <si>
    <t>biomass</t>
  </si>
  <si>
    <t>petroleum-diesel</t>
  </si>
  <si>
    <t>heat</t>
  </si>
  <si>
    <t>crude oil</t>
  </si>
  <si>
    <t>heavy or residual oil</t>
  </si>
  <si>
    <t>LPG propane or butane</t>
  </si>
  <si>
    <t>hydrogen</t>
  </si>
  <si>
    <t>COAL</t>
    <phoneticPr fontId="34" type="noConversion"/>
  </si>
  <si>
    <t>NATURAL GAS</t>
    <phoneticPr fontId="34" type="noConversion"/>
  </si>
  <si>
    <t>BIOMASS</t>
    <phoneticPr fontId="34" type="noConversion"/>
  </si>
  <si>
    <t>Industry Others Total</t>
    <phoneticPr fontId="34" type="noConversion"/>
  </si>
  <si>
    <t>Feedstock</t>
    <phoneticPr fontId="34" type="noConversion"/>
  </si>
  <si>
    <t>Crude Oil</t>
    <phoneticPr fontId="34" type="noConversion"/>
  </si>
  <si>
    <t>N/A</t>
  </si>
  <si>
    <t>N/A</t>
    <phoneticPr fontId="34" type="noConversion"/>
  </si>
  <si>
    <t>Petroleum-diesel</t>
    <phoneticPr fontId="34" type="noConversion"/>
  </si>
  <si>
    <t>Heat</t>
    <phoneticPr fontId="34" type="noConversion"/>
  </si>
  <si>
    <t>Heavy or Residual Oil</t>
    <phoneticPr fontId="34" type="noConversion"/>
  </si>
  <si>
    <t>LPG Propane or butane</t>
    <phoneticPr fontId="34" type="noConversion"/>
  </si>
  <si>
    <t>Others</t>
    <phoneticPr fontId="34" type="noConversion"/>
  </si>
  <si>
    <t>unit: BTU</t>
    <phoneticPr fontId="34" type="noConversion"/>
  </si>
  <si>
    <t>Renewables - on-site generation</t>
    <phoneticPr fontId="34" type="noConversion"/>
  </si>
  <si>
    <t>추정값 구하기 위한 참고셀</t>
    <phoneticPr fontId="34" type="noConversion"/>
  </si>
  <si>
    <t>석유화학</t>
    <phoneticPr fontId="34" type="noConversion"/>
  </si>
  <si>
    <t>기타</t>
    <phoneticPr fontId="34" type="noConversion"/>
  </si>
  <si>
    <t>petroleum-diesel</t>
    <phoneticPr fontId="34" type="noConversion"/>
  </si>
  <si>
    <t>unit: 1,000 TOE</t>
    <phoneticPr fontId="34" type="noConversion"/>
  </si>
  <si>
    <t>unit: %</t>
    <phoneticPr fontId="34" type="noConversion"/>
  </si>
  <si>
    <t>CAGR(2020-2050)</t>
    <phoneticPr fontId="34" type="noConversion"/>
  </si>
  <si>
    <t>DT_337_2019_H1017</t>
  </si>
  <si>
    <t>○ 출처</t>
  </si>
  <si>
    <t>한국에너지공단,「에너지사용및온실가스배출실태조사」</t>
  </si>
  <si>
    <t>○ 자료다운일자</t>
  </si>
  <si>
    <t>2021.09.06 19:25</t>
  </si>
  <si>
    <t>○ 통계표URL</t>
  </si>
  <si>
    <t>https://kosis.kr/statHtml/statHtml.do?orgId=337&amp;tblId=DT_337_2019_H1017&amp;conn_path=I3</t>
  </si>
  <si>
    <t/>
  </si>
  <si>
    <t>○ 단위</t>
  </si>
  <si>
    <t>천toe</t>
  </si>
  <si>
    <t>에너지원별(1)</t>
  </si>
  <si>
    <t>에너지원별(2)</t>
  </si>
  <si>
    <t>2019</t>
  </si>
  <si>
    <t>유리및유리제품제조업</t>
  </si>
  <si>
    <t>내화,비내화요업제품제조업</t>
  </si>
  <si>
    <t>시멘트,석회,플라스터및그제품제조업</t>
  </si>
  <si>
    <t>시멘트제조업</t>
  </si>
  <si>
    <t>기타비금속광물제품제조업</t>
  </si>
  <si>
    <t>합계</t>
  </si>
  <si>
    <t>소계</t>
  </si>
  <si>
    <t>석탄류</t>
  </si>
  <si>
    <t>연탄</t>
  </si>
  <si>
    <t>유연탄-연료</t>
  </si>
  <si>
    <t>유연탄-원료</t>
  </si>
  <si>
    <t>석탄코크스</t>
  </si>
  <si>
    <t>기타석탄</t>
  </si>
  <si>
    <t>석유류</t>
  </si>
  <si>
    <t>실내등유</t>
  </si>
  <si>
    <t>경질중유</t>
  </si>
  <si>
    <t>중유</t>
  </si>
  <si>
    <t>중질중유</t>
  </si>
  <si>
    <t>기타석유</t>
  </si>
  <si>
    <t>기타연료</t>
  </si>
  <si>
    <t>전력</t>
  </si>
  <si>
    <t>기초화학물질제조업</t>
  </si>
  <si>
    <t>합성고무및플라스틱물질제조업</t>
  </si>
  <si>
    <t>비료,농약및살균,살충제제조업</t>
  </si>
  <si>
    <t>기타화학제품제조업</t>
  </si>
  <si>
    <t>화학섬유제조업</t>
  </si>
  <si>
    <t>기초의약물질및생물학적제제제조업</t>
  </si>
  <si>
    <t>의약품제조업</t>
  </si>
  <si>
    <t>의료용품및기타의약관련제품제조업</t>
  </si>
  <si>
    <t>고무제품제조업</t>
  </si>
  <si>
    <t>플라스틱제품제조업</t>
  </si>
  <si>
    <t>2021.09.07 08:55</t>
  </si>
  <si>
    <t>Petrochemicals Total</t>
    <phoneticPr fontId="34" type="noConversion"/>
  </si>
  <si>
    <t>Non-ferrous Metals Total</t>
    <phoneticPr fontId="34" type="noConversion"/>
  </si>
  <si>
    <t>2021.09.07 10:02</t>
  </si>
  <si>
    <t>1차비철금속제조업</t>
  </si>
  <si>
    <t>금속주조업</t>
  </si>
  <si>
    <t>구조용금속제품,탱크및증기발생기제조업</t>
  </si>
  <si>
    <t>무기및총포탄제조업</t>
  </si>
  <si>
    <t>기타금속가공제품제조업</t>
  </si>
  <si>
    <t>반도체제조업</t>
  </si>
  <si>
    <t>전자부품제조업</t>
  </si>
  <si>
    <t>컴퓨터및주변장치제조업</t>
  </si>
  <si>
    <t>통신및방송장비제조업</t>
  </si>
  <si>
    <t>영상및음향기기제조업</t>
  </si>
  <si>
    <t>마그네틱및광학매체제조업</t>
  </si>
  <si>
    <t>의료용기기제조업</t>
  </si>
  <si>
    <t>측정,시험,항해,제어및기타정밀기기제조업;&lt;br&gt;광학기기제외</t>
  </si>
  <si>
    <t>사진장비및광학기기제조업</t>
  </si>
  <si>
    <t>시계및시계부품제조업</t>
  </si>
  <si>
    <t>전동기,발전기및전기변환공급제어장치제조업</t>
  </si>
  <si>
    <t>일차전지및축전지제조업</t>
  </si>
  <si>
    <t>절연선및케이블제조업</t>
  </si>
  <si>
    <t>전구및조명장치제조업</t>
  </si>
  <si>
    <t>가정용기기제조업</t>
  </si>
  <si>
    <t>기타전기장비제조업</t>
  </si>
  <si>
    <t>일반목적용기계제조업</t>
  </si>
  <si>
    <t>특수목적용기계제조업</t>
  </si>
  <si>
    <t>자동차용엔진및자동차제조업</t>
  </si>
  <si>
    <t>자동차차체및트레일러제조업</t>
  </si>
  <si>
    <t>자동차신품부품제조업</t>
  </si>
  <si>
    <t>자동차재제조부품제조업</t>
  </si>
  <si>
    <t>선박및보트건조업</t>
  </si>
  <si>
    <t>철도장비제조업</t>
  </si>
  <si>
    <t>항공기,우주선및부품제조업</t>
  </si>
  <si>
    <t>그외기타운송장비제조업</t>
  </si>
  <si>
    <t>2021.09.07 16:39</t>
  </si>
  <si>
    <r>
      <t xml:space="preserve">가스 공급 및 수요 </t>
    </r>
    <r>
      <rPr>
        <i/>
        <sz val="10"/>
        <color theme="1"/>
        <rFont val="맑은 고딕"/>
        <family val="3"/>
        <charset val="129"/>
      </rPr>
      <t>- 기준 시나리오</t>
    </r>
  </si>
  <si>
    <t>총공급</t>
  </si>
  <si>
    <t>전환 부문*</t>
  </si>
  <si>
    <t>최종소비 부문</t>
  </si>
  <si>
    <t>제품별 소비</t>
  </si>
  <si>
    <t>용도별 소비</t>
  </si>
  <si>
    <t>발전용</t>
    <phoneticPr fontId="54" type="noConversion"/>
  </si>
  <si>
    <t>지역난방</t>
    <phoneticPr fontId="54" type="noConversion"/>
  </si>
  <si>
    <t>수송</t>
    <phoneticPr fontId="54" type="noConversion"/>
  </si>
  <si>
    <t>가정</t>
    <phoneticPr fontId="54" type="noConversion"/>
  </si>
  <si>
    <t>서비스</t>
  </si>
  <si>
    <t>YoY Growth Rate(%)</t>
    <phoneticPr fontId="34" type="noConversion"/>
  </si>
  <si>
    <r>
      <t xml:space="preserve">석탄 공급 및 수요 </t>
    </r>
    <r>
      <rPr>
        <i/>
        <sz val="10"/>
        <color theme="1"/>
        <rFont val="맑은 고딕"/>
        <family val="3"/>
        <charset val="129"/>
      </rPr>
      <t>- 기준 시나리오</t>
    </r>
  </si>
  <si>
    <t>총공급</t>
    <phoneticPr fontId="54" type="noConversion"/>
  </si>
  <si>
    <t>전환부문</t>
    <phoneticPr fontId="54" type="noConversion"/>
  </si>
  <si>
    <t>최종소비부문</t>
    <phoneticPr fontId="54" type="noConversion"/>
  </si>
  <si>
    <t>제품별 석탄 수요</t>
    <phoneticPr fontId="54" type="noConversion"/>
  </si>
  <si>
    <t>국내탄</t>
    <phoneticPr fontId="54" type="noConversion"/>
  </si>
  <si>
    <t>수입무연탄</t>
    <phoneticPr fontId="54" type="noConversion"/>
  </si>
  <si>
    <t>연료용 유연탄</t>
    <phoneticPr fontId="54" type="noConversion"/>
  </si>
  <si>
    <t>원료용 유연탄</t>
    <phoneticPr fontId="54" type="noConversion"/>
  </si>
  <si>
    <t>용도별 석탄 수요</t>
    <phoneticPr fontId="54" type="noConversion"/>
  </si>
  <si>
    <t>코크스 제조 및 고로용</t>
    <phoneticPr fontId="54" type="noConversion"/>
  </si>
  <si>
    <t>킬른가열용</t>
    <phoneticPr fontId="54" type="noConversion"/>
  </si>
  <si>
    <t>기타 산업용</t>
    <phoneticPr fontId="54" type="noConversion"/>
  </si>
  <si>
    <t>연탄용</t>
    <phoneticPr fontId="54" type="noConversion"/>
  </si>
  <si>
    <r>
      <t xml:space="preserve">석유 공급 및 수요 </t>
    </r>
    <r>
      <rPr>
        <i/>
        <sz val="10"/>
        <color theme="1"/>
        <rFont val="맑은 고딕"/>
        <family val="3"/>
        <charset val="129"/>
      </rPr>
      <t>- 기준 시나리오</t>
    </r>
  </si>
  <si>
    <t>원유 수요*</t>
  </si>
  <si>
    <t>국제 벙커링</t>
    <phoneticPr fontId="54" type="noConversion"/>
  </si>
  <si>
    <t>전환</t>
    <phoneticPr fontId="54" type="noConversion"/>
  </si>
  <si>
    <t>최종소비</t>
    <phoneticPr fontId="54" type="noConversion"/>
  </si>
  <si>
    <t>제품별 석유 수요</t>
    <phoneticPr fontId="54" type="noConversion"/>
  </si>
  <si>
    <t>휘발유</t>
    <phoneticPr fontId="54" type="noConversion"/>
  </si>
  <si>
    <t>등유</t>
    <phoneticPr fontId="54" type="noConversion"/>
  </si>
  <si>
    <t>경유</t>
    <phoneticPr fontId="54" type="noConversion"/>
  </si>
  <si>
    <t>중유</t>
    <phoneticPr fontId="54" type="noConversion"/>
  </si>
  <si>
    <t>제트유</t>
    <phoneticPr fontId="54" type="noConversion"/>
  </si>
  <si>
    <t>프로판</t>
    <phoneticPr fontId="54" type="noConversion"/>
  </si>
  <si>
    <t>부탄</t>
    <phoneticPr fontId="54" type="noConversion"/>
  </si>
  <si>
    <t>납사</t>
    <phoneticPr fontId="54" type="noConversion"/>
  </si>
  <si>
    <t>기타 비에너지유</t>
    <phoneticPr fontId="54" type="noConversion"/>
  </si>
  <si>
    <t>용도별 석유 수요</t>
  </si>
  <si>
    <t>산업</t>
    <phoneticPr fontId="54" type="noConversion"/>
  </si>
  <si>
    <t>(연료)</t>
    <phoneticPr fontId="54" type="noConversion"/>
  </si>
  <si>
    <t>(원료)</t>
    <phoneticPr fontId="54" type="noConversion"/>
  </si>
  <si>
    <t>전환</t>
  </si>
  <si>
    <t>* 원유 수입 및 재고 변화를 포함한 총수요</t>
  </si>
  <si>
    <t>KEEI Long-term Energy Outlook (for BAU)</t>
    <phoneticPr fontId="34" type="noConversion"/>
  </si>
  <si>
    <t>KESIS Energy Balance (for historical values)</t>
    <phoneticPr fontId="34" type="noConversion"/>
  </si>
  <si>
    <t>KEA Energy Use Survey (for historical values)</t>
    <phoneticPr fontId="34" type="noConversion"/>
  </si>
  <si>
    <t>포함안됨</t>
    <phoneticPr fontId="34" type="noConversion"/>
  </si>
  <si>
    <t>산업&gt;기타</t>
    <phoneticPr fontId="34" type="noConversion"/>
  </si>
  <si>
    <t>에너지산업 자체소비&gt;석탄광업</t>
    <phoneticPr fontId="34" type="noConversion"/>
  </si>
  <si>
    <t>최종소비&gt;산업&gt;농림업, 어업</t>
    <phoneticPr fontId="34" type="noConversion"/>
  </si>
  <si>
    <t>최종소비&gt;산업&gt;광업(석탄광업제외)</t>
    <phoneticPr fontId="34" type="noConversion"/>
  </si>
  <si>
    <t>최종소비&gt;산업&gt;식품및담배</t>
    <phoneticPr fontId="34" type="noConversion"/>
  </si>
  <si>
    <t>최종소비&gt;산업&gt;섬유및가죽</t>
    <phoneticPr fontId="34" type="noConversion"/>
  </si>
  <si>
    <t>최종소비&gt;산업&gt;목재및나무제품</t>
    <phoneticPr fontId="34" type="noConversion"/>
  </si>
  <si>
    <t>최종소비&gt;산업&gt;제지및인쇄</t>
    <phoneticPr fontId="34" type="noConversion"/>
  </si>
  <si>
    <t>최종소비&gt;산업&gt;화학및석유화학</t>
    <phoneticPr fontId="34" type="noConversion"/>
  </si>
  <si>
    <t>최종소비&gt;산업&gt;비금속광물</t>
    <phoneticPr fontId="34" type="noConversion"/>
  </si>
  <si>
    <t>최종소비&gt;산업&gt;철강</t>
    <phoneticPr fontId="34" type="noConversion"/>
  </si>
  <si>
    <t>최종소비&gt;산업&gt;비철금속</t>
    <phoneticPr fontId="34" type="noConversion"/>
  </si>
  <si>
    <t>최종소비&gt;산업&gt;기계류</t>
    <phoneticPr fontId="34" type="noConversion"/>
  </si>
  <si>
    <t>최종소비&gt;산업&gt;수송장비</t>
    <phoneticPr fontId="34" type="noConversion"/>
  </si>
  <si>
    <t>최종소비&gt;산업&gt;기타제조</t>
    <phoneticPr fontId="34" type="noConversion"/>
  </si>
  <si>
    <t>최종소비&gt;산업&gt;건설업</t>
    <phoneticPr fontId="34" type="noConversion"/>
  </si>
  <si>
    <t>최종소비&gt;공공</t>
    <phoneticPr fontId="34" type="noConversion"/>
  </si>
  <si>
    <t>전환공정&gt;석유정제
에너지산업 자체소비&gt;석유정제</t>
    <phoneticPr fontId="34" type="noConversion"/>
  </si>
  <si>
    <t>전환공정&gt;가스제조
에너지산업 자체소비&gt;가스제조</t>
    <phoneticPr fontId="34" type="noConversion"/>
  </si>
  <si>
    <t>원유및천연가스채굴</t>
    <phoneticPr fontId="34" type="noConversion"/>
  </si>
  <si>
    <t>에너지산업 자체소비&gt;원유및천연가스채굴</t>
    <phoneticPr fontId="34" type="noConversion"/>
  </si>
  <si>
    <t>산업&gt;석유화학</t>
    <phoneticPr fontId="34" type="noConversion"/>
  </si>
  <si>
    <t>산업&gt;비철금속</t>
    <phoneticPr fontId="34" type="noConversion"/>
  </si>
  <si>
    <t>산업&gt;조립금속</t>
    <phoneticPr fontId="34" type="noConversion"/>
  </si>
  <si>
    <t>서비스&gt;공공</t>
    <phoneticPr fontId="34" type="noConversion"/>
  </si>
  <si>
    <t>산업&gt;철강</t>
    <phoneticPr fontId="34" type="noConversion"/>
  </si>
  <si>
    <t>2019 Industrial Fuel Use</t>
    <phoneticPr fontId="34" type="noConversion"/>
  </si>
  <si>
    <t xml:space="preserve">Conversion rate (1 MTOE =): </t>
    <phoneticPr fontId="34" type="noConversion"/>
  </si>
  <si>
    <t>Fuel Mapping</t>
    <phoneticPr fontId="34" type="noConversion"/>
  </si>
  <si>
    <t>EPS fuel category</t>
    <phoneticPr fontId="34" type="noConversion"/>
  </si>
  <si>
    <t>electricity</t>
    <phoneticPr fontId="34" type="noConversion"/>
  </si>
  <si>
    <t>coal</t>
    <phoneticPr fontId="34" type="noConversion"/>
  </si>
  <si>
    <t>natural gas</t>
    <phoneticPr fontId="34" type="noConversion"/>
  </si>
  <si>
    <t>biomass</t>
    <phoneticPr fontId="34" type="noConversion"/>
  </si>
  <si>
    <t>petroleum-diesel</t>
    <phoneticPr fontId="34" type="noConversion"/>
  </si>
  <si>
    <t>LPG-propane-butane</t>
    <phoneticPr fontId="34" type="noConversion"/>
  </si>
  <si>
    <t>hydrogen</t>
    <phoneticPr fontId="34" type="noConversion"/>
  </si>
  <si>
    <t>crude oil</t>
    <phoneticPr fontId="34" type="noConversion"/>
  </si>
  <si>
    <t>heat</t>
    <phoneticPr fontId="34" type="noConversion"/>
  </si>
  <si>
    <t>heavy-or-residual oil</t>
    <phoneticPr fontId="34" type="noConversion"/>
  </si>
  <si>
    <t>Note</t>
    <phoneticPr fontId="34" type="noConversion"/>
  </si>
  <si>
    <t>For further splits</t>
    <phoneticPr fontId="34" type="noConversion"/>
  </si>
  <si>
    <t>전망치 부재로 2019년 소비량에 KEEI 석탄 공급 BAU 성장률만큼 적용</t>
    <phoneticPr fontId="34" type="noConversion"/>
  </si>
  <si>
    <t>전망치 부재로 2019년 소비량에 KEEI 석유 공급 BAU 성장률만큼 적용</t>
    <phoneticPr fontId="34" type="noConversion"/>
  </si>
  <si>
    <t>전망치 부재로 2019년 소비량에 KEEI 가스 공급 BAU 성장률만큼 적용</t>
    <phoneticPr fontId="34" type="noConversion"/>
  </si>
  <si>
    <t>Steel Split</t>
    <phoneticPr fontId="34" type="noConversion"/>
  </si>
  <si>
    <t>Petrochemicals Split</t>
    <phoneticPr fontId="34" type="noConversion"/>
  </si>
  <si>
    <t>Non-ferrous Metals Split</t>
    <phoneticPr fontId="34" type="noConversion"/>
  </si>
  <si>
    <t>Machinery Split</t>
    <phoneticPr fontId="34" type="noConversion"/>
  </si>
  <si>
    <t>Others Split</t>
    <phoneticPr fontId="34" type="noConversion"/>
  </si>
  <si>
    <t>Petroleum split (based on 2019 Energy Balance)</t>
    <phoneticPr fontId="34" type="noConversion"/>
  </si>
  <si>
    <t>Industry split by fuel (based on 2019 KEA Energy Use Survey)</t>
    <phoneticPr fontId="34" type="noConversion"/>
  </si>
  <si>
    <t>https://kosis.kr/statHtml/statHtml.do?orgId=337&amp;tblId=DT_337_2019_H1017&amp;vw_cd=MT_ZTITLE&amp;list_id=337_33703_002&amp;seqNo=&amp;lang_mode=ko&amp;language=kor&amp;obj_var_id=&amp;itm_id=&amp;conn_path=MT_ZTITLE</t>
    <phoneticPr fontId="34" type="noConversion"/>
  </si>
  <si>
    <t>2019 KEA Energy Use Survey</t>
    <phoneticPr fontId="34" type="noConversion"/>
  </si>
  <si>
    <t>KESIS</t>
    <phoneticPr fontId="34" type="noConversion"/>
  </si>
  <si>
    <t>KEA</t>
    <phoneticPr fontId="34" type="noConversion"/>
  </si>
  <si>
    <t>합성고무및플라스틱물질제조업,고무제품제조업,플라스틱제품제조업</t>
    <phoneticPr fontId="34" type="noConversion"/>
  </si>
  <si>
    <t>기초화학물질제조업, 비료,농약및살균,살충제제조업, 기타화학제품제조업,화학섬유제조업,기초의약물질및생물학적제제제조업,의약품제조업,의료용품및기타의약관련제품제조업</t>
    <phoneticPr fontId="34" type="noConversion"/>
  </si>
  <si>
    <t>1차비철금속제조업</t>
    <phoneticPr fontId="34" type="noConversion"/>
  </si>
  <si>
    <t>금속주조업,구조용금속제품,탱크및증기발생기제조업,무기및총포탄제조업,기타금속가공제품제조업</t>
    <phoneticPr fontId="34" type="noConversion"/>
  </si>
  <si>
    <t>반도체제조업,전자부품제조업,컴퓨터및주변장치제조업,통신및방송장비제조업,영상및음향기기제조업</t>
    <phoneticPr fontId="34" type="noConversion"/>
  </si>
  <si>
    <t>마그네틱및광학매체제조업,의료용기기제조업,측정,시험,항해,제어및기타정밀기기제조업;광학기기제외,사진장비및광학기기제조업,시계및시계부품제조업,일반목적용기계제조업,특수목적용기계제조업</t>
    <phoneticPr fontId="34" type="noConversion"/>
  </si>
  <si>
    <t>전동기,발전기및전기변환공급제어장치제조업,일차전지및축전지제조업,절연선및케이블제조업,전구및조명장치제조업,가정용기기제조업,기타전기장비제조업</t>
    <phoneticPr fontId="34" type="noConversion"/>
  </si>
  <si>
    <t>자동차용엔진및자동차제조업,자동차차체및트레일러제조업,자동차신품부품제조업,자동차재제조부품제조업</t>
    <phoneticPr fontId="34" type="noConversion"/>
  </si>
  <si>
    <t>선박및보트건조업,철도장비제조업,항공기,우주선및부품제조업,그외기타운송장비제조업</t>
    <phoneticPr fontId="34" type="noConversion"/>
  </si>
  <si>
    <t>Machinery Total</t>
    <phoneticPr fontId="34" type="noConversion"/>
  </si>
  <si>
    <t>KESIS</t>
    <phoneticPr fontId="34" type="noConversion"/>
  </si>
  <si>
    <t>유리및유리제품제조업</t>
    <phoneticPr fontId="34" type="noConversion"/>
  </si>
  <si>
    <t>내화,비내화요업제품제조업,시멘트,석회,플라스터및그제품제조업,시멘트제조업,기타비금속광물제품제조업</t>
    <phoneticPr fontId="34" type="noConversion"/>
  </si>
  <si>
    <t>refined petroleum and coke 19</t>
    <phoneticPr fontId="34" type="noConversion"/>
  </si>
  <si>
    <t>LNG</t>
    <phoneticPr fontId="34" type="noConversion"/>
  </si>
  <si>
    <t>전력</t>
    <phoneticPr fontId="34" type="noConversion"/>
  </si>
  <si>
    <t>경유</t>
    <phoneticPr fontId="34" type="noConversion"/>
  </si>
  <si>
    <t>소각시설</t>
    <phoneticPr fontId="34" type="noConversion"/>
  </si>
  <si>
    <t xml:space="preserve"> 48톤/일 이상</t>
    <phoneticPr fontId="34" type="noConversion"/>
  </si>
  <si>
    <t xml:space="preserve"> 48톤/일 미만</t>
    <phoneticPr fontId="34" type="noConversion"/>
  </si>
  <si>
    <t xml:space="preserve"> 회분식</t>
    <phoneticPr fontId="34" type="noConversion"/>
  </si>
  <si>
    <t>매립시설</t>
    <phoneticPr fontId="34" type="noConversion"/>
  </si>
  <si>
    <t xml:space="preserve"> 20만m2 이상</t>
    <phoneticPr fontId="34" type="noConversion"/>
  </si>
  <si>
    <t xml:space="preserve"> 20만m2 미만</t>
    <phoneticPr fontId="34" type="noConversion"/>
  </si>
  <si>
    <t>생활자원회수센터</t>
    <phoneticPr fontId="34" type="noConversion"/>
  </si>
  <si>
    <t xml:space="preserve"> 20톤/일 이상</t>
    <phoneticPr fontId="34" type="noConversion"/>
  </si>
  <si>
    <t xml:space="preserve"> 20톤/일 미만</t>
    <phoneticPr fontId="34" type="noConversion"/>
  </si>
  <si>
    <t>음식물폐기물</t>
    <phoneticPr fontId="34" type="noConversion"/>
  </si>
  <si>
    <t xml:space="preserve"> 30톤/일 이상</t>
    <phoneticPr fontId="34" type="noConversion"/>
  </si>
  <si>
    <t xml:space="preserve"> 30톤/일 미만</t>
    <phoneticPr fontId="34" type="noConversion"/>
  </si>
  <si>
    <t>가연성폐기물 연료화</t>
    <phoneticPr fontId="34" type="noConversion"/>
  </si>
  <si>
    <t xml:space="preserve"> 100톤/일 이상</t>
    <phoneticPr fontId="34" type="noConversion"/>
  </si>
  <si>
    <t xml:space="preserve"> 100톤/일 미만</t>
    <phoneticPr fontId="34" type="noConversion"/>
  </si>
  <si>
    <t>유기성폐기물 바이오가스화</t>
    <phoneticPr fontId="34" type="noConversion"/>
  </si>
  <si>
    <t>Total</t>
    <phoneticPr fontId="34" type="noConversion"/>
  </si>
  <si>
    <t>에너지집약도(TOE/천톤)</t>
    <phoneticPr fontId="34" type="noConversion"/>
  </si>
  <si>
    <t>처리량(천톤)</t>
    <phoneticPr fontId="34" type="noConversion"/>
  </si>
  <si>
    <t>처리량(%)</t>
    <phoneticPr fontId="34" type="noConversion"/>
  </si>
  <si>
    <t>에너지사용량(TOE)</t>
    <phoneticPr fontId="34" type="noConversion"/>
  </si>
  <si>
    <t>추정</t>
    <phoneticPr fontId="34" type="noConversion"/>
  </si>
  <si>
    <t>생활자원회수센터와 같은 것으로 가정</t>
    <phoneticPr fontId="34" type="noConversion"/>
  </si>
  <si>
    <t>음식물폐기물처리와 같은 것으로 가정</t>
    <phoneticPr fontId="34" type="noConversion"/>
  </si>
  <si>
    <t>(천명)</t>
    <phoneticPr fontId="54" type="noConversion"/>
  </si>
  <si>
    <t>%YoY</t>
    <phoneticPr fontId="34" type="noConversion"/>
  </si>
  <si>
    <t>천TOE</t>
    <phoneticPr fontId="34" type="noConversion"/>
  </si>
  <si>
    <r>
      <rPr>
        <sz val="11"/>
        <color theme="1"/>
        <rFont val="맑은 고딕"/>
        <family val="3"/>
        <charset val="129"/>
      </rPr>
      <t>2018 폐기물처리사업장 에너지원별 비율 추정</t>
    </r>
    <r>
      <rPr>
        <sz val="11"/>
        <color theme="1"/>
        <rFont val="Calibri"/>
        <family val="3"/>
        <charset val="129"/>
      </rPr>
      <t xml:space="preserve"> (</t>
    </r>
    <r>
      <rPr>
        <sz val="11"/>
        <color theme="1"/>
        <rFont val="맑은 고딕"/>
        <family val="3"/>
        <charset val="129"/>
      </rPr>
      <t>출처: 환경부, 한국환경공단 2018)</t>
    </r>
    <phoneticPr fontId="34" type="noConversion"/>
  </si>
  <si>
    <t>2018 폐기물/하수처리업 에너지총사용량 (출처: 에너지공단, 2019)</t>
    <phoneticPr fontId="34" type="noConversion"/>
  </si>
  <si>
    <r>
      <t xml:space="preserve">2018 </t>
    </r>
    <r>
      <rPr>
        <sz val="11"/>
        <color theme="1"/>
        <rFont val="맑은 고딕"/>
        <family val="3"/>
        <charset val="129"/>
      </rPr>
      <t>전체</t>
    </r>
    <r>
      <rPr>
        <sz val="11"/>
        <color theme="1"/>
        <rFont val="Calibri"/>
        <family val="2"/>
      </rPr>
      <t xml:space="preserve"> </t>
    </r>
    <r>
      <rPr>
        <sz val="11"/>
        <color theme="1"/>
        <rFont val="맑은 고딕"/>
        <family val="3"/>
        <charset val="129"/>
      </rPr>
      <t>폐기물</t>
    </r>
    <r>
      <rPr>
        <sz val="11"/>
        <color theme="1"/>
        <rFont val="Calibri"/>
        <family val="2"/>
      </rPr>
      <t>/</t>
    </r>
    <r>
      <rPr>
        <sz val="11"/>
        <color theme="1"/>
        <rFont val="맑은 고딕"/>
        <family val="3"/>
        <charset val="129"/>
      </rPr>
      <t>하수처리업</t>
    </r>
    <r>
      <rPr>
        <sz val="11"/>
        <color theme="1"/>
        <rFont val="Calibri"/>
        <family val="2"/>
      </rPr>
      <t xml:space="preserve"> </t>
    </r>
    <r>
      <rPr>
        <sz val="11"/>
        <color theme="1"/>
        <rFont val="맑은 고딕"/>
        <family val="3"/>
        <charset val="129"/>
      </rPr>
      <t>원별</t>
    </r>
    <r>
      <rPr>
        <sz val="11"/>
        <color theme="1"/>
        <rFont val="Calibri"/>
        <family val="2"/>
      </rPr>
      <t xml:space="preserve"> 에너지</t>
    </r>
    <r>
      <rPr>
        <sz val="11"/>
        <color theme="1"/>
        <rFont val="맑은 고딕"/>
        <family val="3"/>
        <charset val="129"/>
      </rPr>
      <t>지사용량</t>
    </r>
    <r>
      <rPr>
        <sz val="11"/>
        <color theme="1"/>
        <rFont val="Calibri"/>
        <family val="2"/>
      </rPr>
      <t xml:space="preserve"> </t>
    </r>
    <r>
      <rPr>
        <sz val="11"/>
        <color theme="1"/>
        <rFont val="맑은 고딕"/>
        <family val="3"/>
        <charset val="129"/>
      </rPr>
      <t>추정</t>
    </r>
    <r>
      <rPr>
        <sz val="11"/>
        <color theme="1"/>
        <rFont val="Calibri"/>
        <family val="2"/>
      </rPr>
      <t>(BTU)</t>
    </r>
    <phoneticPr fontId="34" type="noConversion"/>
  </si>
  <si>
    <r>
      <rPr>
        <sz val="11"/>
        <color theme="1"/>
        <rFont val="맑은 고딕"/>
        <family val="3"/>
        <charset val="129"/>
      </rPr>
      <t>인구전망</t>
    </r>
    <r>
      <rPr>
        <sz val="11"/>
        <color theme="1"/>
        <rFont val="Calibri"/>
        <family val="2"/>
      </rPr>
      <t xml:space="preserve"> (</t>
    </r>
    <r>
      <rPr>
        <sz val="11"/>
        <color theme="1"/>
        <rFont val="맑은 고딕"/>
        <family val="2"/>
        <charset val="129"/>
      </rPr>
      <t>출처: 통계청, 2020)</t>
    </r>
    <phoneticPr fontId="34" type="noConversion"/>
  </si>
  <si>
    <t>전망치 부재로 2018년 소비량에 인구성장률만큼 적용</t>
    <phoneticPr fontId="34" type="noConversion"/>
  </si>
  <si>
    <t>http://www.kesis.net/crosseditor/binary/files/000003/20200408125915600_6PUNL17L.xlsb</t>
    <phoneticPr fontId="34" type="noConversion"/>
  </si>
  <si>
    <t>Korea Energy Statistics Information System</t>
    <phoneticPr fontId="34" type="noConversion"/>
  </si>
  <si>
    <t>KEEI Long-tern energy forecast</t>
    <phoneticPr fontId="34" type="noConversion"/>
  </si>
  <si>
    <t>Extended energy balance</t>
    <phoneticPr fontId="34" type="noConversion"/>
  </si>
  <si>
    <t>KOSIS</t>
    <phoneticPr fontId="34" type="noConversion"/>
  </si>
  <si>
    <t>KEA Energy consumption and greenhouse-gas emission inventories</t>
    <phoneticPr fontId="34" type="noConversion"/>
  </si>
  <si>
    <t>Industry Category Mapping (in English)</t>
    <phoneticPr fontId="34" type="noConversion"/>
  </si>
  <si>
    <t>Industry Category Mapping (in Korean)</t>
    <phoneticPr fontId="34" type="noConversion"/>
  </si>
  <si>
    <t>Not included</t>
  </si>
  <si>
    <t>Industry&gt;Petro-chemical</t>
  </si>
  <si>
    <t>Industry&gt;Steel</t>
  </si>
  <si>
    <t>EndUse&gt;Industry&gt;Steel</t>
  </si>
  <si>
    <t>Industry&gt;non-ferrous metals</t>
  </si>
  <si>
    <t>EndUse&gt;Industry&gt;non-ferrous metals</t>
  </si>
  <si>
    <t>Industry&gt;fabricated metals</t>
  </si>
  <si>
    <t>Service&gt;Public</t>
  </si>
  <si>
    <t>EndUse&gt;Public</t>
  </si>
  <si>
    <t>EndUse&gt;Industry&gt;non-metallic minerals</t>
  </si>
  <si>
    <t>EndUse&gt;Industry&gt;machinery</t>
    <phoneticPr fontId="34" type="noConversion"/>
  </si>
  <si>
    <t>EndUse&gt;Industry&gt;chemical and Petro-chemical</t>
  </si>
  <si>
    <t>EndUse&gt;Industry&gt;transportation equiment</t>
  </si>
  <si>
    <t>EndUse&gt;Industry&gt;other manufacturing</t>
    <phoneticPr fontId="34" type="noConversion"/>
  </si>
  <si>
    <t>conversion process&gt;gas process
Energy Industry internal consumption&gt;gas process</t>
    <phoneticPr fontId="34" type="noConversion"/>
  </si>
  <si>
    <t>EndUse&gt;Industry&gt;construction</t>
    <phoneticPr fontId="34" type="noConversion"/>
  </si>
  <si>
    <t>EndUse&gt;Industry&gt;agriculture and fishery</t>
    <phoneticPr fontId="34" type="noConversion"/>
  </si>
  <si>
    <t>Energy Industry internal consumption&gt;coal mining</t>
    <phoneticPr fontId="34" type="noConversion"/>
  </si>
  <si>
    <t>Energy Industry internal consumption&gt;crude petroleum and natural gas production</t>
    <phoneticPr fontId="34" type="noConversion"/>
  </si>
  <si>
    <t>EndUse&gt;Industry&gt;mining(exc. Coal mining)</t>
    <phoneticPr fontId="34" type="noConversion"/>
  </si>
  <si>
    <t>EndUse&gt;Industry&gt;food and tobacco</t>
    <phoneticPr fontId="34" type="noConversion"/>
  </si>
  <si>
    <t>EndUse&gt;Industry&gt;fiber and leather</t>
  </si>
  <si>
    <t>conversion process&gt;petroleum refining
Energy Industry internal consumption&gt;petroleum refining</t>
  </si>
  <si>
    <t>Basic chemical substance manufacturing, fertilizer, pesticide and sterilization, pesticide manufacturing, other chemical product manufacturing, chemical fiber manufacturing, basic pharmaceutical and biological product manufacturing, pharmaceutical manufacturing, medical supplies and other pharmaceutical related product manufacturing</t>
    <phoneticPr fontId="34" type="noConversion"/>
  </si>
  <si>
    <t xml:space="preserve">Industry&gt;other </t>
  </si>
  <si>
    <t>Synthetic rubber and plastic material manufacturing, rubber product manufacturing, plastic product manufacturing</t>
    <phoneticPr fontId="34" type="noConversion"/>
  </si>
  <si>
    <t>Glass and glassware manufacturing</t>
    <phoneticPr fontId="34" type="noConversion"/>
  </si>
  <si>
    <t>Refractory and non-refractory ceramic products manufacturing business, cement, lime, plaster and its products manufacturing business, cement manufacturing business, other non-metallic minerals product manufacturing business</t>
    <phoneticPr fontId="34" type="noConversion"/>
  </si>
  <si>
    <t>Primary non-ferrous metals manufacturing</t>
    <phoneticPr fontId="34" type="noConversion"/>
  </si>
  <si>
    <t>Metal Foundry, Structural Metal Products, Tank and Steam Generator Manufacturing, Weapons and Gun Ammunition Manufacturing, other Metalworking Products Manufacturing</t>
    <phoneticPr fontId="34" type="noConversion"/>
  </si>
  <si>
    <t>Semiconductor manufacturing business, electronic component manufacturing business, computer and peripheral device manufacturing business, communication and broadcasting equipment manufacturing business, video and audio equipment manufacturing business</t>
    <phoneticPr fontId="34" type="noConversion"/>
  </si>
  <si>
    <t>Motor, generator and electric conversion supply control device manufacturing, primary battery and storage battery manufacturing, insulated wire and cable manufacturing, light bulb and lighting device manufacturing, household appliance manufacturing, other electrical equipment manufacturing</t>
    <phoneticPr fontId="34" type="noConversion"/>
  </si>
  <si>
    <t>Magnetic and optical media manufacturing, medical equipment manufacturing, measurement, testing, navigation, control and other precision equipment manufacturing; excluding optical instruments, photographic equipment and optical equipment manufacturing, watches and watch parts manufacturing, general purpose machinery manufacturing, special purpose machinery manufacturing</t>
    <phoneticPr fontId="34" type="noConversion"/>
  </si>
  <si>
    <t>Automobile engine and automobile manufacturing business, automobile body and trailer manufacturing business, new automobile parts manufacturing business, automobile remanufactured parts manufacturing business</t>
    <phoneticPr fontId="34" type="noConversion"/>
  </si>
  <si>
    <t>Ship and boat construction business, railway equipment manufacturing business, aircraft, spaceship and parts manufacturing business, and other transportation equipment manufacturing business</t>
    <phoneticPr fontId="34" type="noConversion"/>
  </si>
  <si>
    <t>renewables</t>
    <phoneticPr fontId="34" type="noConversion"/>
  </si>
  <si>
    <t>oil</t>
    <phoneticPr fontId="34" type="noConversion"/>
  </si>
  <si>
    <t>due to the lack of forecast, we applied the KEEI's BAU oil supply growth rate to the demand in 2019</t>
    <phoneticPr fontId="34" type="noConversion"/>
  </si>
  <si>
    <t>due to the lack of forecast, we applied the KEEI's BAU coal supply growth rate to the demand in 2019</t>
    <phoneticPr fontId="34" type="noConversion"/>
  </si>
  <si>
    <t>due to the lack of forecast, we applied the KEEI's BAU gas supply growth rate to the demand in 2019</t>
    <phoneticPr fontId="34" type="noConversion"/>
  </si>
  <si>
    <t>due to the lack of forecast, we applied the population growth rate to the demand in 2018</t>
    <phoneticPr fontId="34" type="noConversion"/>
  </si>
  <si>
    <t>include waste</t>
    <phoneticPr fontId="34" type="noConversion"/>
  </si>
  <si>
    <t>due to the lack of forecast, we applied the energy demand growth rate between 2020 and 2050 to the demand in 2019</t>
    <phoneticPr fontId="34" type="noConversion"/>
  </si>
  <si>
    <t>We estimated using the energy consumption share by industry based on 2019 KESIS Energy Balance</t>
    <phoneticPr fontId="34" type="noConversion"/>
  </si>
  <si>
    <t>petroleum refining only</t>
    <phoneticPr fontId="34" type="noConversion"/>
  </si>
  <si>
    <t>Sub category</t>
    <phoneticPr fontId="34" type="noConversion"/>
  </si>
  <si>
    <t>EndUse&gt;Industry&gt;wood and wood products</t>
    <phoneticPr fontId="34" type="noConversion"/>
  </si>
  <si>
    <t>EndUse&gt;Industry&gt;paper and printing</t>
    <phoneticPr fontId="34" type="noConversion"/>
  </si>
  <si>
    <t>분류별(1)</t>
  </si>
  <si>
    <t>2018. 01</t>
  </si>
  <si>
    <t>2018. 02</t>
  </si>
  <si>
    <t>2018. 03</t>
  </si>
  <si>
    <t>2018. 04</t>
  </si>
  <si>
    <t>2018. 05</t>
  </si>
  <si>
    <t>2018. 06</t>
  </si>
  <si>
    <t>2018. 07</t>
  </si>
  <si>
    <t>2018. 08</t>
  </si>
  <si>
    <t>2018. 09</t>
  </si>
  <si>
    <t>2018. 10</t>
  </si>
  <si>
    <t>2018. 11</t>
  </si>
  <si>
    <t>2018. 12</t>
  </si>
  <si>
    <t>2019. 01</t>
  </si>
  <si>
    <t>2019. 02</t>
  </si>
  <si>
    <t>2019. 03</t>
  </si>
  <si>
    <t>2019. 04</t>
  </si>
  <si>
    <t>2019. 05</t>
  </si>
  <si>
    <t>2019. 06</t>
  </si>
  <si>
    <t>2019. 07</t>
  </si>
  <si>
    <t>2019. 08</t>
  </si>
  <si>
    <t>2019. 09</t>
  </si>
  <si>
    <t>2019. 10</t>
  </si>
  <si>
    <t>2019. 11</t>
  </si>
  <si>
    <t>2019. 12</t>
  </si>
  <si>
    <t>2020. 01</t>
  </si>
  <si>
    <t>2020. 02</t>
  </si>
  <si>
    <t>2020. 03</t>
  </si>
  <si>
    <t>2020. 04</t>
  </si>
  <si>
    <t>2020. 05</t>
  </si>
  <si>
    <t>2020. 06</t>
  </si>
  <si>
    <t>2020. 07</t>
  </si>
  <si>
    <t>2020. 08</t>
  </si>
  <si>
    <t>2020. 09</t>
  </si>
  <si>
    <t>2020. 10</t>
  </si>
  <si>
    <t>2020. 11</t>
  </si>
  <si>
    <t>2020. 12</t>
  </si>
  <si>
    <t>2021. 01</t>
  </si>
  <si>
    <t>2021. 02</t>
  </si>
  <si>
    <t>2021. 03</t>
  </si>
  <si>
    <t>2021. 04</t>
  </si>
  <si>
    <t>2021. 05</t>
  </si>
  <si>
    <t>2021. 06</t>
  </si>
  <si>
    <t>2021. 07</t>
  </si>
  <si>
    <t>2021. 08</t>
  </si>
  <si>
    <t>2021. 09</t>
  </si>
  <si>
    <t>신재생 및 기타</t>
  </si>
  <si>
    <t>https://kosis.kr/statHtml/statHtml.do?orgId=339&amp;tblId=DT_F_M180&amp;vw_cd=MT_ZTITLE&amp;list_id=339_33901_03&amp;seqNo=&amp;lang_mode=ko&amp;language=kor&amp;obj_var_id=&amp;itm_id=&amp;conn_path=MT_ZTITLE</t>
  </si>
  <si>
    <t>Final energy consumption by industry</t>
    <phoneticPr fontId="34" type="noConversion"/>
  </si>
  <si>
    <t>Industry fuel use - original file, didn’t include covid</t>
  </si>
  <si>
    <t>Includes covid</t>
  </si>
  <si>
    <t>Crosswalk pre-covid to post-covid</t>
  </si>
  <si>
    <t>https://www.iea.org/data-and-statistics/data-tables?country</t>
  </si>
  <si>
    <t>KOREA&amp;energy</t>
  </si>
  <si>
    <t>Balances&amp;year</t>
  </si>
  <si>
    <t>Coal</t>
  </si>
  <si>
    <t>Oil products</t>
  </si>
  <si>
    <t>Natural gas</t>
  </si>
  <si>
    <t>Biofuels and waste</t>
  </si>
  <si>
    <t>Electricity Produced</t>
  </si>
  <si>
    <t>CHP plants (TJ)</t>
  </si>
  <si>
    <t>CHP plants (BTU)</t>
  </si>
  <si>
    <t>BTU per TJ</t>
  </si>
  <si>
    <t>Electricity Consumption by Industry</t>
  </si>
  <si>
    <t>CHP Fuel Use Allocated by Industry - Coal</t>
  </si>
  <si>
    <t>CHP Fuel Use Allocated by Industry - Petroleum</t>
  </si>
  <si>
    <t>CHP Fuel Use Allocated by Industry - Natural Gas</t>
  </si>
  <si>
    <t>CHP Fuel Use Allocated by Industry - Biomass</t>
  </si>
  <si>
    <t>Fuels Used for CHP</t>
  </si>
  <si>
    <t>IEA</t>
  </si>
  <si>
    <t>Energy Balances, Korea</t>
  </si>
  <si>
    <t>https://www.iea.org/data-and-statistics/data-tables?country=KOREA&amp;energy=Balances&amp;year=2019</t>
  </si>
  <si>
    <t>Notes</t>
  </si>
  <si>
    <t>We account for fuels used for CHP within this file. Fuel use is taken from IEA,</t>
  </si>
  <si>
    <t>then allocated to industries based on the share of electricity consumption</t>
  </si>
  <si>
    <t>by industry.</t>
  </si>
  <si>
    <t>Iron and Steel Coking coal consumption</t>
  </si>
  <si>
    <t>Iron and Steel Bituminous coal consumption</t>
  </si>
  <si>
    <t>Iron and Steel Anthracite coal consumption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</si>
</sst>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8">
    <numFmt numFmtId="43" formatCode="_(* #,##0.00_);_(* \(#,##0.00\);_(* &quot;-&quot;??_);_(@_)"/>
    <numFmt numFmtId="164" formatCode="_-* #,##0_-;\-* #,##0_-;_-* &quot;-&quot;_-;_-@_-"/>
    <numFmt numFmtId="165" formatCode="#,##0.0"/>
    <numFmt numFmtId="166" formatCode="0.000E+00"/>
    <numFmt numFmtId="167" formatCode="#,##0.00000"/>
    <numFmt numFmtId="168" formatCode="#\ ##0"/>
    <numFmt numFmtId="169" formatCode="#\ ##0.00"/>
    <numFmt numFmtId="170" formatCode="#\ ##0;\-#\ ##0;\-"/>
    <numFmt numFmtId="171" formatCode="#\ ##0.0"/>
    <numFmt numFmtId="172" formatCode="#\ ##0.0;\-#\ ##0.0;\-"/>
    <numFmt numFmtId="173" formatCode="_ * #,##0.0_ ;_ * \-#,##0.0_ ;_ * &quot;-&quot;_ ;_ @_ "/>
    <numFmt numFmtId="174" formatCode="_ * #,##0_ ;_ * \-#,##0_ ;_ * &quot;-&quot;_ ;_ @_ "/>
    <numFmt numFmtId="175" formatCode="_-* #,##0.00_-;\-* #,##0.00_-;_-* &quot;-&quot;_-;_-@_-"/>
    <numFmt numFmtId="176" formatCode="0_);[Red]\(0\)"/>
    <numFmt numFmtId="177" formatCode="0.E+00"/>
    <numFmt numFmtId="178" formatCode="0.0%"/>
    <numFmt numFmtId="179" formatCode="_-* #,##0.00000000000_-;\-* #,##0.00000000000_-;_-* &quot;-&quot;_-;_-@_-"/>
    <numFmt numFmtId="180" formatCode="0.00.E+00"/>
  </numFmts>
  <fonts count="83">
    <font>
      <sz val="11"/>
      <color theme="1"/>
      <name val="Calibri"/>
      <family val="2"/>
      <scheme val="minor"/>
    </font>
    <font>
      <sz val="11"/>
      <color theme="1"/>
      <name val="Calibri"/>
      <family val="2"/>
      <charset val="129"/>
      <scheme val="minor"/>
    </font>
    <font>
      <sz val="11"/>
      <color theme="1"/>
      <name val="Calibri"/>
      <family val="2"/>
      <charset val="129"/>
      <scheme val="minor"/>
    </font>
    <font>
      <sz val="11"/>
      <color theme="1"/>
      <name val="Calibri"/>
      <family val="2"/>
      <charset val="129"/>
      <scheme val="minor"/>
    </font>
    <font>
      <sz val="11"/>
      <color theme="1"/>
      <name val="Calibri"/>
      <family val="2"/>
      <charset val="129"/>
      <scheme val="minor"/>
    </font>
    <font>
      <b/>
      <sz val="11"/>
      <color theme="1"/>
      <name val="Calibri"/>
      <family val="2"/>
      <scheme val="minor"/>
    </font>
    <font>
      <b/>
      <sz val="9"/>
      <color theme="1"/>
      <name val="Calibri"/>
      <family val="2"/>
      <scheme val="minor"/>
    </font>
    <font>
      <sz val="9"/>
      <color theme="1"/>
      <name val="Calibri"/>
      <family val="2"/>
      <scheme val="minor"/>
    </font>
    <font>
      <u/>
      <sz val="10"/>
      <color theme="4"/>
      <name val="Calibri"/>
      <family val="2"/>
      <scheme val="minor"/>
    </font>
    <font>
      <u/>
      <sz val="11"/>
      <color theme="6"/>
      <name val="Calibri"/>
      <family val="2"/>
    </font>
    <font>
      <b/>
      <sz val="12"/>
      <color theme="4"/>
      <name val="Calibri"/>
      <family val="2"/>
      <scheme val="minor"/>
    </font>
    <font>
      <sz val="9"/>
      <color rgb="FF000000"/>
      <name val="Calibri"/>
      <family val="2"/>
    </font>
    <font>
      <sz val="11"/>
      <color theme="1"/>
      <name val="Calibri"/>
      <family val="2"/>
      <scheme val="minor"/>
    </font>
    <font>
      <sz val="12"/>
      <name val="Helv"/>
    </font>
    <font>
      <b/>
      <sz val="9"/>
      <color indexed="8"/>
      <name val="Calibri"/>
      <family val="2"/>
    </font>
    <font>
      <sz val="11"/>
      <color rgb="FFFF0000"/>
      <name val="Calibri"/>
      <family val="2"/>
      <scheme val="minor"/>
    </font>
    <font>
      <sz val="9"/>
      <color indexed="8"/>
      <name val="Calibri"/>
      <family val="2"/>
    </font>
    <font>
      <b/>
      <sz val="12"/>
      <color indexed="30"/>
      <name val="Calibri"/>
      <family val="2"/>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i/>
      <sz val="11"/>
      <color rgb="FF7F7F7F"/>
      <name val="Calibri"/>
      <family val="2"/>
      <scheme val="minor"/>
    </font>
    <font>
      <sz val="11"/>
      <color theme="0"/>
      <name val="Calibri"/>
      <family val="2"/>
      <scheme val="minor"/>
    </font>
    <font>
      <sz val="11"/>
      <color rgb="FF9C6500"/>
      <name val="Calibri"/>
      <family val="2"/>
      <scheme val="minor"/>
    </font>
    <font>
      <i/>
      <sz val="11"/>
      <color theme="1"/>
      <name val="Calibri"/>
      <family val="2"/>
      <scheme val="minor"/>
    </font>
    <font>
      <sz val="10"/>
      <color theme="1"/>
      <name val="Calibri"/>
      <family val="2"/>
    </font>
    <font>
      <sz val="8"/>
      <name val="Calibri"/>
      <family val="3"/>
      <charset val="129"/>
      <scheme val="minor"/>
    </font>
    <font>
      <b/>
      <sz val="10"/>
      <color theme="1"/>
      <name val="맑은 고딕"/>
      <family val="3"/>
      <charset val="129"/>
    </font>
    <font>
      <i/>
      <sz val="10"/>
      <color theme="1"/>
      <name val="맑은 고딕"/>
      <family val="3"/>
      <charset val="129"/>
    </font>
    <font>
      <sz val="7"/>
      <color theme="1"/>
      <name val="맑은 고딕"/>
      <family val="3"/>
      <charset val="129"/>
    </font>
    <font>
      <sz val="11"/>
      <color theme="1"/>
      <name val="Calibri"/>
      <family val="3"/>
      <charset val="129"/>
      <scheme val="minor"/>
    </font>
    <font>
      <b/>
      <sz val="7.5"/>
      <color theme="0"/>
      <name val="Calibri"/>
      <family val="2"/>
      <scheme val="minor"/>
    </font>
    <font>
      <b/>
      <sz val="8"/>
      <color theme="0"/>
      <name val="맑은 고딕"/>
      <family val="3"/>
      <charset val="129"/>
    </font>
    <font>
      <b/>
      <sz val="1"/>
      <color theme="0"/>
      <name val="Calibri"/>
      <family val="2"/>
      <scheme val="minor"/>
    </font>
    <font>
      <b/>
      <sz val="8"/>
      <color theme="0"/>
      <name val="Calibri"/>
      <family val="2"/>
      <scheme val="minor"/>
    </font>
    <font>
      <b/>
      <sz val="7"/>
      <color theme="1"/>
      <name val="맑은 고딕"/>
      <family val="3"/>
      <charset val="129"/>
    </font>
    <font>
      <b/>
      <sz val="7.5"/>
      <color theme="1"/>
      <name val="Calibri"/>
      <family val="2"/>
      <scheme val="minor"/>
    </font>
    <font>
      <sz val="8"/>
      <color theme="1"/>
      <name val="Calibri"/>
      <family val="3"/>
      <charset val="129"/>
      <scheme val="minor"/>
    </font>
    <font>
      <sz val="1"/>
      <color theme="1"/>
      <name val="Calibri"/>
      <family val="3"/>
      <charset val="129"/>
      <scheme val="minor"/>
    </font>
    <font>
      <sz val="7.5"/>
      <color theme="1"/>
      <name val="Calibri"/>
      <family val="2"/>
      <scheme val="minor"/>
    </font>
    <font>
      <sz val="1"/>
      <color theme="1"/>
      <name val="Calibri"/>
      <family val="2"/>
      <scheme val="minor"/>
    </font>
    <font>
      <sz val="1"/>
      <color theme="1"/>
      <name val="맑은 고딕"/>
      <family val="3"/>
      <charset val="129"/>
    </font>
    <font>
      <sz val="1"/>
      <color theme="1"/>
      <name val="Calibri"/>
      <family val="2"/>
      <charset val="129"/>
      <scheme val="minor"/>
    </font>
    <font>
      <sz val="6"/>
      <color theme="1"/>
      <name val="KoPub돋움체 Light"/>
      <family val="1"/>
      <charset val="129"/>
    </font>
    <font>
      <sz val="6"/>
      <color theme="1"/>
      <name val="맑은 고딕"/>
      <family val="3"/>
      <charset val="129"/>
    </font>
    <font>
      <sz val="7"/>
      <color theme="1"/>
      <name val="Century Gothic"/>
      <family val="2"/>
    </font>
    <font>
      <sz val="8"/>
      <name val="Calibri"/>
      <family val="2"/>
      <charset val="129"/>
      <scheme val="minor"/>
    </font>
    <font>
      <b/>
      <sz val="7.5"/>
      <color indexed="8"/>
      <name val="Calibri"/>
      <family val="2"/>
      <scheme val="minor"/>
    </font>
    <font>
      <b/>
      <sz val="1"/>
      <color indexed="8"/>
      <name val="Calibri"/>
      <family val="2"/>
      <scheme val="minor"/>
    </font>
    <font>
      <b/>
      <sz val="1"/>
      <color theme="1"/>
      <name val="Calibri"/>
      <family val="2"/>
      <scheme val="minor"/>
    </font>
    <font>
      <sz val="7"/>
      <color theme="1"/>
      <name val="HY견고딕"/>
      <family val="1"/>
      <charset val="129"/>
    </font>
    <font>
      <sz val="7.5"/>
      <color indexed="8"/>
      <name val="Calibri"/>
      <family val="2"/>
      <scheme val="minor"/>
    </font>
    <font>
      <sz val="11"/>
      <color theme="1"/>
      <name val="맑은 고딕"/>
      <family val="2"/>
      <charset val="129"/>
    </font>
    <font>
      <sz val="10"/>
      <name val="Calibri"/>
      <family val="2"/>
      <charset val="129"/>
      <scheme val="minor"/>
    </font>
    <font>
      <b/>
      <sz val="10"/>
      <name val="Calibri"/>
      <family val="2"/>
      <scheme val="minor"/>
    </font>
    <font>
      <sz val="10"/>
      <name val="Calibri"/>
      <family val="2"/>
    </font>
    <font>
      <sz val="10"/>
      <name val="Calibri"/>
      <family val="2"/>
      <scheme val="minor"/>
    </font>
    <font>
      <sz val="11"/>
      <color theme="1"/>
      <name val="Calibri"/>
      <family val="2"/>
    </font>
    <font>
      <sz val="11"/>
      <color theme="1"/>
      <name val="맑은 고딕"/>
      <family val="3"/>
      <charset val="129"/>
    </font>
    <font>
      <sz val="11"/>
      <color theme="1"/>
      <name val="Calibri"/>
      <family val="2"/>
      <charset val="129"/>
    </font>
    <font>
      <b/>
      <sz val="10"/>
      <name val="Calibri"/>
      <family val="3"/>
      <charset val="129"/>
      <scheme val="minor"/>
    </font>
    <font>
      <b/>
      <sz val="11"/>
      <color theme="1"/>
      <name val="Calibri"/>
      <family val="2"/>
    </font>
    <font>
      <sz val="7"/>
      <color theme="1"/>
      <name val="Calibri"/>
      <family val="2"/>
      <scheme val="minor"/>
    </font>
    <font>
      <sz val="7"/>
      <color theme="1"/>
      <name val="Calibri"/>
      <family val="3"/>
      <charset val="129"/>
      <scheme val="minor"/>
    </font>
    <font>
      <sz val="7.5"/>
      <color theme="1"/>
      <name val="Calibri"/>
      <family val="2"/>
      <charset val="129"/>
      <scheme val="minor"/>
    </font>
    <font>
      <sz val="7.5"/>
      <color theme="1"/>
      <name val="맑은 고딕"/>
      <family val="3"/>
      <charset val="129"/>
    </font>
    <font>
      <sz val="7.5"/>
      <color theme="1"/>
      <name val="Calibri"/>
      <family val="3"/>
      <charset val="129"/>
      <scheme val="minor"/>
    </font>
    <font>
      <b/>
      <sz val="7.5"/>
      <color theme="1"/>
      <name val="맑은 고딕"/>
      <family val="3"/>
      <charset val="129"/>
    </font>
    <font>
      <b/>
      <sz val="8"/>
      <color theme="1"/>
      <name val="Calibri"/>
      <family val="2"/>
      <scheme val="minor"/>
    </font>
    <font>
      <b/>
      <sz val="7.5"/>
      <color theme="1"/>
      <name val="Calibri"/>
      <family val="3"/>
      <charset val="129"/>
      <scheme val="minor"/>
    </font>
    <font>
      <b/>
      <sz val="11"/>
      <color theme="1"/>
      <name val="Calibri"/>
      <family val="3"/>
      <charset val="129"/>
      <scheme val="minor"/>
    </font>
    <font>
      <sz val="11"/>
      <color rgb="FFFF0000"/>
      <name val="맑은 고딕"/>
      <family val="2"/>
      <charset val="129"/>
    </font>
    <font>
      <b/>
      <sz val="11"/>
      <color theme="1"/>
      <name val="Calibri"/>
      <family val="3"/>
    </font>
    <font>
      <sz val="11"/>
      <color rgb="FF666666"/>
      <name val="����"/>
      <family val="2"/>
    </font>
    <font>
      <sz val="11"/>
      <color theme="1"/>
      <name val="Calibri"/>
      <family val="3"/>
      <charset val="129"/>
    </font>
  </fonts>
  <fills count="64">
    <fill>
      <patternFill patternType="none"/>
    </fill>
    <fill>
      <patternFill patternType="gray125"/>
    </fill>
    <fill>
      <patternFill patternType="solid">
        <fgColor theme="0" tint="-0.249977111117893"/>
        <bgColor indexed="64"/>
      </patternFill>
    </fill>
    <fill>
      <patternFill patternType="solid">
        <fgColor rgb="FFFFFF0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8" tint="0.79998168889431442"/>
        <bgColor indexed="64"/>
      </patternFill>
    </fill>
    <fill>
      <patternFill patternType="solid">
        <fgColor theme="0"/>
        <bgColor indexed="64"/>
      </patternFill>
    </fill>
    <fill>
      <patternFill patternType="solid">
        <fgColor theme="3" tint="-0.249977111117893"/>
        <bgColor indexed="64"/>
      </patternFill>
    </fill>
    <fill>
      <patternFill patternType="solid">
        <fgColor theme="3"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5" tint="0.59999389629810485"/>
        <bgColor indexed="64"/>
      </patternFill>
    </fill>
    <fill>
      <patternFill patternType="solid">
        <fgColor theme="5" tint="0.39997558519241921"/>
        <bgColor indexed="64"/>
      </patternFill>
    </fill>
    <fill>
      <patternFill patternType="solid">
        <fgColor theme="5" tint="-0.249977111117893"/>
        <bgColor indexed="64"/>
      </patternFill>
    </fill>
    <fill>
      <patternFill patternType="solid">
        <fgColor rgb="FFF0EBD7"/>
      </patternFill>
    </fill>
    <fill>
      <patternFill patternType="solid">
        <fgColor theme="6" tint="0.79998168889431442"/>
        <bgColor indexed="64"/>
      </patternFill>
    </fill>
    <fill>
      <patternFill patternType="solid">
        <fgColor theme="7" tint="0.59999389629810485"/>
        <bgColor indexed="64"/>
      </patternFill>
    </fill>
    <fill>
      <patternFill patternType="solid">
        <fgColor theme="8" tint="0.39997558519241921"/>
        <bgColor indexed="64"/>
      </patternFill>
    </fill>
    <fill>
      <patternFill patternType="solid">
        <fgColor theme="2" tint="-0.249977111117893"/>
        <bgColor indexed="64"/>
      </patternFill>
    </fill>
    <fill>
      <patternFill patternType="solid">
        <fgColor theme="3" tint="0.39997558519241921"/>
        <bgColor indexed="64"/>
      </patternFill>
    </fill>
    <fill>
      <patternFill patternType="solid">
        <fgColor theme="9" tint="0.39997558519241921"/>
        <bgColor indexed="64"/>
      </patternFill>
    </fill>
    <fill>
      <patternFill patternType="solid">
        <fgColor theme="7" tint="0.39997558519241921"/>
        <bgColor indexed="64"/>
      </patternFill>
    </fill>
    <fill>
      <patternFill patternType="solid">
        <fgColor theme="2" tint="-0.499984740745262"/>
        <bgColor indexed="64"/>
      </patternFill>
    </fill>
    <fill>
      <patternFill patternType="solid">
        <fgColor theme="4" tint="0.39997558519241921"/>
        <bgColor indexed="64"/>
      </patternFill>
    </fill>
    <fill>
      <patternFill patternType="solid">
        <fgColor rgb="FFFF9B9B"/>
        <bgColor indexed="64"/>
      </patternFill>
    </fill>
    <fill>
      <patternFill patternType="solid">
        <fgColor rgb="FFFFC000"/>
        <bgColor indexed="64"/>
      </patternFill>
    </fill>
    <fill>
      <patternFill patternType="solid">
        <fgColor theme="9" tint="0.59999389629810485"/>
        <bgColor indexed="64"/>
      </patternFill>
    </fill>
    <fill>
      <patternFill patternType="solid">
        <fgColor theme="2" tint="-9.9978637043366805E-2"/>
        <bgColor indexed="64"/>
      </patternFill>
    </fill>
    <fill>
      <patternFill patternType="lightDown"/>
    </fill>
    <fill>
      <patternFill patternType="solid">
        <fgColor rgb="FFBCCCE0"/>
      </patternFill>
    </fill>
    <fill>
      <patternFill patternType="solid">
        <fgColor rgb="FFE2ECF8"/>
      </patternFill>
    </fill>
    <fill>
      <patternFill patternType="solid">
        <fgColor theme="0" tint="-0.14999847407452621"/>
        <bgColor indexed="64"/>
      </patternFill>
    </fill>
    <fill>
      <patternFill patternType="solid">
        <fgColor rgb="FFFFFFCC"/>
        <bgColor indexed="64"/>
      </patternFill>
    </fill>
  </fills>
  <borders count="44">
    <border>
      <left/>
      <right/>
      <top/>
      <bottom/>
      <diagonal/>
    </border>
    <border>
      <left/>
      <right/>
      <top/>
      <bottom style="thick">
        <color theme="4"/>
      </bottom>
      <diagonal/>
    </border>
    <border>
      <left/>
      <right/>
      <top/>
      <bottom style="dashed">
        <color theme="0" tint="-0.24994659260841701"/>
      </bottom>
      <diagonal/>
    </border>
    <border>
      <left/>
      <right/>
      <top style="medium">
        <color theme="4"/>
      </top>
      <bottom/>
      <diagonal/>
    </border>
    <border>
      <left/>
      <right/>
      <top/>
      <bottom style="thin">
        <color theme="0" tint="-0.249977111117893"/>
      </bottom>
      <diagonal/>
    </border>
    <border>
      <left/>
      <right/>
      <top style="thin">
        <color theme="4"/>
      </top>
      <bottom style="dashed">
        <color theme="0" tint="-0.24994659260841701"/>
      </bottom>
      <diagonal/>
    </border>
    <border>
      <left/>
      <right/>
      <top style="thin">
        <color theme="4"/>
      </top>
      <bottom style="thin">
        <color theme="0" tint="-0.24994659260841701"/>
      </bottom>
      <diagonal/>
    </border>
    <border>
      <left style="thick">
        <color theme="0"/>
      </left>
      <right style="thick">
        <color theme="0"/>
      </right>
      <top/>
      <bottom style="thin">
        <color theme="0" tint="-0.24994659260841701"/>
      </bottom>
      <diagonal/>
    </border>
    <border>
      <left/>
      <right/>
      <top/>
      <bottom style="dashed">
        <color rgb="FFBFBFBF"/>
      </bottom>
      <diagonal/>
    </border>
    <border>
      <left/>
      <right/>
      <top/>
      <bottom style="thin">
        <color rgb="FFBFBFBF"/>
      </bottom>
      <diagonal/>
    </border>
    <border>
      <left/>
      <right/>
      <top/>
      <bottom style="thick">
        <color rgb="FF0096D7"/>
      </bottom>
      <diagonal/>
    </border>
    <border>
      <left/>
      <right/>
      <top style="medium">
        <color rgb="FF0096D7"/>
      </top>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theme="0"/>
      </bottom>
      <diagonal/>
    </border>
    <border>
      <left/>
      <right/>
      <top/>
      <bottom style="thin">
        <color theme="3" tint="-0.24994659260841701"/>
      </bottom>
      <diagonal/>
    </border>
    <border>
      <left/>
      <right/>
      <top style="thin">
        <color theme="3" tint="-0.249977111117893"/>
      </top>
      <bottom/>
      <diagonal/>
    </border>
    <border>
      <left/>
      <right/>
      <top style="medium">
        <color theme="3" tint="-0.249977111117893"/>
      </top>
      <bottom/>
      <diagonal/>
    </border>
    <border>
      <left/>
      <right/>
      <top style="thin">
        <color rgb="FF002060"/>
      </top>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
      <left/>
      <right/>
      <top/>
      <bottom style="medium">
        <color indexed="64"/>
      </bottom>
      <diagonal/>
    </border>
    <border>
      <left/>
      <right/>
      <top style="hair">
        <color indexed="64"/>
      </top>
      <bottom/>
      <diagonal/>
    </border>
    <border>
      <left/>
      <right/>
      <top style="medium">
        <color indexed="64"/>
      </top>
      <bottom style="medium">
        <color indexed="64"/>
      </bottom>
      <diagonal/>
    </border>
    <border>
      <left/>
      <right/>
      <top/>
      <bottom style="thin">
        <color theme="3"/>
      </bottom>
      <diagonal/>
    </border>
    <border>
      <left/>
      <right style="thin">
        <color theme="3"/>
      </right>
      <top/>
      <bottom/>
      <diagonal/>
    </border>
    <border>
      <left/>
      <right style="thin">
        <color theme="3"/>
      </right>
      <top/>
      <bottom style="thin">
        <color theme="3"/>
      </bottom>
      <diagonal/>
    </border>
    <border>
      <left style="thin">
        <color indexed="64"/>
      </left>
      <right style="thin">
        <color indexed="64"/>
      </right>
      <top style="thin">
        <color indexed="64"/>
      </top>
      <bottom style="thin">
        <color indexed="64"/>
      </bottom>
      <diagonal/>
    </border>
    <border>
      <left style="thin">
        <color auto="1"/>
      </left>
      <right style="thin">
        <color auto="1"/>
      </right>
      <top style="thin">
        <color auto="1"/>
      </top>
      <bottom/>
      <diagonal/>
    </border>
    <border>
      <left style="thin">
        <color auto="1"/>
      </left>
      <right style="thin">
        <color auto="1"/>
      </right>
      <top/>
      <bottom/>
      <diagonal/>
    </border>
    <border>
      <left/>
      <right/>
      <top/>
      <bottom style="medium">
        <color theme="6" tint="-0.2499465926084170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s>
  <cellStyleXfs count="89">
    <xf numFmtId="0" fontId="0" fillId="0" borderId="0"/>
    <xf numFmtId="0" fontId="6" fillId="0" borderId="1" applyNumberFormat="0" applyProtection="0">
      <alignment wrapText="1"/>
    </xf>
    <xf numFmtId="0" fontId="7" fillId="0" borderId="2" applyNumberFormat="0" applyFont="0" applyProtection="0">
      <alignment wrapText="1"/>
    </xf>
    <xf numFmtId="0" fontId="6" fillId="0" borderId="7" applyNumberFormat="0" applyProtection="0">
      <alignment horizontal="left" wrapText="1"/>
    </xf>
    <xf numFmtId="0" fontId="6" fillId="0" borderId="6" applyNumberFormat="0" applyFill="0" applyProtection="0">
      <alignment wrapText="1"/>
    </xf>
    <xf numFmtId="0" fontId="6" fillId="0" borderId="4" applyNumberFormat="0" applyProtection="0">
      <alignment wrapText="1"/>
    </xf>
    <xf numFmtId="0" fontId="7" fillId="0" borderId="3" applyNumberFormat="0" applyProtection="0">
      <alignment vertical="top" wrapText="1"/>
    </xf>
    <xf numFmtId="0" fontId="7" fillId="0" borderId="5" applyNumberFormat="0" applyFont="0" applyFill="0" applyProtection="0">
      <alignment wrapText="1"/>
    </xf>
    <xf numFmtId="0" fontId="7" fillId="0" borderId="0" applyNumberFormat="0" applyFill="0" applyBorder="0" applyAlignment="0" applyProtection="0"/>
    <xf numFmtId="0" fontId="8" fillId="0" borderId="0" applyNumberFormat="0" applyFill="0" applyBorder="0" applyAlignment="0" applyProtection="0">
      <alignment vertical="top"/>
      <protection locked="0"/>
    </xf>
    <xf numFmtId="0" fontId="9" fillId="0" borderId="0" applyNumberFormat="0" applyFill="0" applyBorder="0" applyAlignment="0" applyProtection="0">
      <alignment vertical="top"/>
      <protection locked="0"/>
    </xf>
    <xf numFmtId="0" fontId="7" fillId="0" borderId="0" applyNumberFormat="0" applyProtection="0">
      <alignment vertical="top" wrapText="1"/>
    </xf>
    <xf numFmtId="0" fontId="10" fillId="0" borderId="0" applyNumberFormat="0" applyProtection="0">
      <alignment horizontal="left"/>
    </xf>
    <xf numFmtId="0" fontId="13" fillId="0" borderId="0"/>
    <xf numFmtId="0" fontId="13" fillId="0" borderId="0"/>
    <xf numFmtId="0" fontId="13" fillId="0" borderId="0"/>
    <xf numFmtId="0" fontId="13" fillId="0" borderId="0"/>
    <xf numFmtId="0" fontId="12" fillId="0" borderId="0"/>
    <xf numFmtId="9" fontId="12" fillId="0" borderId="0" applyFont="0" applyFill="0" applyBorder="0" applyAlignment="0" applyProtection="0"/>
    <xf numFmtId="0" fontId="16" fillId="0" borderId="0"/>
    <xf numFmtId="0" fontId="16" fillId="0" borderId="0" applyNumberFormat="0" applyFill="0" applyBorder="0" applyAlignment="0" applyProtection="0"/>
    <xf numFmtId="0" fontId="14" fillId="0" borderId="10" applyNumberFormat="0" applyProtection="0">
      <alignment wrapText="1"/>
    </xf>
    <xf numFmtId="0" fontId="17" fillId="0" borderId="0" applyNumberFormat="0" applyProtection="0">
      <alignment horizontal="left"/>
    </xf>
    <xf numFmtId="0" fontId="14" fillId="0" borderId="9" applyNumberFormat="0" applyProtection="0">
      <alignment wrapText="1"/>
    </xf>
    <xf numFmtId="0" fontId="16" fillId="0" borderId="8" applyNumberFormat="0" applyFont="0" applyProtection="0">
      <alignment wrapText="1"/>
    </xf>
    <xf numFmtId="0" fontId="16" fillId="0" borderId="11" applyNumberFormat="0" applyProtection="0">
      <alignment wrapText="1"/>
    </xf>
    <xf numFmtId="0" fontId="18" fillId="0" borderId="0" applyNumberFormat="0" applyFill="0" applyBorder="0" applyAlignment="0" applyProtection="0"/>
    <xf numFmtId="0" fontId="19" fillId="0" borderId="1" applyNumberFormat="0" applyFill="0" applyAlignment="0" applyProtection="0"/>
    <xf numFmtId="0" fontId="20" fillId="0" borderId="12" applyNumberFormat="0" applyFill="0" applyAlignment="0" applyProtection="0"/>
    <xf numFmtId="0" fontId="21" fillId="0" borderId="13" applyNumberFormat="0" applyFill="0" applyAlignment="0" applyProtection="0"/>
    <xf numFmtId="0" fontId="21" fillId="0" borderId="0" applyNumberFormat="0" applyFill="0" applyBorder="0" applyAlignment="0" applyProtection="0"/>
    <xf numFmtId="0" fontId="22" fillId="4" borderId="0" applyNumberFormat="0" applyBorder="0" applyAlignment="0" applyProtection="0"/>
    <xf numFmtId="0" fontId="23" fillId="5" borderId="0" applyNumberFormat="0" applyBorder="0" applyAlignment="0" applyProtection="0"/>
    <xf numFmtId="0" fontId="24" fillId="7" borderId="14" applyNumberFormat="0" applyAlignment="0" applyProtection="0"/>
    <xf numFmtId="0" fontId="25" fillId="8" borderId="15" applyNumberFormat="0" applyAlignment="0" applyProtection="0"/>
    <xf numFmtId="0" fontId="26" fillId="8" borderId="14" applyNumberFormat="0" applyAlignment="0" applyProtection="0"/>
    <xf numFmtId="0" fontId="27" fillId="0" borderId="16" applyNumberFormat="0" applyFill="0" applyAlignment="0" applyProtection="0"/>
    <xf numFmtId="0" fontId="28" fillId="9" borderId="17" applyNumberFormat="0" applyAlignment="0" applyProtection="0"/>
    <xf numFmtId="0" fontId="15" fillId="0" borderId="0" applyNumberFormat="0" applyFill="0" applyBorder="0" applyAlignment="0" applyProtection="0"/>
    <xf numFmtId="0" fontId="12" fillId="10" borderId="18" applyNumberFormat="0" applyFont="0" applyAlignment="0" applyProtection="0"/>
    <xf numFmtId="0" fontId="29" fillId="0" borderId="0" applyNumberFormat="0" applyFill="0" applyBorder="0" applyAlignment="0" applyProtection="0"/>
    <xf numFmtId="0" fontId="5" fillId="0" borderId="19" applyNumberFormat="0" applyFill="0" applyAlignment="0" applyProtection="0"/>
    <xf numFmtId="0" fontId="30" fillId="11" borderId="0" applyNumberFormat="0" applyBorder="0" applyAlignment="0" applyProtection="0"/>
    <xf numFmtId="0" fontId="12" fillId="12" borderId="0" applyNumberFormat="0" applyBorder="0" applyAlignment="0" applyProtection="0"/>
    <xf numFmtId="0" fontId="12" fillId="13" borderId="0" applyNumberFormat="0" applyBorder="0" applyAlignment="0" applyProtection="0"/>
    <xf numFmtId="0" fontId="30" fillId="15" borderId="0" applyNumberFormat="0" applyBorder="0" applyAlignment="0" applyProtection="0"/>
    <xf numFmtId="0" fontId="12" fillId="16" borderId="0" applyNumberFormat="0" applyBorder="0" applyAlignment="0" applyProtection="0"/>
    <xf numFmtId="0" fontId="12" fillId="17" borderId="0" applyNumberFormat="0" applyBorder="0" applyAlignment="0" applyProtection="0"/>
    <xf numFmtId="0" fontId="30" fillId="19" borderId="0" applyNumberFormat="0" applyBorder="0" applyAlignment="0" applyProtection="0"/>
    <xf numFmtId="0" fontId="12" fillId="20" borderId="0" applyNumberFormat="0" applyBorder="0" applyAlignment="0" applyProtection="0"/>
    <xf numFmtId="0" fontId="12" fillId="21" borderId="0" applyNumberFormat="0" applyBorder="0" applyAlignment="0" applyProtection="0"/>
    <xf numFmtId="0" fontId="30" fillId="23" borderId="0" applyNumberFormat="0" applyBorder="0" applyAlignment="0" applyProtection="0"/>
    <xf numFmtId="0" fontId="12" fillId="24" borderId="0" applyNumberFormat="0" applyBorder="0" applyAlignment="0" applyProtection="0"/>
    <xf numFmtId="0" fontId="12" fillId="25" borderId="0" applyNumberFormat="0" applyBorder="0" applyAlignment="0" applyProtection="0"/>
    <xf numFmtId="0" fontId="30" fillId="27" borderId="0" applyNumberFormat="0" applyBorder="0" applyAlignment="0" applyProtection="0"/>
    <xf numFmtId="0" fontId="12" fillId="28" borderId="0" applyNumberFormat="0" applyBorder="0" applyAlignment="0" applyProtection="0"/>
    <xf numFmtId="0" fontId="12" fillId="29" borderId="0" applyNumberFormat="0" applyBorder="0" applyAlignment="0" applyProtection="0"/>
    <xf numFmtId="0" fontId="30" fillId="31" borderId="0" applyNumberFormat="0" applyBorder="0" applyAlignment="0" applyProtection="0"/>
    <xf numFmtId="0" fontId="12" fillId="32" borderId="0" applyNumberFormat="0" applyBorder="0" applyAlignment="0" applyProtection="0"/>
    <xf numFmtId="0" fontId="12" fillId="33" borderId="0" applyNumberFormat="0" applyBorder="0" applyAlignment="0" applyProtection="0"/>
    <xf numFmtId="0" fontId="31" fillId="6" borderId="0" applyNumberFormat="0" applyBorder="0" applyAlignment="0" applyProtection="0"/>
    <xf numFmtId="0" fontId="30" fillId="14" borderId="0" applyNumberFormat="0" applyBorder="0" applyAlignment="0" applyProtection="0"/>
    <xf numFmtId="0" fontId="30" fillId="18" borderId="0" applyNumberFormat="0" applyBorder="0" applyAlignment="0" applyProtection="0"/>
    <xf numFmtId="0" fontId="30" fillId="22" borderId="0" applyNumberFormat="0" applyBorder="0" applyAlignment="0" applyProtection="0"/>
    <xf numFmtId="0" fontId="30" fillId="26" borderId="0" applyNumberFormat="0" applyBorder="0" applyAlignment="0" applyProtection="0"/>
    <xf numFmtId="0" fontId="30" fillId="30" borderId="0" applyNumberFormat="0" applyBorder="0" applyAlignment="0" applyProtection="0"/>
    <xf numFmtId="0" fontId="30" fillId="34" borderId="0" applyNumberFormat="0" applyBorder="0" applyAlignment="0" applyProtection="0"/>
    <xf numFmtId="0" fontId="12" fillId="10" borderId="18" applyNumberFormat="0" applyFont="0" applyAlignment="0" applyProtection="0"/>
    <xf numFmtId="0" fontId="12" fillId="12" borderId="0" applyNumberFormat="0" applyBorder="0" applyAlignment="0" applyProtection="0"/>
    <xf numFmtId="0" fontId="12" fillId="13" borderId="0" applyNumberFormat="0" applyBorder="0" applyAlignment="0" applyProtection="0"/>
    <xf numFmtId="0" fontId="12" fillId="16" borderId="0" applyNumberFormat="0" applyBorder="0" applyAlignment="0" applyProtection="0"/>
    <xf numFmtId="0" fontId="12" fillId="17" borderId="0" applyNumberFormat="0" applyBorder="0" applyAlignment="0" applyProtection="0"/>
    <xf numFmtId="0" fontId="12" fillId="20" borderId="0" applyNumberFormat="0" applyBorder="0" applyAlignment="0" applyProtection="0"/>
    <xf numFmtId="0" fontId="12" fillId="21" borderId="0" applyNumberFormat="0" applyBorder="0" applyAlignment="0" applyProtection="0"/>
    <xf numFmtId="0" fontId="12" fillId="24" borderId="0" applyNumberFormat="0" applyBorder="0" applyAlignment="0" applyProtection="0"/>
    <xf numFmtId="0" fontId="12" fillId="25" borderId="0" applyNumberFormat="0" applyBorder="0" applyAlignment="0" applyProtection="0"/>
    <xf numFmtId="0" fontId="12" fillId="28" borderId="0" applyNumberFormat="0" applyBorder="0" applyAlignment="0" applyProtection="0"/>
    <xf numFmtId="0" fontId="12" fillId="29" borderId="0" applyNumberFormat="0" applyBorder="0" applyAlignment="0" applyProtection="0"/>
    <xf numFmtId="0" fontId="12" fillId="32" borderId="0" applyNumberFormat="0" applyBorder="0" applyAlignment="0" applyProtection="0"/>
    <xf numFmtId="0" fontId="12" fillId="33" borderId="0" applyNumberFormat="0" applyBorder="0" applyAlignment="0" applyProtection="0"/>
    <xf numFmtId="0" fontId="33" fillId="0" borderId="0"/>
    <xf numFmtId="0" fontId="12" fillId="0" borderId="0"/>
    <xf numFmtId="0" fontId="12" fillId="0" borderId="0"/>
    <xf numFmtId="43" fontId="33" fillId="0" borderId="0" applyFont="0" applyFill="0" applyBorder="0" applyAlignment="0" applyProtection="0"/>
    <xf numFmtId="164" fontId="12" fillId="0" borderId="0" applyFont="0" applyFill="0" applyBorder="0" applyAlignment="0" applyProtection="0">
      <alignment vertical="center"/>
    </xf>
    <xf numFmtId="0" fontId="4" fillId="0" borderId="0"/>
    <xf numFmtId="0" fontId="38" fillId="0" borderId="0">
      <alignment vertical="center"/>
    </xf>
    <xf numFmtId="0" fontId="2" fillId="0" borderId="0"/>
    <xf numFmtId="0" fontId="1" fillId="0" borderId="0"/>
  </cellStyleXfs>
  <cellXfs count="481">
    <xf numFmtId="0" fontId="0" fillId="0" borderId="0" xfId="0"/>
    <xf numFmtId="0" fontId="5" fillId="0" borderId="0" xfId="0" applyFont="1"/>
    <xf numFmtId="0" fontId="0" fillId="0" borderId="0" xfId="0" applyAlignment="1">
      <alignment horizontal="left"/>
    </xf>
    <xf numFmtId="0" fontId="5" fillId="2" borderId="0" xfId="0" applyFont="1" applyFill="1"/>
    <xf numFmtId="0" fontId="11" fillId="0" borderId="0" xfId="2" applyFont="1" applyBorder="1">
      <alignment wrapText="1"/>
    </xf>
    <xf numFmtId="0" fontId="0" fillId="0" borderId="8" xfId="2" applyFont="1" applyBorder="1">
      <alignment wrapText="1"/>
    </xf>
    <xf numFmtId="165" fontId="0" fillId="0" borderId="2" xfId="2" applyNumberFormat="1" applyFont="1" applyAlignment="1">
      <alignment horizontal="right" wrapText="1"/>
    </xf>
    <xf numFmtId="0" fontId="14" fillId="0" borderId="9" xfId="5" applyFont="1" applyBorder="1">
      <alignment wrapText="1"/>
    </xf>
    <xf numFmtId="165" fontId="6" fillId="0" borderId="4" xfId="5" applyNumberFormat="1" applyAlignment="1">
      <alignment horizontal="right" wrapText="1"/>
    </xf>
    <xf numFmtId="4" fontId="0" fillId="0" borderId="2" xfId="2" applyNumberFormat="1" applyFont="1" applyAlignment="1">
      <alignment horizontal="right" wrapText="1"/>
    </xf>
    <xf numFmtId="4" fontId="6" fillId="0" borderId="4" xfId="5" applyNumberFormat="1" applyAlignment="1">
      <alignment horizontal="right" wrapText="1"/>
    </xf>
    <xf numFmtId="1" fontId="5" fillId="0" borderId="0" xfId="0" applyNumberFormat="1" applyFont="1"/>
    <xf numFmtId="0" fontId="5" fillId="0" borderId="0" xfId="8" applyFont="1" applyFill="1"/>
    <xf numFmtId="0" fontId="5" fillId="0" borderId="0" xfId="2" applyFont="1" applyBorder="1">
      <alignment wrapText="1"/>
    </xf>
    <xf numFmtId="166" fontId="0" fillId="0" borderId="0" xfId="0" applyNumberFormat="1"/>
    <xf numFmtId="0" fontId="15" fillId="0" borderId="8" xfId="2" applyFont="1" applyBorder="1">
      <alignment wrapText="1"/>
    </xf>
    <xf numFmtId="11" fontId="0" fillId="0" borderId="0" xfId="0" applyNumberFormat="1"/>
    <xf numFmtId="0" fontId="7" fillId="0" borderId="0" xfId="0" applyFont="1" applyAlignment="1" applyProtection="1">
      <alignment horizontal="right"/>
      <protection locked="0"/>
    </xf>
    <xf numFmtId="0" fontId="7" fillId="0" borderId="0" xfId="0" applyFont="1"/>
    <xf numFmtId="1" fontId="7" fillId="0" borderId="0" xfId="0" applyNumberFormat="1" applyFont="1"/>
    <xf numFmtId="167" fontId="0" fillId="0" borderId="0" xfId="0" applyNumberFormat="1"/>
    <xf numFmtId="9" fontId="0" fillId="0" borderId="0" xfId="18" applyFont="1"/>
    <xf numFmtId="0" fontId="14" fillId="0" borderId="9" xfId="23">
      <alignment wrapText="1"/>
    </xf>
    <xf numFmtId="0" fontId="0" fillId="0" borderId="8" xfId="24" applyFont="1">
      <alignment wrapText="1"/>
    </xf>
    <xf numFmtId="0" fontId="32" fillId="0" borderId="0" xfId="0" applyFont="1"/>
    <xf numFmtId="9" fontId="0" fillId="0" borderId="2" xfId="18" applyFont="1" applyFill="1" applyBorder="1" applyAlignment="1">
      <alignment horizontal="right" wrapText="1"/>
    </xf>
    <xf numFmtId="11" fontId="0" fillId="0" borderId="2" xfId="2" applyNumberFormat="1" applyFont="1" applyAlignment="1">
      <alignment horizontal="right" wrapText="1"/>
    </xf>
    <xf numFmtId="11" fontId="6" fillId="0" borderId="4" xfId="5" applyNumberFormat="1" applyAlignment="1">
      <alignment horizontal="right" wrapText="1"/>
    </xf>
    <xf numFmtId="11" fontId="7" fillId="0" borderId="0" xfId="0" applyNumberFormat="1" applyFont="1" applyAlignment="1" applyProtection="1">
      <alignment horizontal="right"/>
      <protection locked="0"/>
    </xf>
    <xf numFmtId="11" fontId="7" fillId="0" borderId="0" xfId="0" applyNumberFormat="1" applyFont="1"/>
    <xf numFmtId="0" fontId="4" fillId="36" borderId="0" xfId="85" applyFill="1"/>
    <xf numFmtId="0" fontId="39" fillId="37" borderId="0" xfId="86" applyFont="1" applyFill="1" applyAlignment="1">
      <alignment vertical="center" wrapText="1"/>
    </xf>
    <xf numFmtId="0" fontId="40" fillId="37" borderId="0" xfId="86" applyFont="1" applyFill="1" applyAlignment="1">
      <alignment horizontal="centerContinuous" vertical="center" wrapText="1"/>
    </xf>
    <xf numFmtId="0" fontId="41" fillId="37" borderId="0" xfId="86" applyFont="1" applyFill="1" applyAlignment="1">
      <alignment vertical="center" wrapText="1"/>
    </xf>
    <xf numFmtId="0" fontId="42" fillId="37" borderId="0" xfId="86" applyFont="1" applyFill="1" applyAlignment="1">
      <alignment vertical="center" wrapText="1"/>
    </xf>
    <xf numFmtId="0" fontId="42" fillId="37" borderId="0" xfId="86" applyFont="1" applyFill="1" applyAlignment="1">
      <alignment horizontal="center" vertical="center" wrapText="1"/>
    </xf>
    <xf numFmtId="0" fontId="41" fillId="37" borderId="0" xfId="86" applyFont="1" applyFill="1" applyAlignment="1">
      <alignment horizontal="center" vertical="center" wrapText="1"/>
    </xf>
    <xf numFmtId="0" fontId="43" fillId="36" borderId="0" xfId="86" applyFont="1" applyFill="1" applyAlignment="1">
      <alignment vertical="center" wrapText="1"/>
    </xf>
    <xf numFmtId="168" fontId="44" fillId="38" borderId="0" xfId="86" applyNumberFormat="1" applyFont="1" applyFill="1" applyAlignment="1">
      <alignment horizontal="right" vertical="center" wrapText="1"/>
    </xf>
    <xf numFmtId="168" fontId="44" fillId="36" borderId="0" xfId="86" applyNumberFormat="1" applyFont="1" applyFill="1" applyAlignment="1">
      <alignment horizontal="right" vertical="center" wrapText="1"/>
    </xf>
    <xf numFmtId="169" fontId="45" fillId="36" borderId="0" xfId="86" applyNumberFormat="1" applyFont="1" applyFill="1" applyAlignment="1">
      <alignment horizontal="right" vertical="center" wrapText="1"/>
    </xf>
    <xf numFmtId="169" fontId="46" fillId="36" borderId="0" xfId="86" applyNumberFormat="1" applyFont="1" applyFill="1" applyAlignment="1">
      <alignment horizontal="right" vertical="center" wrapText="1"/>
    </xf>
    <xf numFmtId="0" fontId="37" fillId="36" borderId="0" xfId="86" applyFont="1" applyFill="1" applyAlignment="1">
      <alignment horizontal="left" vertical="center" wrapText="1" indent="1"/>
    </xf>
    <xf numFmtId="170" fontId="47" fillId="38" borderId="0" xfId="86" applyNumberFormat="1" applyFont="1" applyFill="1" applyAlignment="1">
      <alignment horizontal="right" vertical="center" wrapText="1"/>
    </xf>
    <xf numFmtId="170" fontId="47" fillId="36" borderId="0" xfId="86" applyNumberFormat="1" applyFont="1" applyFill="1" applyAlignment="1">
      <alignment horizontal="right" vertical="center" wrapText="1"/>
    </xf>
    <xf numFmtId="168" fontId="47" fillId="36" borderId="0" xfId="86" applyNumberFormat="1" applyFont="1" applyFill="1" applyAlignment="1">
      <alignment horizontal="right" vertical="center" wrapText="1"/>
    </xf>
    <xf numFmtId="169" fontId="48" fillId="36" borderId="0" xfId="86" applyNumberFormat="1" applyFont="1" applyFill="1" applyAlignment="1">
      <alignment horizontal="right" vertical="center" wrapText="1"/>
    </xf>
    <xf numFmtId="171" fontId="47" fillId="36" borderId="0" xfId="86" applyNumberFormat="1" applyFont="1" applyFill="1" applyAlignment="1">
      <alignment horizontal="right" vertical="center" wrapText="1"/>
    </xf>
    <xf numFmtId="0" fontId="37" fillId="36" borderId="0" xfId="86" applyFont="1" applyFill="1" applyAlignment="1">
      <alignment horizontal="left" vertical="center" wrapText="1" indent="2"/>
    </xf>
    <xf numFmtId="0" fontId="37" fillId="36" borderId="21" xfId="86" applyFont="1" applyFill="1" applyBorder="1" applyAlignment="1">
      <alignment horizontal="left" vertical="center" wrapText="1" indent="2"/>
    </xf>
    <xf numFmtId="0" fontId="49" fillId="36" borderId="22" xfId="86" applyFont="1" applyFill="1" applyBorder="1" applyAlignment="1">
      <alignment vertical="center" wrapText="1"/>
    </xf>
    <xf numFmtId="168" fontId="48" fillId="38" borderId="22" xfId="86" applyNumberFormat="1" applyFont="1" applyFill="1" applyBorder="1" applyAlignment="1">
      <alignment horizontal="right" vertical="center" wrapText="1"/>
    </xf>
    <xf numFmtId="168" fontId="48" fillId="36" borderId="22" xfId="86" applyNumberFormat="1" applyFont="1" applyFill="1" applyBorder="1" applyAlignment="1">
      <alignment horizontal="right" vertical="center" wrapText="1"/>
    </xf>
    <xf numFmtId="169" fontId="48" fillId="36" borderId="22" xfId="86" applyNumberFormat="1" applyFont="1" applyFill="1" applyBorder="1" applyAlignment="1">
      <alignment horizontal="right" vertical="center" wrapText="1"/>
    </xf>
    <xf numFmtId="171" fontId="48" fillId="36" borderId="22" xfId="86" applyNumberFormat="1" applyFont="1" applyFill="1" applyBorder="1" applyAlignment="1">
      <alignment horizontal="right" vertical="center" wrapText="1"/>
    </xf>
    <xf numFmtId="0" fontId="50" fillId="36" borderId="0" xfId="85" applyFont="1" applyFill="1"/>
    <xf numFmtId="170" fontId="47" fillId="38" borderId="21" xfId="86" applyNumberFormat="1" applyFont="1" applyFill="1" applyBorder="1" applyAlignment="1">
      <alignment horizontal="right" vertical="center" wrapText="1"/>
    </xf>
    <xf numFmtId="169" fontId="46" fillId="36" borderId="21" xfId="86" applyNumberFormat="1" applyFont="1" applyFill="1" applyBorder="1" applyAlignment="1">
      <alignment horizontal="right" vertical="center" wrapText="1"/>
    </xf>
    <xf numFmtId="0" fontId="4" fillId="36" borderId="0" xfId="85" applyFill="1" applyAlignment="1">
      <alignment horizontal="right" indent="1"/>
    </xf>
    <xf numFmtId="0" fontId="50" fillId="36" borderId="0" xfId="85" applyFont="1" applyFill="1" applyAlignment="1">
      <alignment horizontal="right" indent="1"/>
    </xf>
    <xf numFmtId="169" fontId="47" fillId="36" borderId="0" xfId="86" applyNumberFormat="1" applyFont="1" applyFill="1" applyAlignment="1">
      <alignment horizontal="right" vertical="center" wrapText="1"/>
    </xf>
    <xf numFmtId="170" fontId="55" fillId="38" borderId="0" xfId="86" applyNumberFormat="1" applyFont="1" applyFill="1" applyAlignment="1">
      <alignment horizontal="right" vertical="center" wrapText="1"/>
    </xf>
    <xf numFmtId="170" fontId="55" fillId="36" borderId="0" xfId="86" applyNumberFormat="1" applyFont="1" applyFill="1" applyAlignment="1">
      <alignment horizontal="right" vertical="center" wrapText="1"/>
    </xf>
    <xf numFmtId="168" fontId="55" fillId="36" borderId="0" xfId="86" applyNumberFormat="1" applyFont="1" applyFill="1" applyAlignment="1">
      <alignment horizontal="right" vertical="center" wrapText="1"/>
    </xf>
    <xf numFmtId="171" fontId="56" fillId="36" borderId="0" xfId="86" applyNumberFormat="1" applyFont="1" applyFill="1" applyAlignment="1">
      <alignment horizontal="right" vertical="center" wrapText="1"/>
    </xf>
    <xf numFmtId="171" fontId="55" fillId="36" borderId="0" xfId="86" applyNumberFormat="1" applyFont="1" applyFill="1" applyAlignment="1">
      <alignment horizontal="right" vertical="center" wrapText="1"/>
    </xf>
    <xf numFmtId="171" fontId="48" fillId="36" borderId="0" xfId="86" applyNumberFormat="1" applyFont="1" applyFill="1" applyAlignment="1">
      <alignment horizontal="right" vertical="center" wrapText="1"/>
    </xf>
    <xf numFmtId="170" fontId="44" fillId="38" borderId="0" xfId="86" applyNumberFormat="1" applyFont="1" applyFill="1" applyAlignment="1">
      <alignment horizontal="right" vertical="center" wrapText="1"/>
    </xf>
    <xf numFmtId="170" fontId="44" fillId="36" borderId="0" xfId="86" applyNumberFormat="1" applyFont="1" applyFill="1" applyAlignment="1">
      <alignment horizontal="right" vertical="center" wrapText="1"/>
    </xf>
    <xf numFmtId="168" fontId="47" fillId="36" borderId="0" xfId="86" applyNumberFormat="1" applyFont="1" applyFill="1" applyAlignment="1">
      <alignment horizontal="right" vertical="center" wrapText="1" indent="1"/>
    </xf>
    <xf numFmtId="171" fontId="48" fillId="36" borderId="0" xfId="86" applyNumberFormat="1" applyFont="1" applyFill="1" applyAlignment="1">
      <alignment horizontal="right" vertical="center" wrapText="1" indent="1"/>
    </xf>
    <xf numFmtId="171" fontId="47" fillId="36" borderId="0" xfId="86" applyNumberFormat="1" applyFont="1" applyFill="1" applyAlignment="1">
      <alignment horizontal="right" vertical="center" wrapText="1" indent="1"/>
    </xf>
    <xf numFmtId="172" fontId="44" fillId="38" borderId="0" xfId="86" applyNumberFormat="1" applyFont="1" applyFill="1" applyAlignment="1">
      <alignment horizontal="right" vertical="center" wrapText="1"/>
    </xf>
    <xf numFmtId="172" fontId="44" fillId="36" borderId="0" xfId="86" applyNumberFormat="1" applyFont="1" applyFill="1" applyAlignment="1">
      <alignment horizontal="right" vertical="center" wrapText="1"/>
    </xf>
    <xf numFmtId="169" fontId="57" fillId="36" borderId="0" xfId="86" applyNumberFormat="1" applyFont="1" applyFill="1" applyAlignment="1">
      <alignment horizontal="right" vertical="center" wrapText="1"/>
    </xf>
    <xf numFmtId="171" fontId="44" fillId="36" borderId="0" xfId="86" applyNumberFormat="1" applyFont="1" applyFill="1" applyAlignment="1">
      <alignment horizontal="right" vertical="center" wrapText="1"/>
    </xf>
    <xf numFmtId="172" fontId="47" fillId="38" borderId="0" xfId="86" applyNumberFormat="1" applyFont="1" applyFill="1" applyAlignment="1">
      <alignment horizontal="right" vertical="center" wrapText="1"/>
    </xf>
    <xf numFmtId="172" fontId="47" fillId="36" borderId="0" xfId="86" applyNumberFormat="1" applyFont="1" applyFill="1" applyAlignment="1">
      <alignment horizontal="right" vertical="center" wrapText="1"/>
    </xf>
    <xf numFmtId="169" fontId="47" fillId="38" borderId="0" xfId="86" applyNumberFormat="1" applyFont="1" applyFill="1" applyAlignment="1">
      <alignment horizontal="right" vertical="center" wrapText="1"/>
    </xf>
    <xf numFmtId="169" fontId="48" fillId="36" borderId="0" xfId="86" applyNumberFormat="1" applyFont="1" applyFill="1" applyAlignment="1">
      <alignment horizontal="right" vertical="center" wrapText="1" indent="1"/>
    </xf>
    <xf numFmtId="0" fontId="43" fillId="36" borderId="0" xfId="86" applyFont="1" applyFill="1" applyAlignment="1">
      <alignment horizontal="left" vertical="center" wrapText="1"/>
    </xf>
    <xf numFmtId="168" fontId="59" fillId="36" borderId="0" xfId="86" applyNumberFormat="1" applyFont="1" applyFill="1" applyAlignment="1">
      <alignment horizontal="right" vertical="center" wrapText="1"/>
    </xf>
    <xf numFmtId="169" fontId="56" fillId="36" borderId="0" xfId="86" applyNumberFormat="1" applyFont="1" applyFill="1" applyAlignment="1">
      <alignment horizontal="right" vertical="center" wrapText="1"/>
    </xf>
    <xf numFmtId="168" fontId="47" fillId="38" borderId="0" xfId="86" applyNumberFormat="1" applyFont="1" applyFill="1" applyAlignment="1">
      <alignment horizontal="right" vertical="center" wrapText="1"/>
    </xf>
    <xf numFmtId="0" fontId="49" fillId="36" borderId="24" xfId="86" applyFont="1" applyFill="1" applyBorder="1" applyAlignment="1">
      <alignment vertical="center" wrapText="1"/>
    </xf>
    <xf numFmtId="168" fontId="48" fillId="38" borderId="24" xfId="86" applyNumberFormat="1" applyFont="1" applyFill="1" applyBorder="1" applyAlignment="1">
      <alignment horizontal="right" vertical="center" wrapText="1"/>
    </xf>
    <xf numFmtId="168" fontId="48" fillId="36" borderId="24" xfId="86" applyNumberFormat="1" applyFont="1" applyFill="1" applyBorder="1" applyAlignment="1">
      <alignment horizontal="right" vertical="center" wrapText="1"/>
    </xf>
    <xf numFmtId="169" fontId="46" fillId="36" borderId="24" xfId="86" applyNumberFormat="1" applyFont="1" applyFill="1" applyBorder="1" applyAlignment="1">
      <alignment horizontal="right" vertical="center" wrapText="1"/>
    </xf>
    <xf numFmtId="0" fontId="61" fillId="35" borderId="0" xfId="86" applyFont="1" applyFill="1">
      <alignment vertical="center"/>
    </xf>
    <xf numFmtId="173" fontId="64" fillId="35" borderId="0" xfId="86" applyNumberFormat="1" applyFont="1" applyFill="1">
      <alignment vertical="center"/>
    </xf>
    <xf numFmtId="174" fontId="61" fillId="35" borderId="0" xfId="86" applyNumberFormat="1" applyFont="1" applyFill="1">
      <alignment vertical="center"/>
    </xf>
    <xf numFmtId="0" fontId="61" fillId="35" borderId="0" xfId="0" applyFont="1" applyFill="1" applyAlignment="1">
      <alignment horizontal="left" vertical="center" indent="3"/>
    </xf>
    <xf numFmtId="0" fontId="8" fillId="0" borderId="0" xfId="9" applyAlignment="1" applyProtection="1"/>
    <xf numFmtId="0" fontId="61" fillId="0" borderId="28" xfId="86" applyFont="1" applyBorder="1">
      <alignment vertical="center"/>
    </xf>
    <xf numFmtId="0" fontId="61" fillId="0" borderId="0" xfId="86" applyFont="1" applyAlignment="1">
      <alignment horizontal="center" vertical="center"/>
    </xf>
    <xf numFmtId="0" fontId="61" fillId="0" borderId="0" xfId="86" applyFont="1">
      <alignment vertical="center"/>
    </xf>
    <xf numFmtId="0" fontId="62" fillId="0" borderId="0" xfId="86" applyFont="1" applyAlignment="1">
      <alignment horizontal="center" vertical="center"/>
    </xf>
    <xf numFmtId="0" fontId="61" fillId="0" borderId="0" xfId="86" applyFont="1" applyAlignment="1">
      <alignment horizontal="left" vertical="center"/>
    </xf>
    <xf numFmtId="0" fontId="63" fillId="0" borderId="28" xfId="85" applyFont="1" applyBorder="1" applyAlignment="1">
      <alignment horizontal="center" vertical="center"/>
    </xf>
    <xf numFmtId="0" fontId="61" fillId="0" borderId="28" xfId="86" applyFont="1" applyBorder="1" applyAlignment="1">
      <alignment horizontal="left" vertical="center"/>
    </xf>
    <xf numFmtId="0" fontId="61" fillId="0" borderId="0" xfId="0" applyFont="1" applyAlignment="1">
      <alignment horizontal="left" vertical="center"/>
    </xf>
    <xf numFmtId="49" fontId="61" fillId="0" borderId="0" xfId="86" applyNumberFormat="1" applyFont="1">
      <alignment vertical="center"/>
    </xf>
    <xf numFmtId="173" fontId="64" fillId="0" borderId="0" xfId="86" applyNumberFormat="1" applyFont="1">
      <alignment vertical="center"/>
    </xf>
    <xf numFmtId="173" fontId="63" fillId="0" borderId="0" xfId="85" applyNumberFormat="1" applyFont="1" applyAlignment="1">
      <alignment vertical="center"/>
    </xf>
    <xf numFmtId="174" fontId="61" fillId="0" borderId="0" xfId="86" applyNumberFormat="1" applyFont="1">
      <alignment vertical="center"/>
    </xf>
    <xf numFmtId="49" fontId="61" fillId="0" borderId="0" xfId="86" applyNumberFormat="1" applyFont="1" applyAlignment="1">
      <alignment vertical="center" wrapText="1"/>
    </xf>
    <xf numFmtId="49" fontId="61" fillId="0" borderId="0" xfId="86" applyNumberFormat="1" applyFont="1" applyAlignment="1">
      <alignment horizontal="left" vertical="center" wrapText="1"/>
    </xf>
    <xf numFmtId="0" fontId="62" fillId="0" borderId="0" xfId="0" applyFont="1" applyAlignment="1">
      <alignment horizontal="left" vertical="center"/>
    </xf>
    <xf numFmtId="49" fontId="62" fillId="0" borderId="0" xfId="86" applyNumberFormat="1" applyFont="1">
      <alignment vertical="center"/>
    </xf>
    <xf numFmtId="173" fontId="62" fillId="0" borderId="0" xfId="86" applyNumberFormat="1" applyFont="1">
      <alignment vertical="center"/>
    </xf>
    <xf numFmtId="49" fontId="61" fillId="0" borderId="0" xfId="0" applyNumberFormat="1" applyFont="1" applyAlignment="1">
      <alignment vertical="center"/>
    </xf>
    <xf numFmtId="0" fontId="61" fillId="0" borderId="25" xfId="0" applyFont="1" applyBorder="1" applyAlignment="1">
      <alignment horizontal="left" vertical="center"/>
    </xf>
    <xf numFmtId="49" fontId="61" fillId="0" borderId="25" xfId="86" applyNumberFormat="1" applyFont="1" applyBorder="1">
      <alignment vertical="center"/>
    </xf>
    <xf numFmtId="173" fontId="64" fillId="0" borderId="25" xfId="86" applyNumberFormat="1" applyFont="1" applyBorder="1">
      <alignment vertical="center"/>
    </xf>
    <xf numFmtId="0" fontId="61" fillId="0" borderId="0" xfId="0" applyFont="1" applyAlignment="1">
      <alignment horizontal="left" vertical="center" indent="1"/>
    </xf>
    <xf numFmtId="49" fontId="61" fillId="0" borderId="0" xfId="86" applyNumberFormat="1" applyFont="1" applyAlignment="1">
      <alignment horizontal="left" vertical="center" indent="1"/>
    </xf>
    <xf numFmtId="0" fontId="61" fillId="0" borderId="0" xfId="0" applyFont="1" applyAlignment="1">
      <alignment horizontal="left" vertical="center" indent="2"/>
    </xf>
    <xf numFmtId="49" fontId="61" fillId="0" borderId="0" xfId="86" applyNumberFormat="1" applyFont="1" applyAlignment="1">
      <alignment horizontal="left" vertical="center" indent="2"/>
    </xf>
    <xf numFmtId="0" fontId="62" fillId="0" borderId="26" xfId="0" applyFont="1" applyBorder="1" applyAlignment="1">
      <alignment horizontal="left" vertical="center"/>
    </xf>
    <xf numFmtId="49" fontId="62" fillId="0" borderId="26" xfId="86" applyNumberFormat="1" applyFont="1" applyBorder="1">
      <alignment vertical="center"/>
    </xf>
    <xf numFmtId="173" fontId="62" fillId="0" borderId="26" xfId="86" applyNumberFormat="1" applyFont="1" applyBorder="1">
      <alignment vertical="center"/>
    </xf>
    <xf numFmtId="49" fontId="62" fillId="0" borderId="0" xfId="86" applyNumberFormat="1" applyFont="1" applyAlignment="1">
      <alignment horizontal="left" vertical="center"/>
    </xf>
    <xf numFmtId="49" fontId="61" fillId="0" borderId="0" xfId="86" applyNumberFormat="1" applyFont="1" applyAlignment="1">
      <alignment horizontal="left" vertical="center" wrapText="1" indent="1"/>
    </xf>
    <xf numFmtId="49" fontId="61" fillId="0" borderId="0" xfId="86" applyNumberFormat="1" applyFont="1" applyAlignment="1">
      <alignment horizontal="left" vertical="center" wrapText="1" indent="2"/>
    </xf>
    <xf numFmtId="0" fontId="61" fillId="0" borderId="0" xfId="0" applyFont="1" applyAlignment="1">
      <alignment horizontal="left" vertical="center" indent="3"/>
    </xf>
    <xf numFmtId="49" fontId="61" fillId="0" borderId="0" xfId="86" applyNumberFormat="1" applyFont="1" applyAlignment="1">
      <alignment horizontal="left" vertical="center" wrapText="1" indent="3"/>
    </xf>
    <xf numFmtId="49" fontId="61" fillId="0" borderId="0" xfId="86" applyNumberFormat="1" applyFont="1" applyAlignment="1">
      <alignment horizontal="left" vertical="center" indent="3"/>
    </xf>
    <xf numFmtId="0" fontId="61" fillId="0" borderId="29" xfId="0" applyFont="1" applyBorder="1" applyAlignment="1">
      <alignment horizontal="left" vertical="center" indent="1"/>
    </xf>
    <xf numFmtId="49" fontId="64" fillId="0" borderId="29" xfId="86" applyNumberFormat="1" applyFont="1" applyBorder="1" applyAlignment="1">
      <alignment horizontal="left" vertical="center" indent="1"/>
    </xf>
    <xf numFmtId="173" fontId="64" fillId="0" borderId="29" xfId="86" applyNumberFormat="1" applyFont="1" applyBorder="1">
      <alignment vertical="center"/>
    </xf>
    <xf numFmtId="49" fontId="61" fillId="0" borderId="0" xfId="0" applyNumberFormat="1" applyFont="1" applyAlignment="1">
      <alignment horizontal="left" vertical="center" indent="2"/>
    </xf>
    <xf numFmtId="0" fontId="61" fillId="0" borderId="26" xfId="0" applyFont="1" applyBorder="1" applyAlignment="1">
      <alignment horizontal="left" vertical="center"/>
    </xf>
    <xf numFmtId="49" fontId="61" fillId="0" borderId="26" xfId="86" applyNumberFormat="1" applyFont="1" applyBorder="1" applyAlignment="1">
      <alignment horizontal="left" vertical="center"/>
    </xf>
    <xf numFmtId="173" fontId="64" fillId="0" borderId="26" xfId="86" applyNumberFormat="1" applyFont="1" applyBorder="1">
      <alignment vertical="center"/>
    </xf>
    <xf numFmtId="49" fontId="61" fillId="0" borderId="0" xfId="86" applyNumberFormat="1" applyFont="1" applyAlignment="1">
      <alignment horizontal="left" vertical="center"/>
    </xf>
    <xf numFmtId="0" fontId="61" fillId="0" borderId="30" xfId="86" applyFont="1" applyBorder="1">
      <alignment vertical="center"/>
    </xf>
    <xf numFmtId="49" fontId="61" fillId="35" borderId="0" xfId="86" applyNumberFormat="1" applyFont="1" applyFill="1" applyAlignment="1">
      <alignment horizontal="left" vertical="center" wrapText="1" indent="3"/>
    </xf>
    <xf numFmtId="0" fontId="61" fillId="35" borderId="0" xfId="0" applyFont="1" applyFill="1" applyAlignment="1">
      <alignment horizontal="left" vertical="center" indent="4"/>
    </xf>
    <xf numFmtId="49" fontId="61" fillId="35" borderId="0" xfId="86" applyNumberFormat="1" applyFont="1" applyFill="1" applyAlignment="1">
      <alignment horizontal="left" vertical="center" wrapText="1" indent="4"/>
    </xf>
    <xf numFmtId="0" fontId="65" fillId="0" borderId="0" xfId="0" applyFont="1"/>
    <xf numFmtId="0" fontId="65" fillId="0" borderId="25" xfId="0" applyFont="1" applyBorder="1"/>
    <xf numFmtId="0" fontId="69" fillId="0" borderId="0" xfId="0" applyFont="1"/>
    <xf numFmtId="0" fontId="68" fillId="43" borderId="0" xfId="86" applyFont="1" applyFill="1" applyAlignment="1">
      <alignment horizontal="center" vertical="center"/>
    </xf>
    <xf numFmtId="0" fontId="68" fillId="42" borderId="0" xfId="86" applyFont="1" applyFill="1" applyAlignment="1">
      <alignment horizontal="center" vertical="center"/>
    </xf>
    <xf numFmtId="176" fontId="42" fillId="37" borderId="0" xfId="86" applyNumberFormat="1" applyFont="1" applyFill="1" applyAlignment="1">
      <alignment vertical="center" wrapText="1"/>
    </xf>
    <xf numFmtId="177" fontId="0" fillId="0" borderId="0" xfId="84" quotePrefix="1" applyNumberFormat="1" applyFont="1" applyAlignment="1"/>
    <xf numFmtId="177" fontId="40" fillId="37" borderId="0" xfId="86" applyNumberFormat="1" applyFont="1" applyFill="1" applyAlignment="1">
      <alignment horizontal="centerContinuous" vertical="center" wrapText="1"/>
    </xf>
    <xf numFmtId="177" fontId="44" fillId="38" borderId="0" xfId="86" applyNumberFormat="1" applyFont="1" applyFill="1" applyAlignment="1">
      <alignment horizontal="right" vertical="center" wrapText="1"/>
    </xf>
    <xf numFmtId="177" fontId="44" fillId="36" borderId="0" xfId="86" applyNumberFormat="1" applyFont="1" applyFill="1" applyAlignment="1">
      <alignment horizontal="right" vertical="center" wrapText="1"/>
    </xf>
    <xf numFmtId="177" fontId="47" fillId="38" borderId="0" xfId="84" applyNumberFormat="1" applyFont="1" applyFill="1" applyBorder="1" applyAlignment="1">
      <alignment horizontal="right" vertical="center" wrapText="1"/>
    </xf>
    <xf numFmtId="177" fontId="4" fillId="36" borderId="0" xfId="85" applyNumberFormat="1" applyFill="1"/>
    <xf numFmtId="177" fontId="47" fillId="36" borderId="0" xfId="86" applyNumberFormat="1" applyFont="1" applyFill="1" applyAlignment="1">
      <alignment horizontal="right" vertical="center" wrapText="1"/>
    </xf>
    <xf numFmtId="177" fontId="47" fillId="38" borderId="31" xfId="84" applyNumberFormat="1" applyFont="1" applyFill="1" applyBorder="1" applyAlignment="1">
      <alignment horizontal="right" vertical="center" wrapText="1"/>
    </xf>
    <xf numFmtId="0" fontId="37" fillId="36" borderId="0" xfId="85" applyFont="1" applyFill="1" applyAlignment="1">
      <alignment wrapText="1"/>
    </xf>
    <xf numFmtId="177" fontId="0" fillId="0" borderId="0" xfId="84" applyNumberFormat="1" applyFont="1" applyAlignment="1">
      <alignment horizontal="center"/>
    </xf>
    <xf numFmtId="177" fontId="0" fillId="0" borderId="0" xfId="84" applyNumberFormat="1" applyFont="1" applyAlignment="1"/>
    <xf numFmtId="176" fontId="42" fillId="37" borderId="32" xfId="86" applyNumberFormat="1" applyFont="1" applyFill="1" applyBorder="1" applyAlignment="1">
      <alignment vertical="center" wrapText="1"/>
    </xf>
    <xf numFmtId="177" fontId="44" fillId="36" borderId="32" xfId="86" applyNumberFormat="1" applyFont="1" applyFill="1" applyBorder="1" applyAlignment="1">
      <alignment horizontal="right" vertical="center" wrapText="1"/>
    </xf>
    <xf numFmtId="177" fontId="47" fillId="36" borderId="32" xfId="86" applyNumberFormat="1" applyFont="1" applyFill="1" applyBorder="1" applyAlignment="1">
      <alignment horizontal="right" vertical="center" wrapText="1"/>
    </xf>
    <xf numFmtId="0" fontId="70" fillId="0" borderId="0" xfId="0" applyFont="1"/>
    <xf numFmtId="177" fontId="70" fillId="0" borderId="0" xfId="0" applyNumberFormat="1" applyFont="1"/>
    <xf numFmtId="177" fontId="71" fillId="0" borderId="0" xfId="84" quotePrefix="1" applyNumberFormat="1" applyFont="1" applyAlignment="1"/>
    <xf numFmtId="177" fontId="71" fillId="0" borderId="0" xfId="0" applyNumberFormat="1" applyFont="1"/>
    <xf numFmtId="177" fontId="47" fillId="36" borderId="31" xfId="86" applyNumberFormat="1" applyFont="1" applyFill="1" applyBorder="1" applyAlignment="1">
      <alignment horizontal="right" vertical="center" wrapText="1"/>
    </xf>
    <xf numFmtId="177" fontId="47" fillId="36" borderId="33" xfId="86" applyNumberFormat="1" applyFont="1" applyFill="1" applyBorder="1" applyAlignment="1">
      <alignment horizontal="right" vertical="center" wrapText="1"/>
    </xf>
    <xf numFmtId="164" fontId="4" fillId="36" borderId="0" xfId="84" applyFont="1" applyFill="1" applyAlignment="1"/>
    <xf numFmtId="0" fontId="65" fillId="36" borderId="34" xfId="85" applyFont="1" applyFill="1" applyBorder="1"/>
    <xf numFmtId="164" fontId="65" fillId="0" borderId="34" xfId="84" applyFont="1" applyBorder="1" applyAlignment="1"/>
    <xf numFmtId="2" fontId="65" fillId="0" borderId="34" xfId="0" applyNumberFormat="1" applyFont="1" applyBorder="1"/>
    <xf numFmtId="177" fontId="0" fillId="0" borderId="0" xfId="0" applyNumberFormat="1"/>
    <xf numFmtId="0" fontId="3" fillId="36" borderId="0" xfId="85" applyFont="1" applyFill="1"/>
    <xf numFmtId="9" fontId="4" fillId="36" borderId="0" xfId="85" applyNumberFormat="1" applyFill="1"/>
    <xf numFmtId="175" fontId="4" fillId="36" borderId="0" xfId="84" applyNumberFormat="1" applyFont="1" applyFill="1" applyAlignment="1"/>
    <xf numFmtId="175" fontId="47" fillId="36" borderId="0" xfId="84" applyNumberFormat="1" applyFont="1" applyFill="1" applyBorder="1" applyAlignment="1">
      <alignment horizontal="right" vertical="center" wrapText="1"/>
    </xf>
    <xf numFmtId="178" fontId="72" fillId="36" borderId="0" xfId="85" applyNumberFormat="1" applyFont="1" applyFill="1"/>
    <xf numFmtId="0" fontId="0" fillId="0" borderId="0" xfId="0" applyAlignment="1">
      <alignment vertical="center"/>
    </xf>
    <xf numFmtId="165" fontId="0" fillId="0" borderId="34" xfId="0" applyNumberFormat="1" applyBorder="1" applyAlignment="1">
      <alignment horizontal="right"/>
    </xf>
    <xf numFmtId="3" fontId="0" fillId="0" borderId="34" xfId="0" applyNumberFormat="1" applyBorder="1" applyAlignment="1">
      <alignment horizontal="right"/>
    </xf>
    <xf numFmtId="0" fontId="65" fillId="3" borderId="0" xfId="0" applyFont="1" applyFill="1"/>
    <xf numFmtId="0" fontId="61" fillId="41" borderId="0" xfId="0" applyFont="1" applyFill="1" applyAlignment="1">
      <alignment horizontal="left" vertical="center" indent="4"/>
    </xf>
    <xf numFmtId="49" fontId="61" fillId="41" borderId="0" xfId="86" applyNumberFormat="1" applyFont="1" applyFill="1" applyAlignment="1">
      <alignment horizontal="left" vertical="center" wrapText="1" indent="4"/>
    </xf>
    <xf numFmtId="173" fontId="64" fillId="41" borderId="0" xfId="86" applyNumberFormat="1" applyFont="1" applyFill="1">
      <alignment vertical="center"/>
    </xf>
    <xf numFmtId="174" fontId="61" fillId="41" borderId="0" xfId="86" applyNumberFormat="1" applyFont="1" applyFill="1">
      <alignment vertical="center"/>
    </xf>
    <xf numFmtId="0" fontId="61" fillId="41" borderId="0" xfId="86" applyFont="1" applyFill="1">
      <alignment vertical="center"/>
    </xf>
    <xf numFmtId="0" fontId="65" fillId="41" borderId="25" xfId="0" applyFont="1" applyFill="1" applyBorder="1"/>
    <xf numFmtId="0" fontId="61" fillId="49" borderId="0" xfId="0" applyFont="1" applyFill="1" applyAlignment="1">
      <alignment horizontal="left" vertical="center" indent="4"/>
    </xf>
    <xf numFmtId="49" fontId="61" fillId="49" borderId="0" xfId="86" applyNumberFormat="1" applyFont="1" applyFill="1" applyAlignment="1">
      <alignment horizontal="left" vertical="center" wrapText="1" indent="4"/>
    </xf>
    <xf numFmtId="173" fontId="64" fillId="49" borderId="0" xfId="86" applyNumberFormat="1" applyFont="1" applyFill="1">
      <alignment vertical="center"/>
    </xf>
    <xf numFmtId="174" fontId="61" fillId="49" borderId="0" xfId="86" applyNumberFormat="1" applyFont="1" applyFill="1">
      <alignment vertical="center"/>
    </xf>
    <xf numFmtId="0" fontId="61" fillId="49" borderId="0" xfId="86" applyFont="1" applyFill="1">
      <alignment vertical="center"/>
    </xf>
    <xf numFmtId="0" fontId="61" fillId="40" borderId="0" xfId="0" applyFont="1" applyFill="1" applyAlignment="1">
      <alignment horizontal="left" vertical="center" indent="4"/>
    </xf>
    <xf numFmtId="49" fontId="61" fillId="40" borderId="0" xfId="86" applyNumberFormat="1" applyFont="1" applyFill="1" applyAlignment="1">
      <alignment horizontal="left" vertical="center" wrapText="1" indent="4"/>
    </xf>
    <xf numFmtId="173" fontId="64" fillId="40" borderId="0" xfId="86" applyNumberFormat="1" applyFont="1" applyFill="1">
      <alignment vertical="center"/>
    </xf>
    <xf numFmtId="174" fontId="61" fillId="40" borderId="0" xfId="86" applyNumberFormat="1" applyFont="1" applyFill="1">
      <alignment vertical="center"/>
    </xf>
    <xf numFmtId="0" fontId="61" fillId="40" borderId="0" xfId="86" applyFont="1" applyFill="1">
      <alignment vertical="center"/>
    </xf>
    <xf numFmtId="0" fontId="61" fillId="46" borderId="0" xfId="0" applyFont="1" applyFill="1" applyAlignment="1">
      <alignment horizontal="left" vertical="center" indent="4"/>
    </xf>
    <xf numFmtId="49" fontId="61" fillId="46" borderId="0" xfId="86" applyNumberFormat="1" applyFont="1" applyFill="1" applyAlignment="1">
      <alignment horizontal="left" vertical="center" wrapText="1" indent="4"/>
    </xf>
    <xf numFmtId="173" fontId="64" fillId="46" borderId="0" xfId="86" applyNumberFormat="1" applyFont="1" applyFill="1">
      <alignment vertical="center"/>
    </xf>
    <xf numFmtId="174" fontId="61" fillId="46" borderId="0" xfId="86" applyNumberFormat="1" applyFont="1" applyFill="1">
      <alignment vertical="center"/>
    </xf>
    <xf numFmtId="0" fontId="61" fillId="46" borderId="0" xfId="86" applyFont="1" applyFill="1">
      <alignment vertical="center"/>
    </xf>
    <xf numFmtId="0" fontId="0" fillId="51" borderId="34" xfId="0" applyFill="1" applyBorder="1"/>
    <xf numFmtId="0" fontId="0" fillId="48" borderId="34" xfId="0" applyFill="1" applyBorder="1"/>
    <xf numFmtId="0" fontId="0" fillId="52" borderId="34" xfId="0" applyFill="1" applyBorder="1"/>
    <xf numFmtId="0" fontId="0" fillId="50" borderId="34" xfId="0" applyFill="1" applyBorder="1"/>
    <xf numFmtId="0" fontId="0" fillId="53" borderId="34" xfId="0" applyFill="1" applyBorder="1"/>
    <xf numFmtId="0" fontId="61" fillId="54" borderId="0" xfId="0" applyFont="1" applyFill="1" applyAlignment="1">
      <alignment horizontal="left" vertical="center" indent="1"/>
    </xf>
    <xf numFmtId="49" fontId="61" fillId="54" borderId="0" xfId="86" applyNumberFormat="1" applyFont="1" applyFill="1" applyAlignment="1">
      <alignment horizontal="left" vertical="center" indent="1"/>
    </xf>
    <xf numFmtId="173" fontId="64" fillId="54" borderId="0" xfId="86" applyNumberFormat="1" applyFont="1" applyFill="1">
      <alignment vertical="center"/>
    </xf>
    <xf numFmtId="174" fontId="61" fillId="54" borderId="0" xfId="86" applyNumberFormat="1" applyFont="1" applyFill="1">
      <alignment vertical="center"/>
    </xf>
    <xf numFmtId="0" fontId="61" fillId="54" borderId="0" xfId="86" applyFont="1" applyFill="1">
      <alignment vertical="center"/>
    </xf>
    <xf numFmtId="0" fontId="2" fillId="36" borderId="0" xfId="87" applyFill="1"/>
    <xf numFmtId="0" fontId="50" fillId="36" borderId="0" xfId="87" applyFont="1" applyFill="1"/>
    <xf numFmtId="0" fontId="2" fillId="36" borderId="0" xfId="87" applyFill="1" applyAlignment="1">
      <alignment horizontal="right"/>
    </xf>
    <xf numFmtId="0" fontId="50" fillId="36" borderId="0" xfId="87" applyFont="1" applyFill="1" applyAlignment="1">
      <alignment horizontal="right"/>
    </xf>
    <xf numFmtId="0" fontId="2" fillId="36" borderId="0" xfId="87" applyFill="1" applyAlignment="1">
      <alignment horizontal="right" indent="1"/>
    </xf>
    <xf numFmtId="0" fontId="50" fillId="36" borderId="0" xfId="87" applyFont="1" applyFill="1" applyAlignment="1">
      <alignment horizontal="right" indent="1"/>
    </xf>
    <xf numFmtId="0" fontId="68" fillId="55" borderId="28" xfId="86" applyFont="1" applyFill="1" applyBorder="1">
      <alignment vertical="center"/>
    </xf>
    <xf numFmtId="178" fontId="47" fillId="36" borderId="0" xfId="18" applyNumberFormat="1" applyFont="1" applyFill="1" applyBorder="1" applyAlignment="1">
      <alignment horizontal="right" vertical="center" wrapText="1"/>
    </xf>
    <xf numFmtId="0" fontId="49" fillId="36" borderId="0" xfId="86" applyFont="1" applyFill="1" applyAlignment="1">
      <alignment vertical="center" wrapText="1"/>
    </xf>
    <xf numFmtId="177" fontId="48" fillId="36" borderId="0" xfId="86" applyNumberFormat="1" applyFont="1" applyFill="1" applyAlignment="1">
      <alignment horizontal="right" vertical="center" wrapText="1"/>
    </xf>
    <xf numFmtId="177" fontId="47" fillId="36" borderId="0" xfId="84" applyNumberFormat="1" applyFont="1" applyFill="1" applyBorder="1" applyAlignment="1">
      <alignment horizontal="right" vertical="center" wrapText="1"/>
    </xf>
    <xf numFmtId="164" fontId="0" fillId="0" borderId="0" xfId="84" applyFont="1" applyAlignment="1"/>
    <xf numFmtId="0" fontId="61" fillId="43" borderId="0" xfId="0" applyFont="1" applyFill="1" applyAlignment="1">
      <alignment horizontal="left" vertical="center" indent="1"/>
    </xf>
    <xf numFmtId="49" fontId="61" fillId="43" borderId="0" xfId="86" applyNumberFormat="1" applyFont="1" applyFill="1" applyAlignment="1">
      <alignment horizontal="left" vertical="center" indent="1"/>
    </xf>
    <xf numFmtId="173" fontId="64" fillId="43" borderId="0" xfId="86" applyNumberFormat="1" applyFont="1" applyFill="1">
      <alignment vertical="center"/>
    </xf>
    <xf numFmtId="174" fontId="61" fillId="43" borderId="0" xfId="86" applyNumberFormat="1" applyFont="1" applyFill="1">
      <alignment vertical="center"/>
    </xf>
    <xf numFmtId="0" fontId="61" fillId="43" borderId="0" xfId="86" applyFont="1" applyFill="1">
      <alignment vertical="center"/>
    </xf>
    <xf numFmtId="0" fontId="73" fillId="36" borderId="0" xfId="86" applyFont="1" applyFill="1" applyAlignment="1">
      <alignment horizontal="left" vertical="center" wrapText="1" indent="1"/>
    </xf>
    <xf numFmtId="170" fontId="74" fillId="38" borderId="0" xfId="86" applyNumberFormat="1" applyFont="1" applyFill="1" applyAlignment="1">
      <alignment horizontal="right" vertical="center" wrapText="1"/>
    </xf>
    <xf numFmtId="170" fontId="74" fillId="36" borderId="0" xfId="86" applyNumberFormat="1" applyFont="1" applyFill="1" applyAlignment="1">
      <alignment horizontal="right" vertical="center" wrapText="1"/>
    </xf>
    <xf numFmtId="171" fontId="74" fillId="36" borderId="0" xfId="86" applyNumberFormat="1" applyFont="1" applyFill="1" applyAlignment="1">
      <alignment horizontal="right" vertical="center" wrapText="1"/>
    </xf>
    <xf numFmtId="0" fontId="75" fillId="36" borderId="0" xfId="86" applyFont="1" applyFill="1" applyAlignment="1">
      <alignment vertical="center" wrapText="1"/>
    </xf>
    <xf numFmtId="170" fontId="76" fillId="38" borderId="0" xfId="86" applyNumberFormat="1" applyFont="1" applyFill="1" applyAlignment="1">
      <alignment horizontal="right" vertical="center" wrapText="1"/>
    </xf>
    <xf numFmtId="170" fontId="76" fillId="36" borderId="0" xfId="86" applyNumberFormat="1" applyFont="1" applyFill="1" applyAlignment="1">
      <alignment horizontal="right" vertical="center" wrapText="1"/>
    </xf>
    <xf numFmtId="0" fontId="61" fillId="47" borderId="0" xfId="0" applyFont="1" applyFill="1" applyAlignment="1">
      <alignment horizontal="left" vertical="center" indent="1"/>
    </xf>
    <xf numFmtId="49" fontId="61" fillId="47" borderId="0" xfId="86" applyNumberFormat="1" applyFont="1" applyFill="1" applyAlignment="1">
      <alignment horizontal="left" vertical="center" indent="1"/>
    </xf>
    <xf numFmtId="173" fontId="64" fillId="47" borderId="0" xfId="86" applyNumberFormat="1" applyFont="1" applyFill="1">
      <alignment vertical="center"/>
    </xf>
    <xf numFmtId="174" fontId="61" fillId="47" borderId="0" xfId="86" applyNumberFormat="1" applyFont="1" applyFill="1">
      <alignment vertical="center"/>
    </xf>
    <xf numFmtId="0" fontId="61" fillId="47" borderId="0" xfId="86" applyFont="1" applyFill="1">
      <alignment vertical="center"/>
    </xf>
    <xf numFmtId="168" fontId="74" fillId="36" borderId="0" xfId="86" applyNumberFormat="1" applyFont="1" applyFill="1" applyAlignment="1">
      <alignment horizontal="right" vertical="center" wrapText="1"/>
    </xf>
    <xf numFmtId="170" fontId="77" fillId="38" borderId="0" xfId="86" applyNumberFormat="1" applyFont="1" applyFill="1" applyAlignment="1">
      <alignment horizontal="right" vertical="center" wrapText="1"/>
    </xf>
    <xf numFmtId="170" fontId="77" fillId="36" borderId="0" xfId="86" applyNumberFormat="1" applyFont="1" applyFill="1" applyAlignment="1">
      <alignment horizontal="right" vertical="center" wrapText="1"/>
    </xf>
    <xf numFmtId="0" fontId="37" fillId="36" borderId="37" xfId="86" applyFont="1" applyFill="1" applyBorder="1" applyAlignment="1">
      <alignment horizontal="left" vertical="center" wrapText="1" indent="1"/>
    </xf>
    <xf numFmtId="0" fontId="61" fillId="56" borderId="0" xfId="0" applyFont="1" applyFill="1" applyAlignment="1">
      <alignment horizontal="left" vertical="center" indent="1"/>
    </xf>
    <xf numFmtId="49" fontId="64" fillId="56" borderId="0" xfId="86" applyNumberFormat="1" applyFont="1" applyFill="1" applyAlignment="1">
      <alignment horizontal="left" vertical="center" indent="1"/>
    </xf>
    <xf numFmtId="173" fontId="64" fillId="56" borderId="0" xfId="86" applyNumberFormat="1" applyFont="1" applyFill="1">
      <alignment vertical="center"/>
    </xf>
    <xf numFmtId="174" fontId="61" fillId="56" borderId="0" xfId="86" applyNumberFormat="1" applyFont="1" applyFill="1">
      <alignment vertical="center"/>
    </xf>
    <xf numFmtId="0" fontId="61" fillId="56" borderId="0" xfId="86" applyFont="1" applyFill="1">
      <alignment vertical="center"/>
    </xf>
    <xf numFmtId="49" fontId="61" fillId="56" borderId="0" xfId="86" applyNumberFormat="1" applyFont="1" applyFill="1" applyAlignment="1">
      <alignment horizontal="left" vertical="center" indent="1"/>
    </xf>
    <xf numFmtId="0" fontId="5" fillId="2" borderId="25" xfId="0" applyFont="1" applyFill="1" applyBorder="1"/>
    <xf numFmtId="0" fontId="0" fillId="0" borderId="25" xfId="0" applyBorder="1" applyAlignment="1">
      <alignment vertical="top"/>
    </xf>
    <xf numFmtId="0" fontId="66" fillId="0" borderId="25" xfId="85" applyFont="1" applyBorder="1" applyAlignment="1">
      <alignment vertical="top"/>
    </xf>
    <xf numFmtId="0" fontId="60" fillId="0" borderId="25" xfId="85" applyFont="1" applyBorder="1" applyAlignment="1">
      <alignment vertical="top"/>
    </xf>
    <xf numFmtId="0" fontId="65" fillId="0" borderId="25" xfId="85" applyFont="1" applyBorder="1" applyAlignment="1">
      <alignment vertical="top"/>
    </xf>
    <xf numFmtId="0" fontId="61" fillId="0" borderId="25" xfId="0" applyFont="1" applyBorder="1" applyAlignment="1">
      <alignment horizontal="left" vertical="top"/>
    </xf>
    <xf numFmtId="0" fontId="60" fillId="0" borderId="25" xfId="85" applyFont="1" applyBorder="1" applyAlignment="1">
      <alignment vertical="top" wrapText="1"/>
    </xf>
    <xf numFmtId="177" fontId="0" fillId="36" borderId="0" xfId="84" quotePrefix="1" applyNumberFormat="1" applyFont="1" applyFill="1" applyAlignment="1"/>
    <xf numFmtId="177" fontId="0" fillId="36" borderId="0" xfId="84" applyNumberFormat="1" applyFont="1" applyFill="1" applyAlignment="1"/>
    <xf numFmtId="177" fontId="0" fillId="36" borderId="0" xfId="84" applyNumberFormat="1" applyFont="1" applyFill="1" applyAlignment="1">
      <alignment horizontal="center"/>
    </xf>
    <xf numFmtId="177" fontId="38" fillId="36" borderId="0" xfId="0" applyNumberFormat="1" applyFont="1" applyFill="1"/>
    <xf numFmtId="177" fontId="38" fillId="36" borderId="0" xfId="84" quotePrefix="1" applyNumberFormat="1" applyFont="1" applyFill="1" applyAlignment="1"/>
    <xf numFmtId="0" fontId="78" fillId="36" borderId="0" xfId="85" applyFont="1" applyFill="1"/>
    <xf numFmtId="177" fontId="38" fillId="36" borderId="0" xfId="84" applyNumberFormat="1" applyFont="1" applyFill="1" applyBorder="1" applyAlignment="1"/>
    <xf numFmtId="0" fontId="79" fillId="0" borderId="25" xfId="85" applyFont="1" applyBorder="1" applyAlignment="1">
      <alignment vertical="top"/>
    </xf>
    <xf numFmtId="0" fontId="1" fillId="36" borderId="0" xfId="88" applyFill="1"/>
    <xf numFmtId="0" fontId="50" fillId="36" borderId="0" xfId="88" applyFont="1" applyFill="1"/>
    <xf numFmtId="0" fontId="1" fillId="36" borderId="0" xfId="88" applyFill="1" applyAlignment="1">
      <alignment horizontal="right" indent="1"/>
    </xf>
    <xf numFmtId="0" fontId="50" fillId="36" borderId="0" xfId="88" applyFont="1" applyFill="1" applyAlignment="1">
      <alignment horizontal="right" indent="1"/>
    </xf>
    <xf numFmtId="0" fontId="61" fillId="3" borderId="0" xfId="0" applyFont="1" applyFill="1" applyAlignment="1">
      <alignment horizontal="left" vertical="center" indent="2"/>
    </xf>
    <xf numFmtId="49" fontId="61" fillId="3" borderId="0" xfId="86" applyNumberFormat="1" applyFont="1" applyFill="1" applyAlignment="1">
      <alignment horizontal="left" vertical="center" indent="2"/>
    </xf>
    <xf numFmtId="173" fontId="64" fillId="3" borderId="0" xfId="86" applyNumberFormat="1" applyFont="1" applyFill="1">
      <alignment vertical="center"/>
    </xf>
    <xf numFmtId="174" fontId="61" fillId="3" borderId="0" xfId="86" applyNumberFormat="1" applyFont="1" applyFill="1">
      <alignment vertical="center"/>
    </xf>
    <xf numFmtId="0" fontId="61" fillId="3" borderId="0" xfId="86" applyFont="1" applyFill="1">
      <alignment vertical="center"/>
    </xf>
    <xf numFmtId="0" fontId="62" fillId="0" borderId="0" xfId="86" applyFont="1" applyAlignment="1">
      <alignment horizontal="left" vertical="center"/>
    </xf>
    <xf numFmtId="0" fontId="65" fillId="0" borderId="0" xfId="0" applyFont="1" applyAlignment="1">
      <alignment horizontal="right"/>
    </xf>
    <xf numFmtId="0" fontId="69" fillId="0" borderId="25" xfId="0" applyFont="1" applyBorder="1"/>
    <xf numFmtId="2" fontId="69" fillId="0" borderId="25" xfId="0" applyNumberFormat="1" applyFont="1" applyBorder="1"/>
    <xf numFmtId="0" fontId="65" fillId="0" borderId="25" xfId="0" applyFont="1" applyBorder="1" applyAlignment="1">
      <alignment horizontal="right"/>
    </xf>
    <xf numFmtId="0" fontId="60" fillId="0" borderId="0" xfId="85" applyFont="1" applyAlignment="1">
      <alignment vertical="top" wrapText="1"/>
    </xf>
    <xf numFmtId="0" fontId="0" fillId="57" borderId="34" xfId="0" applyFill="1" applyBorder="1"/>
    <xf numFmtId="0" fontId="0" fillId="39" borderId="34" xfId="0" applyFill="1" applyBorder="1"/>
    <xf numFmtId="0" fontId="0" fillId="0" borderId="35" xfId="0" applyBorder="1"/>
    <xf numFmtId="0" fontId="0" fillId="0" borderId="36" xfId="0" applyBorder="1"/>
    <xf numFmtId="0" fontId="0" fillId="0" borderId="34" xfId="0" applyBorder="1"/>
    <xf numFmtId="0" fontId="65" fillId="0" borderId="25" xfId="0" applyFont="1" applyBorder="1" applyAlignment="1">
      <alignment wrapText="1"/>
    </xf>
    <xf numFmtId="0" fontId="65" fillId="0" borderId="25" xfId="0" applyFont="1" applyBorder="1" applyAlignment="1">
      <alignment horizontal="right" wrapText="1"/>
    </xf>
    <xf numFmtId="0" fontId="65" fillId="36" borderId="25" xfId="85" applyFont="1" applyFill="1" applyBorder="1" applyAlignment="1">
      <alignment horizontal="right" wrapText="1"/>
    </xf>
    <xf numFmtId="0" fontId="65" fillId="0" borderId="0" xfId="0" applyFont="1" applyAlignment="1">
      <alignment wrapText="1"/>
    </xf>
    <xf numFmtId="2" fontId="69" fillId="0" borderId="0" xfId="0" applyNumberFormat="1" applyFont="1"/>
    <xf numFmtId="0" fontId="65" fillId="0" borderId="25" xfId="85" applyFont="1" applyBorder="1" applyAlignment="1">
      <alignment wrapText="1"/>
    </xf>
    <xf numFmtId="2" fontId="65" fillId="0" borderId="25" xfId="0" applyNumberFormat="1" applyFont="1" applyBorder="1" applyAlignment="1">
      <alignment wrapText="1"/>
    </xf>
    <xf numFmtId="175" fontId="65" fillId="0" borderId="25" xfId="84" applyNumberFormat="1" applyFont="1" applyFill="1" applyBorder="1" applyAlignment="1">
      <alignment wrapText="1"/>
    </xf>
    <xf numFmtId="0" fontId="65" fillId="0" borderId="0" xfId="0" applyFont="1" applyAlignment="1">
      <alignment vertical="top" wrapText="1"/>
    </xf>
    <xf numFmtId="0" fontId="65" fillId="39" borderId="25" xfId="0" applyFont="1" applyFill="1" applyBorder="1" applyAlignment="1">
      <alignment vertical="top"/>
    </xf>
    <xf numFmtId="0" fontId="60" fillId="39" borderId="25" xfId="85" applyFont="1" applyFill="1" applyBorder="1" applyAlignment="1">
      <alignment vertical="top" wrapText="1"/>
    </xf>
    <xf numFmtId="2" fontId="65" fillId="39" borderId="25" xfId="0" applyNumberFormat="1" applyFont="1" applyFill="1" applyBorder="1" applyAlignment="1">
      <alignment vertical="top"/>
    </xf>
    <xf numFmtId="0" fontId="65" fillId="39" borderId="25" xfId="0" applyFont="1" applyFill="1" applyBorder="1" applyAlignment="1">
      <alignment horizontal="right" vertical="top"/>
    </xf>
    <xf numFmtId="0" fontId="65" fillId="0" borderId="0" xfId="0" applyFont="1" applyAlignment="1">
      <alignment vertical="top"/>
    </xf>
    <xf numFmtId="0" fontId="65" fillId="57" borderId="25" xfId="0" applyFont="1" applyFill="1" applyBorder="1" applyAlignment="1">
      <alignment vertical="top"/>
    </xf>
    <xf numFmtId="0" fontId="60" fillId="57" borderId="25" xfId="85" applyFont="1" applyFill="1" applyBorder="1" applyAlignment="1">
      <alignment vertical="top" wrapText="1"/>
    </xf>
    <xf numFmtId="2" fontId="65" fillId="57" borderId="25" xfId="0" applyNumberFormat="1" applyFont="1" applyFill="1" applyBorder="1" applyAlignment="1">
      <alignment vertical="top"/>
    </xf>
    <xf numFmtId="2" fontId="65" fillId="57" borderId="25" xfId="85" applyNumberFormat="1" applyFont="1" applyFill="1" applyBorder="1" applyAlignment="1">
      <alignment vertical="top"/>
    </xf>
    <xf numFmtId="175" fontId="65" fillId="57" borderId="25" xfId="0" applyNumberFormat="1" applyFont="1" applyFill="1" applyBorder="1" applyAlignment="1">
      <alignment vertical="top"/>
    </xf>
    <xf numFmtId="175" fontId="65" fillId="57" borderId="25" xfId="84" applyNumberFormat="1" applyFont="1" applyFill="1" applyBorder="1" applyAlignment="1">
      <alignment vertical="top"/>
    </xf>
    <xf numFmtId="0" fontId="65" fillId="57" borderId="25" xfId="0" applyFont="1" applyFill="1" applyBorder="1" applyAlignment="1">
      <alignment horizontal="right" vertical="top"/>
    </xf>
    <xf numFmtId="0" fontId="65" fillId="39" borderId="25" xfId="0" applyFont="1" applyFill="1" applyBorder="1" applyAlignment="1">
      <alignment vertical="top" wrapText="1"/>
    </xf>
    <xf numFmtId="0" fontId="65" fillId="39" borderId="25" xfId="85" applyFont="1" applyFill="1" applyBorder="1" applyAlignment="1">
      <alignment vertical="top" wrapText="1"/>
    </xf>
    <xf numFmtId="2" fontId="65" fillId="39" borderId="25" xfId="0" applyNumberFormat="1" applyFont="1" applyFill="1" applyBorder="1" applyAlignment="1">
      <alignment vertical="top" wrapText="1"/>
    </xf>
    <xf numFmtId="175" fontId="65" fillId="39" borderId="25" xfId="84" applyNumberFormat="1" applyFont="1" applyFill="1" applyBorder="1" applyAlignment="1">
      <alignment vertical="top" wrapText="1"/>
    </xf>
    <xf numFmtId="0" fontId="65" fillId="57" borderId="25" xfId="0" applyFont="1" applyFill="1" applyBorder="1" applyAlignment="1">
      <alignment vertical="top" wrapText="1"/>
    </xf>
    <xf numFmtId="0" fontId="65" fillId="57" borderId="25" xfId="85" applyFont="1" applyFill="1" applyBorder="1" applyAlignment="1">
      <alignment vertical="top" wrapText="1"/>
    </xf>
    <xf numFmtId="2" fontId="65" fillId="57" borderId="25" xfId="0" applyNumberFormat="1" applyFont="1" applyFill="1" applyBorder="1" applyAlignment="1">
      <alignment vertical="top" wrapText="1"/>
    </xf>
    <xf numFmtId="0" fontId="66" fillId="0" borderId="25" xfId="85" applyFont="1" applyBorder="1" applyAlignment="1">
      <alignment vertical="top" wrapText="1"/>
    </xf>
    <xf numFmtId="0" fontId="80" fillId="0" borderId="25" xfId="0" applyFont="1" applyBorder="1"/>
    <xf numFmtId="0" fontId="0" fillId="41" borderId="25" xfId="0" applyFill="1" applyBorder="1" applyAlignment="1">
      <alignment wrapText="1"/>
    </xf>
    <xf numFmtId="0" fontId="65" fillId="41" borderId="25" xfId="85" applyFont="1" applyFill="1" applyBorder="1" applyAlignment="1">
      <alignment vertical="top" wrapText="1"/>
    </xf>
    <xf numFmtId="2" fontId="65" fillId="41" borderId="25" xfId="0" applyNumberFormat="1" applyFont="1" applyFill="1" applyBorder="1"/>
    <xf numFmtId="0" fontId="0" fillId="48" borderId="25" xfId="0" applyFill="1" applyBorder="1" applyAlignment="1">
      <alignment wrapText="1"/>
    </xf>
    <xf numFmtId="0" fontId="65" fillId="48" borderId="25" xfId="85" applyFont="1" applyFill="1" applyBorder="1" applyAlignment="1">
      <alignment vertical="top" wrapText="1"/>
    </xf>
    <xf numFmtId="2" fontId="65" fillId="48" borderId="25" xfId="0" applyNumberFormat="1" applyFont="1" applyFill="1" applyBorder="1"/>
    <xf numFmtId="0" fontId="65" fillId="48" borderId="25" xfId="0" applyFont="1" applyFill="1" applyBorder="1"/>
    <xf numFmtId="0" fontId="0" fillId="52" borderId="25" xfId="0" applyFill="1" applyBorder="1"/>
    <xf numFmtId="0" fontId="65" fillId="52" borderId="25" xfId="85" applyFont="1" applyFill="1" applyBorder="1" applyAlignment="1">
      <alignment vertical="top" wrapText="1"/>
    </xf>
    <xf numFmtId="2" fontId="65" fillId="52" borderId="25" xfId="0" applyNumberFormat="1" applyFont="1" applyFill="1" applyBorder="1"/>
    <xf numFmtId="0" fontId="65" fillId="52" borderId="25" xfId="0" applyFont="1" applyFill="1" applyBorder="1"/>
    <xf numFmtId="0" fontId="0" fillId="50" borderId="25" xfId="0" applyFill="1" applyBorder="1"/>
    <xf numFmtId="0" fontId="65" fillId="50" borderId="25" xfId="85" applyFont="1" applyFill="1" applyBorder="1" applyAlignment="1">
      <alignment vertical="top" wrapText="1"/>
    </xf>
    <xf numFmtId="2" fontId="65" fillId="50" borderId="25" xfId="0" applyNumberFormat="1" applyFont="1" applyFill="1" applyBorder="1"/>
    <xf numFmtId="0" fontId="65" fillId="50" borderId="25" xfId="0" applyFont="1" applyFill="1" applyBorder="1"/>
    <xf numFmtId="0" fontId="0" fillId="53" borderId="25" xfId="0" applyFill="1" applyBorder="1"/>
    <xf numFmtId="0" fontId="65" fillId="53" borderId="25" xfId="85" applyFont="1" applyFill="1" applyBorder="1" applyAlignment="1">
      <alignment vertical="top" wrapText="1"/>
    </xf>
    <xf numFmtId="2" fontId="65" fillId="53" borderId="25" xfId="0" applyNumberFormat="1" applyFont="1" applyFill="1" applyBorder="1"/>
    <xf numFmtId="0" fontId="65" fillId="53" borderId="25" xfId="0" applyFont="1" applyFill="1" applyBorder="1"/>
    <xf numFmtId="0" fontId="65" fillId="3" borderId="0" xfId="0" applyFont="1" applyFill="1" applyAlignment="1">
      <alignment horizontal="right"/>
    </xf>
    <xf numFmtId="0" fontId="0" fillId="41" borderId="34" xfId="0" applyFill="1" applyBorder="1"/>
    <xf numFmtId="0" fontId="65" fillId="36" borderId="25" xfId="85" applyFont="1" applyFill="1" applyBorder="1" applyAlignment="1">
      <alignment wrapText="1"/>
    </xf>
    <xf numFmtId="0" fontId="67" fillId="0" borderId="25" xfId="85" applyFont="1" applyBorder="1" applyAlignment="1">
      <alignment wrapText="1"/>
    </xf>
    <xf numFmtId="2" fontId="65" fillId="0" borderId="25" xfId="85" applyNumberFormat="1" applyFont="1" applyBorder="1" applyAlignment="1">
      <alignment wrapText="1"/>
    </xf>
    <xf numFmtId="175" fontId="65" fillId="0" borderId="25" xfId="0" applyNumberFormat="1" applyFont="1" applyBorder="1" applyAlignment="1">
      <alignment wrapText="1"/>
    </xf>
    <xf numFmtId="2" fontId="65" fillId="0" borderId="0" xfId="0" applyNumberFormat="1" applyFont="1" applyAlignment="1">
      <alignment wrapText="1"/>
    </xf>
    <xf numFmtId="2" fontId="65" fillId="0" borderId="0" xfId="85" applyNumberFormat="1" applyFont="1" applyAlignment="1">
      <alignment wrapText="1"/>
    </xf>
    <xf numFmtId="175" fontId="65" fillId="0" borderId="0" xfId="0" applyNumberFormat="1" applyFont="1" applyAlignment="1">
      <alignment wrapText="1"/>
    </xf>
    <xf numFmtId="175" fontId="65" fillId="0" borderId="0" xfId="84" applyNumberFormat="1" applyFont="1" applyFill="1" applyBorder="1" applyAlignment="1">
      <alignment wrapText="1"/>
    </xf>
    <xf numFmtId="0" fontId="65" fillId="39" borderId="25" xfId="0" applyFont="1" applyFill="1" applyBorder="1" applyAlignment="1">
      <alignment wrapText="1"/>
    </xf>
    <xf numFmtId="0" fontId="65" fillId="39" borderId="25" xfId="85" applyFont="1" applyFill="1" applyBorder="1" applyAlignment="1">
      <alignment wrapText="1"/>
    </xf>
    <xf numFmtId="0" fontId="67" fillId="39" borderId="25" xfId="85" applyFont="1" applyFill="1" applyBorder="1" applyAlignment="1">
      <alignment wrapText="1"/>
    </xf>
    <xf numFmtId="2" fontId="65" fillId="39" borderId="25" xfId="0" applyNumberFormat="1" applyFont="1" applyFill="1" applyBorder="1" applyAlignment="1">
      <alignment wrapText="1"/>
    </xf>
    <xf numFmtId="175" fontId="65" fillId="39" borderId="25" xfId="0" applyNumberFormat="1" applyFont="1" applyFill="1" applyBorder="1" applyAlignment="1">
      <alignment wrapText="1"/>
    </xf>
    <xf numFmtId="175" fontId="65" fillId="39" borderId="25" xfId="84" applyNumberFormat="1" applyFont="1" applyFill="1" applyBorder="1" applyAlignment="1">
      <alignment wrapText="1"/>
    </xf>
    <xf numFmtId="0" fontId="65" fillId="41" borderId="25" xfId="0" applyFont="1" applyFill="1" applyBorder="1" applyAlignment="1">
      <alignment wrapText="1"/>
    </xf>
    <xf numFmtId="0" fontId="65" fillId="41" borderId="25" xfId="85" applyFont="1" applyFill="1" applyBorder="1" applyAlignment="1">
      <alignment wrapText="1"/>
    </xf>
    <xf numFmtId="0" fontId="67" fillId="41" borderId="25" xfId="85" applyFont="1" applyFill="1" applyBorder="1" applyAlignment="1">
      <alignment wrapText="1"/>
    </xf>
    <xf numFmtId="2" fontId="65" fillId="41" borderId="25" xfId="0" applyNumberFormat="1" applyFont="1" applyFill="1" applyBorder="1" applyAlignment="1">
      <alignment wrapText="1"/>
    </xf>
    <xf numFmtId="175" fontId="65" fillId="41" borderId="25" xfId="0" applyNumberFormat="1" applyFont="1" applyFill="1" applyBorder="1" applyAlignment="1">
      <alignment wrapText="1"/>
    </xf>
    <xf numFmtId="175" fontId="65" fillId="41" borderId="25" xfId="84" applyNumberFormat="1" applyFont="1" applyFill="1" applyBorder="1" applyAlignment="1">
      <alignment wrapText="1"/>
    </xf>
    <xf numFmtId="179" fontId="0" fillId="0" borderId="0" xfId="84" applyNumberFormat="1" applyFont="1" applyAlignment="1"/>
    <xf numFmtId="0" fontId="38" fillId="36" borderId="0" xfId="85" applyFont="1" applyFill="1"/>
    <xf numFmtId="0" fontId="0" fillId="0" borderId="0" xfId="0" applyAlignment="1">
      <alignment vertical="top"/>
    </xf>
    <xf numFmtId="164" fontId="0" fillId="0" borderId="34" xfId="84" applyFont="1" applyBorder="1" applyAlignment="1"/>
    <xf numFmtId="0" fontId="65" fillId="58" borderId="0" xfId="0" applyFont="1" applyFill="1"/>
    <xf numFmtId="0" fontId="78" fillId="0" borderId="0" xfId="0" applyFont="1"/>
    <xf numFmtId="0" fontId="0" fillId="0" borderId="34" xfId="0" applyBorder="1" applyAlignment="1">
      <alignment horizontal="right"/>
    </xf>
    <xf numFmtId="3" fontId="81" fillId="0" borderId="34" xfId="0" applyNumberFormat="1" applyFont="1" applyBorder="1" applyAlignment="1">
      <alignment horizontal="center" vertical="center" wrapText="1"/>
    </xf>
    <xf numFmtId="0" fontId="78" fillId="39" borderId="34" xfId="0" applyFont="1" applyFill="1" applyBorder="1"/>
    <xf numFmtId="0" fontId="0" fillId="0" borderId="42" xfId="0" applyBorder="1" applyAlignment="1">
      <alignment horizontal="right"/>
    </xf>
    <xf numFmtId="9" fontId="0" fillId="39" borderId="34" xfId="18" applyFont="1" applyFill="1" applyBorder="1"/>
    <xf numFmtId="9" fontId="78" fillId="39" borderId="34" xfId="18" applyFont="1" applyFill="1" applyBorder="1"/>
    <xf numFmtId="0" fontId="38" fillId="36" borderId="0" xfId="0" applyFont="1" applyFill="1" applyAlignment="1">
      <alignment vertical="center"/>
    </xf>
    <xf numFmtId="0" fontId="38" fillId="36" borderId="43" xfId="0" applyFont="1" applyFill="1" applyBorder="1" applyAlignment="1">
      <alignment vertical="center"/>
    </xf>
    <xf numFmtId="0" fontId="38" fillId="41" borderId="43" xfId="0" applyFont="1" applyFill="1" applyBorder="1" applyAlignment="1">
      <alignment vertical="center"/>
    </xf>
    <xf numFmtId="0" fontId="78" fillId="36" borderId="43" xfId="0" applyFont="1" applyFill="1" applyBorder="1" applyAlignment="1">
      <alignment vertical="center"/>
    </xf>
    <xf numFmtId="164" fontId="38" fillId="36" borderId="43" xfId="84" applyFont="1" applyFill="1" applyBorder="1">
      <alignment vertical="center"/>
    </xf>
    <xf numFmtId="164" fontId="0" fillId="0" borderId="0" xfId="84" applyFont="1">
      <alignment vertical="center"/>
    </xf>
    <xf numFmtId="0" fontId="82" fillId="58" borderId="0" xfId="0" applyFont="1" applyFill="1"/>
    <xf numFmtId="178" fontId="0" fillId="0" borderId="0" xfId="18" applyNumberFormat="1" applyFont="1"/>
    <xf numFmtId="164" fontId="0" fillId="39" borderId="34" xfId="84" applyFont="1" applyFill="1" applyBorder="1" applyAlignment="1"/>
    <xf numFmtId="164" fontId="0" fillId="39" borderId="34" xfId="0" applyNumberFormat="1" applyFill="1" applyBorder="1"/>
    <xf numFmtId="11" fontId="0" fillId="0" borderId="34" xfId="0" applyNumberFormat="1" applyBorder="1"/>
    <xf numFmtId="164" fontId="0" fillId="59" borderId="34" xfId="84" applyFont="1" applyFill="1" applyBorder="1" applyAlignment="1"/>
    <xf numFmtId="0" fontId="0" fillId="59" borderId="34" xfId="0" applyFill="1" applyBorder="1"/>
    <xf numFmtId="3" fontId="81" fillId="59" borderId="34" xfId="0" applyNumberFormat="1" applyFont="1" applyFill="1" applyBorder="1" applyAlignment="1">
      <alignment horizontal="center" vertical="center" wrapText="1"/>
    </xf>
    <xf numFmtId="0" fontId="81" fillId="59" borderId="34" xfId="0" applyFont="1" applyFill="1" applyBorder="1" applyAlignment="1">
      <alignment horizontal="center" vertical="center" wrapText="1"/>
    </xf>
    <xf numFmtId="0" fontId="78" fillId="59" borderId="34" xfId="0" applyFont="1" applyFill="1" applyBorder="1"/>
    <xf numFmtId="9" fontId="12" fillId="39" borderId="34" xfId="18" applyFont="1" applyFill="1" applyBorder="1"/>
    <xf numFmtId="9" fontId="38" fillId="39" borderId="34" xfId="18" applyFont="1" applyFill="1" applyBorder="1"/>
    <xf numFmtId="9" fontId="38" fillId="39" borderId="34" xfId="0" applyNumberFormat="1" applyFont="1" applyFill="1" applyBorder="1"/>
    <xf numFmtId="9" fontId="0" fillId="0" borderId="34" xfId="0" applyNumberFormat="1" applyBorder="1"/>
    <xf numFmtId="9" fontId="0" fillId="39" borderId="34" xfId="0" applyNumberFormat="1" applyFill="1" applyBorder="1"/>
    <xf numFmtId="164" fontId="38" fillId="39" borderId="34" xfId="84" applyFont="1" applyFill="1" applyBorder="1" applyAlignment="1"/>
    <xf numFmtId="0" fontId="0" fillId="36" borderId="0" xfId="0" applyFill="1"/>
    <xf numFmtId="0" fontId="65" fillId="36" borderId="0" xfId="0" applyFont="1" applyFill="1"/>
    <xf numFmtId="177" fontId="30" fillId="15" borderId="0" xfId="45" applyNumberFormat="1" applyBorder="1" applyAlignment="1"/>
    <xf numFmtId="177" fontId="30" fillId="15" borderId="0" xfId="45" applyNumberFormat="1" applyAlignment="1"/>
    <xf numFmtId="177" fontId="30" fillId="15" borderId="41" xfId="45" applyNumberFormat="1" applyBorder="1" applyAlignment="1"/>
    <xf numFmtId="0" fontId="37" fillId="36" borderId="27" xfId="86" applyFont="1" applyFill="1" applyBorder="1" applyAlignment="1">
      <alignment horizontal="left" vertical="center" wrapText="1" indent="2"/>
    </xf>
    <xf numFmtId="177" fontId="47" fillId="36" borderId="27" xfId="86" applyNumberFormat="1" applyFont="1" applyFill="1" applyBorder="1" applyAlignment="1">
      <alignment horizontal="right" vertical="center" wrapText="1"/>
    </xf>
    <xf numFmtId="11" fontId="30" fillId="15" borderId="34" xfId="45" applyNumberFormat="1" applyBorder="1"/>
    <xf numFmtId="0" fontId="0" fillId="45" borderId="34" xfId="0" applyFill="1" applyBorder="1"/>
    <xf numFmtId="0" fontId="0" fillId="60" borderId="34" xfId="0" applyFill="1" applyBorder="1" applyAlignment="1">
      <alignment vertical="center"/>
    </xf>
    <xf numFmtId="0" fontId="0" fillId="61" borderId="35" xfId="0" applyFill="1" applyBorder="1"/>
    <xf numFmtId="0" fontId="0" fillId="61" borderId="34" xfId="0" applyFill="1" applyBorder="1"/>
    <xf numFmtId="3" fontId="0" fillId="0" borderId="0" xfId="0" applyNumberFormat="1" applyAlignment="1">
      <alignment horizontal="right"/>
    </xf>
    <xf numFmtId="3" fontId="0" fillId="0" borderId="0" xfId="0" applyNumberFormat="1" applyAlignment="1">
      <alignment vertical="center"/>
    </xf>
    <xf numFmtId="10" fontId="0" fillId="0" borderId="0" xfId="18" applyNumberFormat="1" applyFont="1" applyAlignment="1">
      <alignment vertical="center"/>
    </xf>
    <xf numFmtId="10" fontId="0" fillId="0" borderId="0" xfId="0" applyNumberFormat="1" applyAlignment="1">
      <alignment vertical="center"/>
    </xf>
    <xf numFmtId="0" fontId="5" fillId="62" borderId="0" xfId="0" applyFont="1" applyFill="1"/>
    <xf numFmtId="0" fontId="0" fillId="62" borderId="0" xfId="0" applyFill="1"/>
    <xf numFmtId="9" fontId="0" fillId="63" borderId="0" xfId="18" applyFont="1" applyFill="1"/>
    <xf numFmtId="0" fontId="5" fillId="3" borderId="0" xfId="0" applyFont="1" applyFill="1"/>
    <xf numFmtId="0" fontId="0" fillId="3" borderId="0" xfId="0" applyFill="1"/>
    <xf numFmtId="0" fontId="0" fillId="0" borderId="0" xfId="0" applyAlignment="1">
      <alignment wrapText="1"/>
    </xf>
    <xf numFmtId="0" fontId="62" fillId="0" borderId="0" xfId="86" applyFont="1" applyAlignment="1">
      <alignment horizontal="center" vertical="center" wrapText="1"/>
    </xf>
    <xf numFmtId="0" fontId="61" fillId="0" borderId="0" xfId="86" applyFont="1" applyAlignment="1">
      <alignment vertical="center" wrapText="1"/>
    </xf>
    <xf numFmtId="0" fontId="61" fillId="0" borderId="0" xfId="86" applyFont="1" applyAlignment="1">
      <alignment horizontal="left" vertical="center" wrapText="1"/>
    </xf>
    <xf numFmtId="0" fontId="61" fillId="0" borderId="0" xfId="86" applyFont="1" applyAlignment="1">
      <alignment horizontal="center" vertical="center" wrapText="1"/>
    </xf>
    <xf numFmtId="180" fontId="47" fillId="36" borderId="0" xfId="86" applyNumberFormat="1" applyFont="1" applyFill="1" applyAlignment="1">
      <alignment horizontal="right" vertical="center" wrapText="1"/>
    </xf>
    <xf numFmtId="180" fontId="30" fillId="15" borderId="0" xfId="45" applyNumberFormat="1" applyBorder="1" applyAlignment="1"/>
    <xf numFmtId="180" fontId="4" fillId="36" borderId="0" xfId="85" applyNumberFormat="1" applyFill="1"/>
    <xf numFmtId="180" fontId="37" fillId="36" borderId="0" xfId="85" applyNumberFormat="1" applyFont="1" applyFill="1" applyAlignment="1">
      <alignment wrapText="1"/>
    </xf>
    <xf numFmtId="180" fontId="40" fillId="37" borderId="0" xfId="86" applyNumberFormat="1" applyFont="1" applyFill="1" applyAlignment="1">
      <alignment horizontal="centerContinuous" vertical="center" wrapText="1"/>
    </xf>
    <xf numFmtId="180" fontId="42" fillId="37" borderId="0" xfId="86" applyNumberFormat="1" applyFont="1" applyFill="1" applyAlignment="1">
      <alignment vertical="center" wrapText="1"/>
    </xf>
    <xf numFmtId="180" fontId="44" fillId="36" borderId="0" xfId="86" applyNumberFormat="1" applyFont="1" applyFill="1" applyAlignment="1">
      <alignment horizontal="right" vertical="center" wrapText="1"/>
    </xf>
    <xf numFmtId="180" fontId="4" fillId="36" borderId="0" xfId="85" applyNumberFormat="1" applyFill="1" applyAlignment="1">
      <alignment horizontal="right" indent="1"/>
    </xf>
    <xf numFmtId="180" fontId="0" fillId="45" borderId="34" xfId="0" applyNumberFormat="1" applyFill="1" applyBorder="1"/>
    <xf numFmtId="180" fontId="0" fillId="0" borderId="34" xfId="0" applyNumberFormat="1" applyBorder="1" applyAlignment="1">
      <alignment horizontal="right"/>
    </xf>
    <xf numFmtId="180" fontId="0" fillId="0" borderId="0" xfId="0" applyNumberFormat="1" applyAlignment="1">
      <alignment vertical="center"/>
    </xf>
    <xf numFmtId="180" fontId="0" fillId="0" borderId="0" xfId="0" applyNumberFormat="1" applyAlignment="1">
      <alignment horizontal="right"/>
    </xf>
    <xf numFmtId="180" fontId="0" fillId="0" borderId="0" xfId="18" applyNumberFormat="1" applyFont="1" applyAlignment="1">
      <alignment vertical="center"/>
    </xf>
    <xf numFmtId="11" fontId="64" fillId="0" borderId="0" xfId="86" applyNumberFormat="1" applyFont="1">
      <alignment vertical="center"/>
    </xf>
    <xf numFmtId="11" fontId="61" fillId="0" borderId="0" xfId="86" applyNumberFormat="1" applyFont="1">
      <alignment vertical="center"/>
    </xf>
    <xf numFmtId="0" fontId="37" fillId="3" borderId="0" xfId="86" applyFont="1" applyFill="1" applyAlignment="1">
      <alignment horizontal="left" vertical="center" wrapText="1" indent="1"/>
    </xf>
    <xf numFmtId="170" fontId="47" fillId="3" borderId="0" xfId="86" applyNumberFormat="1" applyFont="1" applyFill="1" applyAlignment="1">
      <alignment horizontal="right" vertical="center" wrapText="1"/>
    </xf>
    <xf numFmtId="168" fontId="47" fillId="3" borderId="0" xfId="86" applyNumberFormat="1" applyFont="1" applyFill="1" applyAlignment="1">
      <alignment horizontal="right" vertical="center" wrapText="1"/>
    </xf>
    <xf numFmtId="169" fontId="48" fillId="3" borderId="0" xfId="86" applyNumberFormat="1" applyFont="1" applyFill="1" applyAlignment="1">
      <alignment horizontal="right" vertical="center" wrapText="1"/>
    </xf>
    <xf numFmtId="171" fontId="47" fillId="3" borderId="0" xfId="86" applyNumberFormat="1" applyFont="1" applyFill="1" applyAlignment="1">
      <alignment horizontal="right" vertical="center" wrapText="1"/>
    </xf>
    <xf numFmtId="0" fontId="4" fillId="3" borderId="0" xfId="85" applyFill="1"/>
    <xf numFmtId="177" fontId="47" fillId="3" borderId="0" xfId="84" applyNumberFormat="1" applyFont="1" applyFill="1" applyBorder="1" applyAlignment="1">
      <alignment horizontal="right" vertical="center" wrapText="1"/>
    </xf>
    <xf numFmtId="180" fontId="47" fillId="3" borderId="0" xfId="86" applyNumberFormat="1" applyFont="1" applyFill="1" applyAlignment="1">
      <alignment horizontal="right" vertical="center" wrapText="1"/>
    </xf>
    <xf numFmtId="177" fontId="47" fillId="3" borderId="0" xfId="86" applyNumberFormat="1" applyFont="1" applyFill="1" applyAlignment="1">
      <alignment horizontal="right" vertical="center" wrapText="1"/>
    </xf>
    <xf numFmtId="178" fontId="72" fillId="3" borderId="0" xfId="85" applyNumberFormat="1" applyFont="1" applyFill="1"/>
    <xf numFmtId="0" fontId="37" fillId="3" borderId="0" xfId="86" applyFont="1" applyFill="1" applyAlignment="1">
      <alignment horizontal="left" vertical="center" wrapText="1" indent="2"/>
    </xf>
    <xf numFmtId="169" fontId="46" fillId="3" borderId="0" xfId="86" applyNumberFormat="1" applyFont="1" applyFill="1" applyAlignment="1">
      <alignment horizontal="right" vertical="center" wrapText="1"/>
    </xf>
    <xf numFmtId="180" fontId="47" fillId="3" borderId="0" xfId="84" applyNumberFormat="1" applyFont="1" applyFill="1" applyBorder="1" applyAlignment="1">
      <alignment horizontal="right" vertical="center" wrapText="1"/>
    </xf>
    <xf numFmtId="9" fontId="4" fillId="3" borderId="0" xfId="85" applyNumberFormat="1" applyFill="1"/>
    <xf numFmtId="0" fontId="37" fillId="3" borderId="21" xfId="86" applyFont="1" applyFill="1" applyBorder="1" applyAlignment="1">
      <alignment horizontal="left" vertical="center" wrapText="1" indent="2"/>
    </xf>
    <xf numFmtId="170" fontId="47" fillId="3" borderId="21" xfId="86" applyNumberFormat="1" applyFont="1" applyFill="1" applyBorder="1" applyAlignment="1">
      <alignment horizontal="right" vertical="center" wrapText="1"/>
    </xf>
    <xf numFmtId="169" fontId="46" fillId="3" borderId="21" xfId="86" applyNumberFormat="1" applyFont="1" applyFill="1" applyBorder="1" applyAlignment="1">
      <alignment horizontal="right" vertical="center" wrapText="1"/>
    </xf>
    <xf numFmtId="177" fontId="47" fillId="3" borderId="31" xfId="86" applyNumberFormat="1" applyFont="1" applyFill="1" applyBorder="1" applyAlignment="1">
      <alignment horizontal="right" vertical="center" wrapText="1"/>
    </xf>
    <xf numFmtId="11" fontId="61" fillId="0" borderId="0" xfId="86" applyNumberFormat="1" applyFont="1" applyAlignment="1">
      <alignment vertical="center" wrapText="1"/>
    </xf>
    <xf numFmtId="0" fontId="61" fillId="3" borderId="0" xfId="0" applyFont="1" applyFill="1" applyAlignment="1">
      <alignment horizontal="left" vertical="center" indent="1"/>
    </xf>
    <xf numFmtId="49" fontId="61" fillId="3" borderId="0" xfId="86" applyNumberFormat="1" applyFont="1" applyFill="1" applyAlignment="1">
      <alignment horizontal="left" vertical="center" indent="1"/>
    </xf>
    <xf numFmtId="11" fontId="64" fillId="3" borderId="0" xfId="86" applyNumberFormat="1" applyFont="1" applyFill="1">
      <alignment vertical="center"/>
    </xf>
    <xf numFmtId="2" fontId="61" fillId="0" borderId="0" xfId="86" applyNumberFormat="1" applyFont="1">
      <alignment vertical="center"/>
    </xf>
    <xf numFmtId="0" fontId="60" fillId="0" borderId="26" xfId="85" applyFont="1" applyBorder="1" applyAlignment="1">
      <alignment horizontal="left" vertical="top" wrapText="1"/>
    </xf>
    <xf numFmtId="0" fontId="60" fillId="0" borderId="0" xfId="85" applyFont="1" applyAlignment="1">
      <alignment horizontal="left" vertical="top" wrapText="1"/>
    </xf>
    <xf numFmtId="0" fontId="60" fillId="0" borderId="27" xfId="85" applyFont="1" applyBorder="1" applyAlignment="1">
      <alignment horizontal="left" vertical="top" wrapText="1"/>
    </xf>
    <xf numFmtId="0" fontId="35" fillId="36" borderId="0" xfId="88" applyFont="1" applyFill="1" applyAlignment="1">
      <alignment horizontal="center" wrapText="1"/>
    </xf>
    <xf numFmtId="0" fontId="35" fillId="36" borderId="0" xfId="88" applyFont="1" applyFill="1" applyAlignment="1">
      <alignment horizontal="center"/>
    </xf>
    <xf numFmtId="0" fontId="37" fillId="36" borderId="0" xfId="88" applyFont="1" applyFill="1" applyAlignment="1">
      <alignment horizontal="right" wrapText="1"/>
    </xf>
    <xf numFmtId="0" fontId="39" fillId="37" borderId="20" xfId="86" applyFont="1" applyFill="1" applyBorder="1" applyAlignment="1">
      <alignment horizontal="center" vertical="center" wrapText="1"/>
    </xf>
    <xf numFmtId="0" fontId="51" fillId="36" borderId="0" xfId="86" applyFont="1" applyFill="1" applyAlignment="1">
      <alignment horizontal="left" vertical="center" wrapText="1"/>
    </xf>
    <xf numFmtId="0" fontId="51" fillId="36" borderId="0" xfId="86" applyFont="1" applyFill="1" applyAlignment="1">
      <alignment horizontal="left" vertical="center"/>
    </xf>
    <xf numFmtId="0" fontId="35" fillId="36" borderId="0" xfId="85" applyFont="1" applyFill="1" applyAlignment="1">
      <alignment horizontal="center" wrapText="1"/>
    </xf>
    <xf numFmtId="0" fontId="35" fillId="36" borderId="0" xfId="85" applyFont="1" applyFill="1" applyAlignment="1">
      <alignment horizontal="center"/>
    </xf>
    <xf numFmtId="0" fontId="37" fillId="36" borderId="0" xfId="85" applyFont="1" applyFill="1" applyAlignment="1">
      <alignment horizontal="right" wrapText="1"/>
    </xf>
    <xf numFmtId="0" fontId="51" fillId="36" borderId="23" xfId="86" applyFont="1" applyFill="1" applyBorder="1" applyAlignment="1">
      <alignment horizontal="left" vertical="center" wrapText="1"/>
    </xf>
    <xf numFmtId="0" fontId="51" fillId="36" borderId="23" xfId="86" applyFont="1" applyFill="1" applyBorder="1" applyAlignment="1">
      <alignment horizontal="left" vertical="center"/>
    </xf>
    <xf numFmtId="0" fontId="35" fillId="36" borderId="0" xfId="87" applyFont="1" applyFill="1" applyAlignment="1">
      <alignment horizontal="center" wrapText="1"/>
    </xf>
    <xf numFmtId="0" fontId="35" fillId="36" borderId="0" xfId="87" applyFont="1" applyFill="1" applyAlignment="1">
      <alignment horizontal="center"/>
    </xf>
    <xf numFmtId="0" fontId="37" fillId="36" borderId="0" xfId="87" applyFont="1" applyFill="1" applyAlignment="1">
      <alignment horizontal="right" wrapText="1"/>
    </xf>
    <xf numFmtId="0" fontId="68" fillId="39" borderId="28" xfId="86" applyFont="1" applyFill="1" applyBorder="1" applyAlignment="1">
      <alignment horizontal="center" vertical="center"/>
    </xf>
    <xf numFmtId="0" fontId="68" fillId="42" borderId="28" xfId="86" applyFont="1" applyFill="1" applyBorder="1" applyAlignment="1">
      <alignment horizontal="center" vertical="center"/>
    </xf>
    <xf numFmtId="0" fontId="68" fillId="44" borderId="28" xfId="86" applyFont="1" applyFill="1" applyBorder="1" applyAlignment="1">
      <alignment horizontal="center" vertical="center"/>
    </xf>
    <xf numFmtId="0" fontId="0" fillId="0" borderId="34" xfId="0" applyBorder="1" applyAlignment="1">
      <alignment vertical="center"/>
    </xf>
    <xf numFmtId="0" fontId="0" fillId="0" borderId="34" xfId="0" applyBorder="1"/>
    <xf numFmtId="0" fontId="0" fillId="45" borderId="34" xfId="0" applyFill="1" applyBorder="1"/>
    <xf numFmtId="0" fontId="0" fillId="0" borderId="38" xfId="0" applyBorder="1" applyAlignment="1">
      <alignment horizontal="center"/>
    </xf>
    <xf numFmtId="0" fontId="0" fillId="0" borderId="25" xfId="0" applyBorder="1" applyAlignment="1">
      <alignment horizontal="center"/>
    </xf>
    <xf numFmtId="0" fontId="0" fillId="0" borderId="39" xfId="0" applyBorder="1" applyAlignment="1">
      <alignment horizontal="center"/>
    </xf>
    <xf numFmtId="0" fontId="0" fillId="0" borderId="35" xfId="0" applyBorder="1" applyAlignment="1">
      <alignment horizontal="center" vertical="center"/>
    </xf>
    <xf numFmtId="0" fontId="0" fillId="0" borderId="40" xfId="0" applyBorder="1" applyAlignment="1">
      <alignment horizontal="center" vertical="center"/>
    </xf>
  </cellXfs>
  <cellStyles count="89">
    <cellStyle name="20% - Accent1" xfId="43" builtinId="30" customBuiltin="1"/>
    <cellStyle name="20% - Accent1 2" xfId="68" xr:uid="{00000000-0005-0000-0000-000001000000}"/>
    <cellStyle name="20% - Accent2" xfId="46" builtinId="34" customBuiltin="1"/>
    <cellStyle name="20% - Accent2 2" xfId="70" xr:uid="{00000000-0005-0000-0000-000003000000}"/>
    <cellStyle name="20% - Accent3" xfId="49" builtinId="38" customBuiltin="1"/>
    <cellStyle name="20% - Accent3 2" xfId="72" xr:uid="{00000000-0005-0000-0000-000005000000}"/>
    <cellStyle name="20% - Accent4" xfId="52" builtinId="42" customBuiltin="1"/>
    <cellStyle name="20% - Accent4 2" xfId="74" xr:uid="{00000000-0005-0000-0000-000007000000}"/>
    <cellStyle name="20% - Accent5" xfId="55" builtinId="46" customBuiltin="1"/>
    <cellStyle name="20% - Accent5 2" xfId="76" xr:uid="{00000000-0005-0000-0000-000009000000}"/>
    <cellStyle name="20% - Accent6" xfId="58" builtinId="50" customBuiltin="1"/>
    <cellStyle name="20% - Accent6 2" xfId="78" xr:uid="{00000000-0005-0000-0000-00000B000000}"/>
    <cellStyle name="40% - Accent1" xfId="44" builtinId="31" customBuiltin="1"/>
    <cellStyle name="40% - Accent1 2" xfId="69" xr:uid="{00000000-0005-0000-0000-00000D000000}"/>
    <cellStyle name="40% - Accent2" xfId="47" builtinId="35" customBuiltin="1"/>
    <cellStyle name="40% - Accent2 2" xfId="71" xr:uid="{00000000-0005-0000-0000-00000F000000}"/>
    <cellStyle name="40% - Accent3" xfId="50" builtinId="39" customBuiltin="1"/>
    <cellStyle name="40% - Accent3 2" xfId="73" xr:uid="{00000000-0005-0000-0000-000011000000}"/>
    <cellStyle name="40% - Accent4" xfId="53" builtinId="43" customBuiltin="1"/>
    <cellStyle name="40% - Accent4 2" xfId="75" xr:uid="{00000000-0005-0000-0000-000013000000}"/>
    <cellStyle name="40% - Accent5" xfId="56" builtinId="47" customBuiltin="1"/>
    <cellStyle name="40% - Accent5 2" xfId="77" xr:uid="{00000000-0005-0000-0000-000015000000}"/>
    <cellStyle name="40% - Accent6" xfId="59" builtinId="51" customBuiltin="1"/>
    <cellStyle name="40% - Accent6 2" xfId="79" xr:uid="{00000000-0005-0000-0000-000017000000}"/>
    <cellStyle name="60% - Accent1 2" xfId="61" xr:uid="{00000000-0005-0000-0000-000018000000}"/>
    <cellStyle name="60% - Accent2 2" xfId="62" xr:uid="{00000000-0005-0000-0000-000019000000}"/>
    <cellStyle name="60% - Accent3 2" xfId="63" xr:uid="{00000000-0005-0000-0000-00001A000000}"/>
    <cellStyle name="60% - Accent4 2" xfId="64" xr:uid="{00000000-0005-0000-0000-00001B000000}"/>
    <cellStyle name="60% - Accent5 2" xfId="65" xr:uid="{00000000-0005-0000-0000-00001C000000}"/>
    <cellStyle name="60% - Accent6 2" xfId="66" xr:uid="{00000000-0005-0000-0000-00001D000000}"/>
    <cellStyle name="Accent1" xfId="42" builtinId="29" customBuiltin="1"/>
    <cellStyle name="Accent2" xfId="45" builtinId="33" customBuiltin="1"/>
    <cellStyle name="Accent3" xfId="48" builtinId="37" customBuiltin="1"/>
    <cellStyle name="Accent4" xfId="51" builtinId="41" customBuiltin="1"/>
    <cellStyle name="Accent5" xfId="54" builtinId="45" customBuiltin="1"/>
    <cellStyle name="Accent6" xfId="57" builtinId="49" customBuiltin="1"/>
    <cellStyle name="Bad" xfId="32" builtinId="27" customBuiltin="1"/>
    <cellStyle name="Body: normal cell" xfId="2" xr:uid="{00000000-0005-0000-0000-000025000000}"/>
    <cellStyle name="Body: normal cell 2" xfId="24" xr:uid="{00000000-0005-0000-0000-000026000000}"/>
    <cellStyle name="Calculation" xfId="35" builtinId="22" customBuiltin="1"/>
    <cellStyle name="Check Cell" xfId="37" builtinId="23" customBuiltin="1"/>
    <cellStyle name="Comma [0]" xfId="84" builtinId="6"/>
    <cellStyle name="Comma 2" xfId="83" xr:uid="{B0EABCB8-8FF6-4E8E-9CBF-73B9F155E41F}"/>
    <cellStyle name="Explanatory Text" xfId="40" builtinId="53" customBuiltin="1"/>
    <cellStyle name="Followed Hyperlink" xfId="10" builtinId="9" customBuiltin="1"/>
    <cellStyle name="Font: Calibri, 9pt regular" xfId="8" xr:uid="{00000000-0005-0000-0000-00002B000000}"/>
    <cellStyle name="Font: Calibri, 9pt regular 2" xfId="20" xr:uid="{00000000-0005-0000-0000-00002C000000}"/>
    <cellStyle name="Footnotes: all except top row" xfId="11" xr:uid="{00000000-0005-0000-0000-00002D000000}"/>
    <cellStyle name="Footnotes: top row" xfId="6" xr:uid="{00000000-0005-0000-0000-00002E000000}"/>
    <cellStyle name="Footnotes: top row 2" xfId="25" xr:uid="{00000000-0005-0000-0000-00002F000000}"/>
    <cellStyle name="Good" xfId="31" builtinId="26" customBuiltin="1"/>
    <cellStyle name="Header: bottom row" xfId="1" xr:uid="{00000000-0005-0000-0000-000031000000}"/>
    <cellStyle name="Header: bottom row 2" xfId="21" xr:uid="{00000000-0005-0000-0000-000032000000}"/>
    <cellStyle name="Header: top rows" xfId="3" xr:uid="{00000000-0005-0000-0000-000033000000}"/>
    <cellStyle name="Heading 1" xfId="27" builtinId="16" customBuiltin="1"/>
    <cellStyle name="Heading 2" xfId="28" builtinId="17" customBuiltin="1"/>
    <cellStyle name="Heading 3" xfId="29" builtinId="18" customBuiltin="1"/>
    <cellStyle name="Heading 4" xfId="30" builtinId="19" customBuiltin="1"/>
    <cellStyle name="Hyperlink" xfId="9" builtinId="8" customBuiltin="1"/>
    <cellStyle name="Input" xfId="33" builtinId="20" customBuiltin="1"/>
    <cellStyle name="Linked Cell" xfId="36" builtinId="24" customBuiltin="1"/>
    <cellStyle name="Neutral 2" xfId="60" xr:uid="{00000000-0005-0000-0000-00003B000000}"/>
    <cellStyle name="Normal" xfId="0" builtinId="0"/>
    <cellStyle name="Normal 2" xfId="19" xr:uid="{00000000-0005-0000-0000-00003D000000}"/>
    <cellStyle name="Normal 2 2" xfId="81" xr:uid="{82E402D6-1DF0-4E6A-9068-58786E0D42A2}"/>
    <cellStyle name="Normal 3" xfId="13" xr:uid="{00000000-0005-0000-0000-00003E000000}"/>
    <cellStyle name="Normal 3 2" xfId="80" xr:uid="{B36BF01F-9627-47E6-A0B3-E5842EE99611}"/>
    <cellStyle name="Normal 4" xfId="14" xr:uid="{00000000-0005-0000-0000-00003F000000}"/>
    <cellStyle name="Normal 4 2 2" xfId="82" xr:uid="{EA7BF279-956F-47C2-9A73-0954A56A37C4}"/>
    <cellStyle name="Normal 5" xfId="15" xr:uid="{00000000-0005-0000-0000-000040000000}"/>
    <cellStyle name="Normal 58" xfId="17" xr:uid="{00000000-0005-0000-0000-000041000000}"/>
    <cellStyle name="Normal 6" xfId="16" xr:uid="{00000000-0005-0000-0000-000042000000}"/>
    <cellStyle name="Note" xfId="39" builtinId="10" customBuiltin="1"/>
    <cellStyle name="Note 2" xfId="67" xr:uid="{00000000-0005-0000-0000-000044000000}"/>
    <cellStyle name="Output" xfId="34" builtinId="21" customBuiltin="1"/>
    <cellStyle name="Parent row" xfId="5" xr:uid="{00000000-0005-0000-0000-000046000000}"/>
    <cellStyle name="Parent row 2" xfId="23" xr:uid="{00000000-0005-0000-0000-000047000000}"/>
    <cellStyle name="Percent" xfId="18" builtinId="5"/>
    <cellStyle name="Section Break" xfId="7" xr:uid="{00000000-0005-0000-0000-000049000000}"/>
    <cellStyle name="Section Break: parent row" xfId="4" xr:uid="{00000000-0005-0000-0000-00004A000000}"/>
    <cellStyle name="Table title" xfId="12" xr:uid="{00000000-0005-0000-0000-00004B000000}"/>
    <cellStyle name="Table title 2" xfId="22" xr:uid="{00000000-0005-0000-0000-00004C000000}"/>
    <cellStyle name="Title" xfId="26" builtinId="15" customBuiltin="1"/>
    <cellStyle name="Total" xfId="41" builtinId="25" customBuiltin="1"/>
    <cellStyle name="Warning Text" xfId="38" builtinId="11" customBuiltin="1"/>
    <cellStyle name="표준 2" xfId="85" xr:uid="{DA2BF1F1-4027-499C-BE3C-4B85B9EC0FDB}"/>
    <cellStyle name="표준 2 2" xfId="88" xr:uid="{96FE3BA5-5011-4CBD-8B8D-3987B71F9590}"/>
    <cellStyle name="표준 3" xfId="86" xr:uid="{A9F49CC7-6DA6-42DE-89EF-87CBB8D6650B}"/>
    <cellStyle name="표준 4" xfId="87" xr:uid="{136112E7-7FAA-4FE4-8445-0AE2130C5A23}"/>
  </cellStyles>
  <dxfs count="2">
    <dxf>
      <border>
        <left/>
        <right/>
        <top/>
        <bottom style="thick">
          <color theme="4"/>
        </bottom>
        <vertical/>
        <horizontal/>
      </border>
    </dxf>
    <dxf>
      <border>
        <left/>
        <right/>
        <top/>
        <bottom/>
        <vertical/>
        <horizontal style="dotted">
          <color theme="0" tint="-0.24994659260841701"/>
        </horizontal>
      </border>
    </dxf>
  </dxfs>
  <tableStyles count="1" defaultTableStyle="TableStyleMedium2" defaultPivotStyle="PivotStyleLight16">
    <tableStyle name="Table Style 1" pivot="0" count="2" xr9:uid="{00000000-0011-0000-FFFF-FFFF00000000}">
      <tableStyleElement type="wholeTable" dxfId="1"/>
      <tableStyleElement type="headerRow" dxfId="0"/>
    </tableStyle>
  </tableStyles>
  <colors>
    <mruColors>
      <color rgb="FFFFFF00"/>
      <color rgb="FFFFFFCC"/>
      <color rgb="FFFF8989"/>
      <color rgb="FFFF9B9B"/>
      <color rgb="FFAC0000"/>
      <color rgb="FFFFC1C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calcChain" Target="calcChain.xml"/><Relationship Id="rId21" Type="http://schemas.openxmlformats.org/officeDocument/2006/relationships/worksheet" Target="worksheets/sheet21.xml"/><Relationship Id="rId34" Type="http://schemas.openxmlformats.org/officeDocument/2006/relationships/externalLink" Target="externalLinks/externalLink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1"/>
          <c:order val="0"/>
          <c:tx>
            <c:strRef>
              <c:f>'BIFUbC-biomass pre-CHP'!$A$2</c:f>
              <c:strCache>
                <c:ptCount val="1"/>
                <c:pt idx="0">
                  <c:v>agriculture and forestry 01T03</c:v>
                </c:pt>
              </c:strCache>
            </c:strRef>
          </c:tx>
          <c:spPr>
            <a:ln w="28575" cap="rnd">
              <a:solidFill>
                <a:schemeClr val="accent2"/>
              </a:solidFill>
              <a:round/>
            </a:ln>
            <a:effectLst/>
          </c:spPr>
          <c:marker>
            <c:symbol val="none"/>
          </c:marker>
          <c:cat>
            <c:numRef>
              <c:f>'BIFUbC-biomass pre-CHP'!$B$1:$AF$1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'BIFUbC-biomass pre-CHP'!$B$2:$AF$2</c:f>
              <c:numCache>
                <c:formatCode>0.00E+00</c:formatCode>
                <c:ptCount val="31"/>
                <c:pt idx="0">
                  <c:v>24458561772904.477</c:v>
                </c:pt>
                <c:pt idx="1">
                  <c:v>25545826135020.988</c:v>
                </c:pt>
                <c:pt idx="2">
                  <c:v>26633090497137.492</c:v>
                </c:pt>
                <c:pt idx="3">
                  <c:v>27720354859254</c:v>
                </c:pt>
                <c:pt idx="4">
                  <c:v>28807619221370.512</c:v>
                </c:pt>
                <c:pt idx="5">
                  <c:v>29894883583487.02</c:v>
                </c:pt>
                <c:pt idx="6">
                  <c:v>30698221735902.77</c:v>
                </c:pt>
                <c:pt idx="7">
                  <c:v>31501559888318.516</c:v>
                </c:pt>
                <c:pt idx="8">
                  <c:v>32304898040734.004</c:v>
                </c:pt>
                <c:pt idx="9">
                  <c:v>33108236193149.75</c:v>
                </c:pt>
                <c:pt idx="10">
                  <c:v>33911574345565.109</c:v>
                </c:pt>
                <c:pt idx="11">
                  <c:v>34629483841157.801</c:v>
                </c:pt>
                <c:pt idx="12">
                  <c:v>35347393336750.102</c:v>
                </c:pt>
                <c:pt idx="13">
                  <c:v>36065302832342.664</c:v>
                </c:pt>
                <c:pt idx="14">
                  <c:v>36783212327934.969</c:v>
                </c:pt>
                <c:pt idx="15">
                  <c:v>37501121823527.273</c:v>
                </c:pt>
                <c:pt idx="16">
                  <c:v>38234470233003.539</c:v>
                </c:pt>
                <c:pt idx="17">
                  <c:v>38967818642479.813</c:v>
                </c:pt>
                <c:pt idx="18">
                  <c:v>39701167051955.82</c:v>
                </c:pt>
                <c:pt idx="19">
                  <c:v>40434515461432.094</c:v>
                </c:pt>
                <c:pt idx="20">
                  <c:v>41167863870907.977</c:v>
                </c:pt>
                <c:pt idx="21">
                  <c:v>41880627061872.5</c:v>
                </c:pt>
                <c:pt idx="22">
                  <c:v>42607425629095.031</c:v>
                </c:pt>
                <c:pt idx="23">
                  <c:v>43334224196317.563</c:v>
                </c:pt>
                <c:pt idx="24">
                  <c:v>44061022763539.828</c:v>
                </c:pt>
                <c:pt idx="25">
                  <c:v>44787821330762.359</c:v>
                </c:pt>
                <c:pt idx="26">
                  <c:v>45514619897984.891</c:v>
                </c:pt>
                <c:pt idx="27">
                  <c:v>46241418465207.156</c:v>
                </c:pt>
                <c:pt idx="28">
                  <c:v>46968217032429.688</c:v>
                </c:pt>
                <c:pt idx="29">
                  <c:v>47695015599652.211</c:v>
                </c:pt>
                <c:pt idx="30">
                  <c:v>48421814166874.484</c:v>
                </c:pt>
              </c:numCache>
            </c:numRef>
          </c:val>
          <c:smooth val="0"/>
          <c:extLst>
            <c:ext xmlns:c16="http://schemas.microsoft.com/office/drawing/2014/chart" uri="{C3380CC4-5D6E-409C-BE32-E72D297353CC}">
              <c16:uniqueId val="{00000000-C46A-4C29-B5E3-1EC40074C8DF}"/>
            </c:ext>
          </c:extLst>
        </c:ser>
        <c:ser>
          <c:idx val="2"/>
          <c:order val="1"/>
          <c:tx>
            <c:strRef>
              <c:f>'BIFUbC-biomass pre-CHP'!$A$3</c:f>
              <c:strCache>
                <c:ptCount val="1"/>
                <c:pt idx="0">
                  <c:v>coal mining 05</c:v>
                </c:pt>
              </c:strCache>
            </c:strRef>
          </c:tx>
          <c:spPr>
            <a:ln w="28575" cap="rnd">
              <a:solidFill>
                <a:schemeClr val="accent3"/>
              </a:solidFill>
              <a:round/>
            </a:ln>
            <a:effectLst/>
          </c:spPr>
          <c:marker>
            <c:symbol val="none"/>
          </c:marker>
          <c:cat>
            <c:numRef>
              <c:f>'BIFUbC-biomass pre-CHP'!$B$1:$AF$1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'BIFUbC-biomass pre-CHP'!$B$3:$AF$3</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1-C46A-4C29-B5E3-1EC40074C8DF}"/>
            </c:ext>
          </c:extLst>
        </c:ser>
        <c:ser>
          <c:idx val="3"/>
          <c:order val="2"/>
          <c:tx>
            <c:strRef>
              <c:f>'BIFUbC-biomass pre-CHP'!$A$4</c:f>
              <c:strCache>
                <c:ptCount val="1"/>
                <c:pt idx="0">
                  <c:v>oil and gas extraction 06</c:v>
                </c:pt>
              </c:strCache>
            </c:strRef>
          </c:tx>
          <c:spPr>
            <a:ln w="28575" cap="rnd">
              <a:solidFill>
                <a:schemeClr val="accent4"/>
              </a:solidFill>
              <a:round/>
            </a:ln>
            <a:effectLst/>
          </c:spPr>
          <c:marker>
            <c:symbol val="none"/>
          </c:marker>
          <c:cat>
            <c:numRef>
              <c:f>'BIFUbC-biomass pre-CHP'!$B$1:$AF$1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'BIFUbC-biomass pre-CHP'!$B$4:$AF$4</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2-C46A-4C29-B5E3-1EC40074C8DF}"/>
            </c:ext>
          </c:extLst>
        </c:ser>
        <c:ser>
          <c:idx val="4"/>
          <c:order val="3"/>
          <c:tx>
            <c:strRef>
              <c:f>'BIFUbC-biomass pre-CHP'!$A$5</c:f>
              <c:strCache>
                <c:ptCount val="1"/>
                <c:pt idx="0">
                  <c:v>other mining and quarrying 07T08</c:v>
                </c:pt>
              </c:strCache>
            </c:strRef>
          </c:tx>
          <c:spPr>
            <a:ln w="28575" cap="rnd">
              <a:solidFill>
                <a:schemeClr val="accent5"/>
              </a:solidFill>
              <a:round/>
            </a:ln>
            <a:effectLst/>
          </c:spPr>
          <c:marker>
            <c:symbol val="none"/>
          </c:marker>
          <c:cat>
            <c:numRef>
              <c:f>'BIFUbC-biomass pre-CHP'!$B$1:$AF$1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'BIFUbC-biomass pre-CHP'!$B$5:$AF$5</c:f>
              <c:numCache>
                <c:formatCode>0.00E+00</c:formatCode>
                <c:ptCount val="31"/>
                <c:pt idx="0">
                  <c:v>10913154458.729464</c:v>
                </c:pt>
                <c:pt idx="1">
                  <c:v>11398280445.752716</c:v>
                </c:pt>
                <c:pt idx="2">
                  <c:v>11883406432.775965</c:v>
                </c:pt>
                <c:pt idx="3">
                  <c:v>12368532419.799213</c:v>
                </c:pt>
                <c:pt idx="4">
                  <c:v>12853658406.822464</c:v>
                </c:pt>
                <c:pt idx="5">
                  <c:v>13338784393.845715</c:v>
                </c:pt>
                <c:pt idx="6">
                  <c:v>13697225475.594666</c:v>
                </c:pt>
                <c:pt idx="7">
                  <c:v>14055666557.343616</c:v>
                </c:pt>
                <c:pt idx="8">
                  <c:v>14414107639.092451</c:v>
                </c:pt>
                <c:pt idx="9">
                  <c:v>14772548720.8414</c:v>
                </c:pt>
                <c:pt idx="10">
                  <c:v>15130989802.590178</c:v>
                </c:pt>
                <c:pt idx="11">
                  <c:v>15451313511.135908</c:v>
                </c:pt>
                <c:pt idx="12">
                  <c:v>15771637219.681465</c:v>
                </c:pt>
                <c:pt idx="13">
                  <c:v>16091960928.227139</c:v>
                </c:pt>
                <c:pt idx="14">
                  <c:v>16412284636.772696</c:v>
                </c:pt>
                <c:pt idx="15">
                  <c:v>16732608345.318253</c:v>
                </c:pt>
                <c:pt idx="16">
                  <c:v>17059820735.768131</c:v>
                </c:pt>
                <c:pt idx="17">
                  <c:v>17387033126.21801</c:v>
                </c:pt>
                <c:pt idx="18">
                  <c:v>17714245516.667774</c:v>
                </c:pt>
                <c:pt idx="19">
                  <c:v>18041457907.117657</c:v>
                </c:pt>
                <c:pt idx="20">
                  <c:v>18368670297.56736</c:v>
                </c:pt>
                <c:pt idx="21">
                  <c:v>18686697778.811573</c:v>
                </c:pt>
                <c:pt idx="22">
                  <c:v>19010987698.150558</c:v>
                </c:pt>
                <c:pt idx="23">
                  <c:v>19335277617.48954</c:v>
                </c:pt>
                <c:pt idx="24">
                  <c:v>19659567536.828407</c:v>
                </c:pt>
                <c:pt idx="25">
                  <c:v>19983857456.167389</c:v>
                </c:pt>
                <c:pt idx="26">
                  <c:v>20308147375.506374</c:v>
                </c:pt>
                <c:pt idx="27">
                  <c:v>20632437294.845242</c:v>
                </c:pt>
                <c:pt idx="28">
                  <c:v>20956727214.184223</c:v>
                </c:pt>
                <c:pt idx="29">
                  <c:v>21281017133.523205</c:v>
                </c:pt>
                <c:pt idx="30">
                  <c:v>21605307052.862072</c:v>
                </c:pt>
              </c:numCache>
            </c:numRef>
          </c:val>
          <c:smooth val="0"/>
          <c:extLst>
            <c:ext xmlns:c16="http://schemas.microsoft.com/office/drawing/2014/chart" uri="{C3380CC4-5D6E-409C-BE32-E72D297353CC}">
              <c16:uniqueId val="{00000003-C46A-4C29-B5E3-1EC40074C8DF}"/>
            </c:ext>
          </c:extLst>
        </c:ser>
        <c:ser>
          <c:idx val="5"/>
          <c:order val="4"/>
          <c:tx>
            <c:strRef>
              <c:f>'BIFUbC-biomass pre-CHP'!$A$6</c:f>
              <c:strCache>
                <c:ptCount val="1"/>
                <c:pt idx="0">
                  <c:v>food beverage and tobacco 10T12</c:v>
                </c:pt>
              </c:strCache>
            </c:strRef>
          </c:tx>
          <c:spPr>
            <a:ln w="28575" cap="rnd">
              <a:solidFill>
                <a:schemeClr val="accent6"/>
              </a:solidFill>
              <a:round/>
            </a:ln>
            <a:effectLst/>
          </c:spPr>
          <c:marker>
            <c:symbol val="none"/>
          </c:marker>
          <c:cat>
            <c:numRef>
              <c:f>'BIFUbC-biomass pre-CHP'!$B$1:$AF$1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'BIFUbC-biomass pre-CHP'!$B$6:$AF$6</c:f>
              <c:numCache>
                <c:formatCode>0.00E+00</c:formatCode>
                <c:ptCount val="31"/>
                <c:pt idx="0">
                  <c:v>9241441081559.7559</c:v>
                </c:pt>
                <c:pt idx="1">
                  <c:v>9652253852804.1621</c:v>
                </c:pt>
                <c:pt idx="2">
                  <c:v>10063066624048.566</c:v>
                </c:pt>
                <c:pt idx="3">
                  <c:v>10473879395292.971</c:v>
                </c:pt>
                <c:pt idx="4">
                  <c:v>10884692166537.377</c:v>
                </c:pt>
                <c:pt idx="5">
                  <c:v>11295504937781.783</c:v>
                </c:pt>
                <c:pt idx="6">
                  <c:v>11599038819824.822</c:v>
                </c:pt>
                <c:pt idx="7">
                  <c:v>11902572701867.863</c:v>
                </c:pt>
                <c:pt idx="8">
                  <c:v>12206106583910.805</c:v>
                </c:pt>
                <c:pt idx="9">
                  <c:v>12509640465953.846</c:v>
                </c:pt>
                <c:pt idx="10">
                  <c:v>12813174347996.738</c:v>
                </c:pt>
                <c:pt idx="11">
                  <c:v>13084429803121.74</c:v>
                </c:pt>
                <c:pt idx="12">
                  <c:v>13355685258246.594</c:v>
                </c:pt>
                <c:pt idx="13">
                  <c:v>13626940713371.545</c:v>
                </c:pt>
                <c:pt idx="14">
                  <c:v>13898196168496.398</c:v>
                </c:pt>
                <c:pt idx="15">
                  <c:v>14169451623621.252</c:v>
                </c:pt>
                <c:pt idx="16">
                  <c:v>14446540529394.051</c:v>
                </c:pt>
                <c:pt idx="17">
                  <c:v>14723629435166.85</c:v>
                </c:pt>
                <c:pt idx="18">
                  <c:v>15000718340939.551</c:v>
                </c:pt>
                <c:pt idx="19">
                  <c:v>15277807246712.35</c:v>
                </c:pt>
                <c:pt idx="20">
                  <c:v>15554896152485.002</c:v>
                </c:pt>
                <c:pt idx="21">
                  <c:v>15824207124060.621</c:v>
                </c:pt>
                <c:pt idx="22">
                  <c:v>16098821232588.861</c:v>
                </c:pt>
                <c:pt idx="23">
                  <c:v>16373435341117.102</c:v>
                </c:pt>
                <c:pt idx="24">
                  <c:v>16648049449645.242</c:v>
                </c:pt>
                <c:pt idx="25">
                  <c:v>16922663558173.482</c:v>
                </c:pt>
                <c:pt idx="26">
                  <c:v>17197277666701.723</c:v>
                </c:pt>
                <c:pt idx="27">
                  <c:v>17471891775229.863</c:v>
                </c:pt>
                <c:pt idx="28">
                  <c:v>17746505883758.102</c:v>
                </c:pt>
                <c:pt idx="29">
                  <c:v>18021119992286.344</c:v>
                </c:pt>
                <c:pt idx="30">
                  <c:v>18295734100814.484</c:v>
                </c:pt>
              </c:numCache>
            </c:numRef>
          </c:val>
          <c:smooth val="0"/>
          <c:extLst>
            <c:ext xmlns:c16="http://schemas.microsoft.com/office/drawing/2014/chart" uri="{C3380CC4-5D6E-409C-BE32-E72D297353CC}">
              <c16:uniqueId val="{00000004-C46A-4C29-B5E3-1EC40074C8DF}"/>
            </c:ext>
          </c:extLst>
        </c:ser>
        <c:ser>
          <c:idx val="6"/>
          <c:order val="5"/>
          <c:tx>
            <c:strRef>
              <c:f>'BIFUbC-biomass pre-CHP'!$A$7</c:f>
              <c:strCache>
                <c:ptCount val="1"/>
                <c:pt idx="0">
                  <c:v>textiles apparel and leather 13T15</c:v>
                </c:pt>
              </c:strCache>
            </c:strRef>
          </c:tx>
          <c:spPr>
            <a:ln w="28575" cap="rnd">
              <a:solidFill>
                <a:schemeClr val="accent1">
                  <a:lumMod val="60000"/>
                </a:schemeClr>
              </a:solidFill>
              <a:round/>
            </a:ln>
            <a:effectLst/>
          </c:spPr>
          <c:marker>
            <c:symbol val="none"/>
          </c:marker>
          <c:cat>
            <c:numRef>
              <c:f>'BIFUbC-biomass pre-CHP'!$B$1:$AF$1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'BIFUbC-biomass pre-CHP'!$B$7:$AF$7</c:f>
              <c:numCache>
                <c:formatCode>0.00E+00</c:formatCode>
                <c:ptCount val="31"/>
                <c:pt idx="0">
                  <c:v>19941789028343.996</c:v>
                </c:pt>
                <c:pt idx="1">
                  <c:v>20828267829864.699</c:v>
                </c:pt>
                <c:pt idx="2">
                  <c:v>21714746631385.402</c:v>
                </c:pt>
                <c:pt idx="3">
                  <c:v>22601225432906.102</c:v>
                </c:pt>
                <c:pt idx="4">
                  <c:v>23487704234426.805</c:v>
                </c:pt>
                <c:pt idx="5">
                  <c:v>24374183035947.508</c:v>
                </c:pt>
                <c:pt idx="6">
                  <c:v>25029168398645.395</c:v>
                </c:pt>
                <c:pt idx="7">
                  <c:v>25684153761343.281</c:v>
                </c:pt>
                <c:pt idx="8">
                  <c:v>26339139124040.957</c:v>
                </c:pt>
                <c:pt idx="9">
                  <c:v>26994124486738.844</c:v>
                </c:pt>
                <c:pt idx="10">
                  <c:v>27649109849436.41</c:v>
                </c:pt>
                <c:pt idx="11">
                  <c:v>28234442700790.5</c:v>
                </c:pt>
                <c:pt idx="12">
                  <c:v>28819775552144.273</c:v>
                </c:pt>
                <c:pt idx="13">
                  <c:v>29405108403498.258</c:v>
                </c:pt>
                <c:pt idx="14">
                  <c:v>29990441254852.027</c:v>
                </c:pt>
                <c:pt idx="15">
                  <c:v>30575774106205.801</c:v>
                </c:pt>
                <c:pt idx="16">
                  <c:v>31173694760814.707</c:v>
                </c:pt>
                <c:pt idx="17">
                  <c:v>31771615415423.613</c:v>
                </c:pt>
                <c:pt idx="18">
                  <c:v>32369536070032.309</c:v>
                </c:pt>
                <c:pt idx="19">
                  <c:v>32967456724641.215</c:v>
                </c:pt>
                <c:pt idx="20">
                  <c:v>33565377379249.801</c:v>
                </c:pt>
                <c:pt idx="21">
                  <c:v>34146514296185.371</c:v>
                </c:pt>
                <c:pt idx="22">
                  <c:v>34739094670625.484</c:v>
                </c:pt>
                <c:pt idx="23">
                  <c:v>35331675045065.602</c:v>
                </c:pt>
                <c:pt idx="24">
                  <c:v>35924255419505.5</c:v>
                </c:pt>
                <c:pt idx="25">
                  <c:v>36516835793945.609</c:v>
                </c:pt>
                <c:pt idx="26">
                  <c:v>37109416168385.727</c:v>
                </c:pt>
                <c:pt idx="27">
                  <c:v>37701996542825.625</c:v>
                </c:pt>
                <c:pt idx="28">
                  <c:v>38294576917265.734</c:v>
                </c:pt>
                <c:pt idx="29">
                  <c:v>38887157291705.852</c:v>
                </c:pt>
                <c:pt idx="30">
                  <c:v>39479737666145.75</c:v>
                </c:pt>
              </c:numCache>
            </c:numRef>
          </c:val>
          <c:smooth val="0"/>
          <c:extLst>
            <c:ext xmlns:c16="http://schemas.microsoft.com/office/drawing/2014/chart" uri="{C3380CC4-5D6E-409C-BE32-E72D297353CC}">
              <c16:uniqueId val="{00000005-C46A-4C29-B5E3-1EC40074C8DF}"/>
            </c:ext>
          </c:extLst>
        </c:ser>
        <c:ser>
          <c:idx val="7"/>
          <c:order val="6"/>
          <c:tx>
            <c:strRef>
              <c:f>'BIFUbC-biomass pre-CHP'!$A$8</c:f>
              <c:strCache>
                <c:ptCount val="1"/>
                <c:pt idx="0">
                  <c:v>wood products 16</c:v>
                </c:pt>
              </c:strCache>
            </c:strRef>
          </c:tx>
          <c:spPr>
            <a:ln w="28575" cap="rnd">
              <a:solidFill>
                <a:schemeClr val="accent2">
                  <a:lumMod val="60000"/>
                </a:schemeClr>
              </a:solidFill>
              <a:round/>
            </a:ln>
            <a:effectLst/>
          </c:spPr>
          <c:marker>
            <c:symbol val="none"/>
          </c:marker>
          <c:cat>
            <c:numRef>
              <c:f>'BIFUbC-biomass pre-CHP'!$B$1:$AF$1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'BIFUbC-biomass pre-CHP'!$B$8:$AF$8</c:f>
              <c:numCache>
                <c:formatCode>0.00E+00</c:formatCode>
                <c:ptCount val="31"/>
                <c:pt idx="0">
                  <c:v>12298579417265.172</c:v>
                </c:pt>
                <c:pt idx="1">
                  <c:v>12845292148341.025</c:v>
                </c:pt>
                <c:pt idx="2">
                  <c:v>13392004879416.875</c:v>
                </c:pt>
                <c:pt idx="3">
                  <c:v>13938717610492.727</c:v>
                </c:pt>
                <c:pt idx="4">
                  <c:v>14485430341568.578</c:v>
                </c:pt>
                <c:pt idx="5">
                  <c:v>15032143072644.432</c:v>
                </c:pt>
                <c:pt idx="6">
                  <c:v>15436088249721.412</c:v>
                </c:pt>
                <c:pt idx="7">
                  <c:v>15840033426798.391</c:v>
                </c:pt>
                <c:pt idx="8">
                  <c:v>16243978603875.24</c:v>
                </c:pt>
                <c:pt idx="9">
                  <c:v>16647923780952.221</c:v>
                </c:pt>
                <c:pt idx="10">
                  <c:v>17051868958029.004</c:v>
                </c:pt>
                <c:pt idx="11">
                  <c:v>17412857761374.615</c:v>
                </c:pt>
                <c:pt idx="12">
                  <c:v>17773846564720.031</c:v>
                </c:pt>
                <c:pt idx="13">
                  <c:v>18134835368065.578</c:v>
                </c:pt>
                <c:pt idx="14">
                  <c:v>18495824171410.992</c:v>
                </c:pt>
                <c:pt idx="15">
                  <c:v>18856812974756.406</c:v>
                </c:pt>
                <c:pt idx="16">
                  <c:v>19225564978173.898</c:v>
                </c:pt>
                <c:pt idx="17">
                  <c:v>19594316981591.391</c:v>
                </c:pt>
                <c:pt idx="18">
                  <c:v>19963068985008.754</c:v>
                </c:pt>
                <c:pt idx="19">
                  <c:v>20331820988426.246</c:v>
                </c:pt>
                <c:pt idx="20">
                  <c:v>20700572991843.543</c:v>
                </c:pt>
                <c:pt idx="21">
                  <c:v>21058974061831.707</c:v>
                </c:pt>
                <c:pt idx="22">
                  <c:v>21424432586430.773</c:v>
                </c:pt>
                <c:pt idx="23">
                  <c:v>21789891111029.84</c:v>
                </c:pt>
                <c:pt idx="24">
                  <c:v>22155349635628.777</c:v>
                </c:pt>
                <c:pt idx="25">
                  <c:v>22520808160227.844</c:v>
                </c:pt>
                <c:pt idx="26">
                  <c:v>22886266684826.91</c:v>
                </c:pt>
                <c:pt idx="27">
                  <c:v>23251725209425.848</c:v>
                </c:pt>
                <c:pt idx="28">
                  <c:v>23617183734024.914</c:v>
                </c:pt>
                <c:pt idx="29">
                  <c:v>23982642258623.98</c:v>
                </c:pt>
                <c:pt idx="30">
                  <c:v>24348100783222.918</c:v>
                </c:pt>
              </c:numCache>
            </c:numRef>
          </c:val>
          <c:smooth val="0"/>
          <c:extLst>
            <c:ext xmlns:c16="http://schemas.microsoft.com/office/drawing/2014/chart" uri="{C3380CC4-5D6E-409C-BE32-E72D297353CC}">
              <c16:uniqueId val="{00000006-C46A-4C29-B5E3-1EC40074C8DF}"/>
            </c:ext>
          </c:extLst>
        </c:ser>
        <c:ser>
          <c:idx val="8"/>
          <c:order val="7"/>
          <c:tx>
            <c:strRef>
              <c:f>'BIFUbC-biomass pre-CHP'!$A$9</c:f>
              <c:strCache>
                <c:ptCount val="1"/>
                <c:pt idx="0">
                  <c:v>pulp paper and printing 17T18</c:v>
                </c:pt>
              </c:strCache>
            </c:strRef>
          </c:tx>
          <c:spPr>
            <a:ln w="28575" cap="rnd">
              <a:solidFill>
                <a:schemeClr val="accent3">
                  <a:lumMod val="60000"/>
                </a:schemeClr>
              </a:solidFill>
              <a:round/>
            </a:ln>
            <a:effectLst/>
          </c:spPr>
          <c:marker>
            <c:symbol val="none"/>
          </c:marker>
          <c:cat>
            <c:numRef>
              <c:f>'BIFUbC-biomass pre-CHP'!$B$1:$AF$1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'BIFUbC-biomass pre-CHP'!$B$9:$AF$9</c:f>
              <c:numCache>
                <c:formatCode>0.00E+00</c:formatCode>
                <c:ptCount val="31"/>
                <c:pt idx="0">
                  <c:v>109162828963409.66</c:v>
                </c:pt>
                <c:pt idx="1">
                  <c:v>114015479528138.31</c:v>
                </c:pt>
                <c:pt idx="2">
                  <c:v>118868130092866.94</c:v>
                </c:pt>
                <c:pt idx="3">
                  <c:v>123720780657595.56</c:v>
                </c:pt>
                <c:pt idx="4">
                  <c:v>128573431222324.2</c:v>
                </c:pt>
                <c:pt idx="5">
                  <c:v>133426081787052.84</c:v>
                </c:pt>
                <c:pt idx="6">
                  <c:v>137011520135643.36</c:v>
                </c:pt>
                <c:pt idx="7">
                  <c:v>140596958484233.88</c:v>
                </c:pt>
                <c:pt idx="8">
                  <c:v>144182396832823.25</c:v>
                </c:pt>
                <c:pt idx="9">
                  <c:v>147767835181413.75</c:v>
                </c:pt>
                <c:pt idx="10">
                  <c:v>151353273530002.53</c:v>
                </c:pt>
                <c:pt idx="11">
                  <c:v>154557428876757.66</c:v>
                </c:pt>
                <c:pt idx="12">
                  <c:v>157761584223511.06</c:v>
                </c:pt>
                <c:pt idx="13">
                  <c:v>160965739570265.63</c:v>
                </c:pt>
                <c:pt idx="14">
                  <c:v>164169894917019.03</c:v>
                </c:pt>
                <c:pt idx="15">
                  <c:v>167374050263772.44</c:v>
                </c:pt>
                <c:pt idx="16">
                  <c:v>170647112177123.84</c:v>
                </c:pt>
                <c:pt idx="17">
                  <c:v>173920174090475.28</c:v>
                </c:pt>
                <c:pt idx="18">
                  <c:v>177193236003825.53</c:v>
                </c:pt>
                <c:pt idx="19">
                  <c:v>180466297917176.94</c:v>
                </c:pt>
                <c:pt idx="20">
                  <c:v>183739359830526.63</c:v>
                </c:pt>
                <c:pt idx="21">
                  <c:v>186920546321748.31</c:v>
                </c:pt>
                <c:pt idx="22">
                  <c:v>190164375146240.25</c:v>
                </c:pt>
                <c:pt idx="23">
                  <c:v>193408203970732.19</c:v>
                </c:pt>
                <c:pt idx="24">
                  <c:v>196652032795222.97</c:v>
                </c:pt>
                <c:pt idx="25">
                  <c:v>199895861619714.91</c:v>
                </c:pt>
                <c:pt idx="26">
                  <c:v>203139690444206.84</c:v>
                </c:pt>
                <c:pt idx="27">
                  <c:v>206383519268697.63</c:v>
                </c:pt>
                <c:pt idx="28">
                  <c:v>209627348093189.56</c:v>
                </c:pt>
                <c:pt idx="29">
                  <c:v>212871176917681.5</c:v>
                </c:pt>
                <c:pt idx="30">
                  <c:v>216115005742172.25</c:v>
                </c:pt>
              </c:numCache>
            </c:numRef>
          </c:val>
          <c:smooth val="0"/>
          <c:extLst>
            <c:ext xmlns:c16="http://schemas.microsoft.com/office/drawing/2014/chart" uri="{C3380CC4-5D6E-409C-BE32-E72D297353CC}">
              <c16:uniqueId val="{00000007-C46A-4C29-B5E3-1EC40074C8DF}"/>
            </c:ext>
          </c:extLst>
        </c:ser>
        <c:ser>
          <c:idx val="9"/>
          <c:order val="8"/>
          <c:tx>
            <c:strRef>
              <c:f>'BIFUbC-biomass pre-CHP'!$A$10</c:f>
              <c:strCache>
                <c:ptCount val="1"/>
                <c:pt idx="0">
                  <c:v>refined petroleum and coke 19</c:v>
                </c:pt>
              </c:strCache>
            </c:strRef>
          </c:tx>
          <c:spPr>
            <a:ln w="28575" cap="rnd">
              <a:solidFill>
                <a:schemeClr val="accent4">
                  <a:lumMod val="60000"/>
                </a:schemeClr>
              </a:solidFill>
              <a:round/>
            </a:ln>
            <a:effectLst/>
          </c:spPr>
          <c:marker>
            <c:symbol val="none"/>
          </c:marker>
          <c:cat>
            <c:numRef>
              <c:f>'BIFUbC-biomass pre-CHP'!$B$1:$AF$1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'BIFUbC-biomass pre-CHP'!$B$10:$AF$10</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8-C46A-4C29-B5E3-1EC40074C8DF}"/>
            </c:ext>
          </c:extLst>
        </c:ser>
        <c:ser>
          <c:idx val="10"/>
          <c:order val="9"/>
          <c:tx>
            <c:strRef>
              <c:f>'BIFUbC-biomass pre-CHP'!$A$11</c:f>
              <c:strCache>
                <c:ptCount val="1"/>
                <c:pt idx="0">
                  <c:v>chemicals 20</c:v>
                </c:pt>
              </c:strCache>
            </c:strRef>
          </c:tx>
          <c:spPr>
            <a:ln w="28575" cap="rnd">
              <a:solidFill>
                <a:schemeClr val="accent5">
                  <a:lumMod val="60000"/>
                </a:schemeClr>
              </a:solidFill>
              <a:round/>
            </a:ln>
            <a:effectLst/>
          </c:spPr>
          <c:marker>
            <c:symbol val="none"/>
          </c:marker>
          <c:cat>
            <c:numRef>
              <c:f>'BIFUbC-biomass pre-CHP'!$B$1:$AF$1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'BIFUbC-biomass pre-CHP'!$B$11:$AF$11</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9-C46A-4C29-B5E3-1EC40074C8DF}"/>
            </c:ext>
          </c:extLst>
        </c:ser>
        <c:ser>
          <c:idx val="11"/>
          <c:order val="10"/>
          <c:tx>
            <c:strRef>
              <c:f>'BIFUbC-biomass pre-CHP'!$A$12</c:f>
              <c:strCache>
                <c:ptCount val="1"/>
                <c:pt idx="0">
                  <c:v>rubber and plastic products 22</c:v>
                </c:pt>
              </c:strCache>
            </c:strRef>
          </c:tx>
          <c:spPr>
            <a:ln w="28575" cap="rnd">
              <a:solidFill>
                <a:schemeClr val="accent6">
                  <a:lumMod val="60000"/>
                </a:schemeClr>
              </a:solidFill>
              <a:round/>
            </a:ln>
            <a:effectLst/>
          </c:spPr>
          <c:marker>
            <c:symbol val="none"/>
          </c:marker>
          <c:cat>
            <c:numRef>
              <c:f>'BIFUbC-biomass pre-CHP'!$B$1:$AF$1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'BIFUbC-biomass pre-CHP'!$B$12:$AF$12</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A-C46A-4C29-B5E3-1EC40074C8DF}"/>
            </c:ext>
          </c:extLst>
        </c:ser>
        <c:ser>
          <c:idx val="12"/>
          <c:order val="11"/>
          <c:tx>
            <c:strRef>
              <c:f>'BIFUbC-biomass pre-CHP'!$A$13</c:f>
              <c:strCache>
                <c:ptCount val="1"/>
                <c:pt idx="0">
                  <c:v>glass and glass products 231</c:v>
                </c:pt>
              </c:strCache>
            </c:strRef>
          </c:tx>
          <c:spPr>
            <a:ln w="28575" cap="rnd">
              <a:solidFill>
                <a:schemeClr val="accent1">
                  <a:lumMod val="80000"/>
                  <a:lumOff val="20000"/>
                </a:schemeClr>
              </a:solidFill>
              <a:round/>
            </a:ln>
            <a:effectLst/>
          </c:spPr>
          <c:marker>
            <c:symbol val="none"/>
          </c:marker>
          <c:cat>
            <c:numRef>
              <c:f>'BIFUbC-biomass pre-CHP'!$B$1:$AF$1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'BIFUbC-biomass pre-CHP'!$B$13:$AF$13</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B-C46A-4C29-B5E3-1EC40074C8DF}"/>
            </c:ext>
          </c:extLst>
        </c:ser>
        <c:ser>
          <c:idx val="13"/>
          <c:order val="12"/>
          <c:tx>
            <c:strRef>
              <c:f>'BIFUbC-biomass pre-CHP'!$A$14</c:f>
              <c:strCache>
                <c:ptCount val="1"/>
                <c:pt idx="0">
                  <c:v>cement and other nonmetallic minerals 239</c:v>
                </c:pt>
              </c:strCache>
            </c:strRef>
          </c:tx>
          <c:spPr>
            <a:ln w="28575" cap="rnd">
              <a:solidFill>
                <a:schemeClr val="accent2">
                  <a:lumMod val="80000"/>
                  <a:lumOff val="20000"/>
                </a:schemeClr>
              </a:solidFill>
              <a:round/>
            </a:ln>
            <a:effectLst/>
          </c:spPr>
          <c:marker>
            <c:symbol val="none"/>
          </c:marker>
          <c:cat>
            <c:numRef>
              <c:f>'BIFUbC-biomass pre-CHP'!$B$1:$AF$1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'BIFUbC-biomass pre-CHP'!$B$14:$AF$14</c:f>
              <c:numCache>
                <c:formatCode>0.00E+00</c:formatCode>
                <c:ptCount val="31"/>
                <c:pt idx="0">
                  <c:v>127229192398021.02</c:v>
                </c:pt>
                <c:pt idx="1">
                  <c:v>132884952863400.41</c:v>
                </c:pt>
                <c:pt idx="2">
                  <c:v>138540713328779.8</c:v>
                </c:pt>
                <c:pt idx="3">
                  <c:v>144196473794159.19</c:v>
                </c:pt>
                <c:pt idx="4">
                  <c:v>149852234259538.56</c:v>
                </c:pt>
                <c:pt idx="5">
                  <c:v>155507994724917.97</c:v>
                </c:pt>
                <c:pt idx="6">
                  <c:v>159686820336307.81</c:v>
                </c:pt>
                <c:pt idx="7">
                  <c:v>163865645947697.66</c:v>
                </c:pt>
                <c:pt idx="8">
                  <c:v>168044471559086.16</c:v>
                </c:pt>
                <c:pt idx="9">
                  <c:v>172223297170476</c:v>
                </c:pt>
                <c:pt idx="10">
                  <c:v>176402122781863.84</c:v>
                </c:pt>
                <c:pt idx="11">
                  <c:v>180136563350659.47</c:v>
                </c:pt>
                <c:pt idx="12">
                  <c:v>183871003919453.09</c:v>
                </c:pt>
                <c:pt idx="13">
                  <c:v>187605444488248.06</c:v>
                </c:pt>
                <c:pt idx="14">
                  <c:v>191339885057041.69</c:v>
                </c:pt>
                <c:pt idx="15">
                  <c:v>195074325625835.31</c:v>
                </c:pt>
                <c:pt idx="16">
                  <c:v>198889076744496.81</c:v>
                </c:pt>
                <c:pt idx="17">
                  <c:v>202703827863158.34</c:v>
                </c:pt>
                <c:pt idx="18">
                  <c:v>206518578981818.5</c:v>
                </c:pt>
                <c:pt idx="19">
                  <c:v>210333330100480</c:v>
                </c:pt>
                <c:pt idx="20">
                  <c:v>214148081219139.5</c:v>
                </c:pt>
                <c:pt idx="21">
                  <c:v>217855751604644.94</c:v>
                </c:pt>
                <c:pt idx="22">
                  <c:v>221636431580938.59</c:v>
                </c:pt>
                <c:pt idx="23">
                  <c:v>225417111557232.22</c:v>
                </c:pt>
                <c:pt idx="24">
                  <c:v>229197791533524.53</c:v>
                </c:pt>
                <c:pt idx="25">
                  <c:v>232978471509818.16</c:v>
                </c:pt>
                <c:pt idx="26">
                  <c:v>236759151486111.81</c:v>
                </c:pt>
                <c:pt idx="27">
                  <c:v>240539831462404.09</c:v>
                </c:pt>
                <c:pt idx="28">
                  <c:v>244320511438697.75</c:v>
                </c:pt>
                <c:pt idx="29">
                  <c:v>248101191414991.41</c:v>
                </c:pt>
                <c:pt idx="30">
                  <c:v>251881871391283.69</c:v>
                </c:pt>
              </c:numCache>
            </c:numRef>
          </c:val>
          <c:smooth val="0"/>
          <c:extLst>
            <c:ext xmlns:c16="http://schemas.microsoft.com/office/drawing/2014/chart" uri="{C3380CC4-5D6E-409C-BE32-E72D297353CC}">
              <c16:uniqueId val="{0000000C-C46A-4C29-B5E3-1EC40074C8DF}"/>
            </c:ext>
          </c:extLst>
        </c:ser>
        <c:ser>
          <c:idx val="14"/>
          <c:order val="13"/>
          <c:tx>
            <c:strRef>
              <c:f>'BIFUbC-biomass pre-CHP'!$A$15</c:f>
              <c:strCache>
                <c:ptCount val="1"/>
                <c:pt idx="0">
                  <c:v>iron and steel 241</c:v>
                </c:pt>
              </c:strCache>
            </c:strRef>
          </c:tx>
          <c:spPr>
            <a:ln w="28575" cap="rnd">
              <a:solidFill>
                <a:schemeClr val="accent3">
                  <a:lumMod val="80000"/>
                  <a:lumOff val="20000"/>
                </a:schemeClr>
              </a:solidFill>
              <a:round/>
            </a:ln>
            <a:effectLst/>
          </c:spPr>
          <c:marker>
            <c:symbol val="none"/>
          </c:marker>
          <c:cat>
            <c:numRef>
              <c:f>'BIFUbC-biomass pre-CHP'!$B$1:$AF$1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'BIFUbC-biomass pre-CHP'!$B$15:$AF$15</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D-C46A-4C29-B5E3-1EC40074C8DF}"/>
            </c:ext>
          </c:extLst>
        </c:ser>
        <c:ser>
          <c:idx val="15"/>
          <c:order val="14"/>
          <c:tx>
            <c:strRef>
              <c:f>'BIFUbC-biomass pre-CHP'!$A$16</c:f>
              <c:strCache>
                <c:ptCount val="1"/>
                <c:pt idx="0">
                  <c:v>other metals 242</c:v>
                </c:pt>
              </c:strCache>
            </c:strRef>
          </c:tx>
          <c:spPr>
            <a:ln w="28575" cap="rnd">
              <a:solidFill>
                <a:schemeClr val="accent4">
                  <a:lumMod val="80000"/>
                  <a:lumOff val="20000"/>
                </a:schemeClr>
              </a:solidFill>
              <a:round/>
            </a:ln>
            <a:effectLst/>
          </c:spPr>
          <c:marker>
            <c:symbol val="none"/>
          </c:marker>
          <c:cat>
            <c:numRef>
              <c:f>'BIFUbC-biomass pre-CHP'!$B$1:$AF$1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'BIFUbC-biomass pre-CHP'!$B$16:$AF$16</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E-C46A-4C29-B5E3-1EC40074C8DF}"/>
            </c:ext>
          </c:extLst>
        </c:ser>
        <c:ser>
          <c:idx val="16"/>
          <c:order val="15"/>
          <c:tx>
            <c:strRef>
              <c:f>'BIFUbC-biomass pre-CHP'!$A$17</c:f>
              <c:strCache>
                <c:ptCount val="1"/>
                <c:pt idx="0">
                  <c:v>metal products except machinery and vehicles 25</c:v>
                </c:pt>
              </c:strCache>
            </c:strRef>
          </c:tx>
          <c:spPr>
            <a:ln w="28575" cap="rnd">
              <a:solidFill>
                <a:schemeClr val="accent5">
                  <a:lumMod val="80000"/>
                  <a:lumOff val="20000"/>
                </a:schemeClr>
              </a:solidFill>
              <a:round/>
            </a:ln>
            <a:effectLst/>
          </c:spPr>
          <c:marker>
            <c:symbol val="none"/>
          </c:marker>
          <c:cat>
            <c:numRef>
              <c:f>'BIFUbC-biomass pre-CHP'!$B$1:$AF$1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'BIFUbC-biomass pre-CHP'!$B$17:$AF$17</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F-C46A-4C29-B5E3-1EC40074C8DF}"/>
            </c:ext>
          </c:extLst>
        </c:ser>
        <c:ser>
          <c:idx val="17"/>
          <c:order val="16"/>
          <c:tx>
            <c:strRef>
              <c:f>'BIFUbC-biomass pre-CHP'!$A$18</c:f>
              <c:strCache>
                <c:ptCount val="1"/>
                <c:pt idx="0">
                  <c:v>computers and electronics 26</c:v>
                </c:pt>
              </c:strCache>
            </c:strRef>
          </c:tx>
          <c:spPr>
            <a:ln w="28575" cap="rnd">
              <a:solidFill>
                <a:schemeClr val="accent6">
                  <a:lumMod val="80000"/>
                  <a:lumOff val="20000"/>
                </a:schemeClr>
              </a:solidFill>
              <a:round/>
            </a:ln>
            <a:effectLst/>
          </c:spPr>
          <c:marker>
            <c:symbol val="none"/>
          </c:marker>
          <c:cat>
            <c:numRef>
              <c:f>'BIFUbC-biomass pre-CHP'!$B$1:$AF$1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'BIFUbC-biomass pre-CHP'!$B$18:$AF$18</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0-C46A-4C29-B5E3-1EC40074C8DF}"/>
            </c:ext>
          </c:extLst>
        </c:ser>
        <c:ser>
          <c:idx val="18"/>
          <c:order val="17"/>
          <c:tx>
            <c:strRef>
              <c:f>'BIFUbC-biomass pre-CHP'!$A$19</c:f>
              <c:strCache>
                <c:ptCount val="1"/>
                <c:pt idx="0">
                  <c:v>appliances and electrical equipment 27</c:v>
                </c:pt>
              </c:strCache>
            </c:strRef>
          </c:tx>
          <c:spPr>
            <a:ln w="28575" cap="rnd">
              <a:solidFill>
                <a:schemeClr val="accent1">
                  <a:lumMod val="80000"/>
                </a:schemeClr>
              </a:solidFill>
              <a:round/>
            </a:ln>
            <a:effectLst/>
          </c:spPr>
          <c:marker>
            <c:symbol val="none"/>
          </c:marker>
          <c:cat>
            <c:numRef>
              <c:f>'BIFUbC-biomass pre-CHP'!$B$1:$AF$1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'BIFUbC-biomass pre-CHP'!$B$19:$AF$19</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1-C46A-4C29-B5E3-1EC40074C8DF}"/>
            </c:ext>
          </c:extLst>
        </c:ser>
        <c:ser>
          <c:idx val="19"/>
          <c:order val="18"/>
          <c:tx>
            <c:strRef>
              <c:f>'BIFUbC-biomass pre-CHP'!$A$20</c:f>
              <c:strCache>
                <c:ptCount val="1"/>
                <c:pt idx="0">
                  <c:v>other machinery 28</c:v>
                </c:pt>
              </c:strCache>
            </c:strRef>
          </c:tx>
          <c:spPr>
            <a:ln w="28575" cap="rnd">
              <a:solidFill>
                <a:schemeClr val="accent2">
                  <a:lumMod val="80000"/>
                </a:schemeClr>
              </a:solidFill>
              <a:round/>
            </a:ln>
            <a:effectLst/>
          </c:spPr>
          <c:marker>
            <c:symbol val="none"/>
          </c:marker>
          <c:cat>
            <c:numRef>
              <c:f>'BIFUbC-biomass pre-CHP'!$B$1:$AF$1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'BIFUbC-biomass pre-CHP'!$B$20:$AF$20</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2-C46A-4C29-B5E3-1EC40074C8DF}"/>
            </c:ext>
          </c:extLst>
        </c:ser>
        <c:ser>
          <c:idx val="20"/>
          <c:order val="19"/>
          <c:tx>
            <c:strRef>
              <c:f>'BIFUbC-biomass pre-CHP'!$A$21</c:f>
              <c:strCache>
                <c:ptCount val="1"/>
                <c:pt idx="0">
                  <c:v>road vehicles 29</c:v>
                </c:pt>
              </c:strCache>
            </c:strRef>
          </c:tx>
          <c:spPr>
            <a:ln w="28575" cap="rnd">
              <a:solidFill>
                <a:schemeClr val="accent3">
                  <a:lumMod val="80000"/>
                </a:schemeClr>
              </a:solidFill>
              <a:round/>
            </a:ln>
            <a:effectLst/>
          </c:spPr>
          <c:marker>
            <c:symbol val="none"/>
          </c:marker>
          <c:cat>
            <c:numRef>
              <c:f>'BIFUbC-biomass pre-CHP'!$B$1:$AF$1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'BIFUbC-biomass pre-CHP'!$B$21:$AF$21</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3-C46A-4C29-B5E3-1EC40074C8DF}"/>
            </c:ext>
          </c:extLst>
        </c:ser>
        <c:ser>
          <c:idx val="21"/>
          <c:order val="20"/>
          <c:tx>
            <c:strRef>
              <c:f>'BIFUbC-biomass pre-CHP'!$A$22</c:f>
              <c:strCache>
                <c:ptCount val="1"/>
                <c:pt idx="0">
                  <c:v>nonroad vehicles 30</c:v>
                </c:pt>
              </c:strCache>
            </c:strRef>
          </c:tx>
          <c:spPr>
            <a:ln w="28575" cap="rnd">
              <a:solidFill>
                <a:schemeClr val="accent4">
                  <a:lumMod val="80000"/>
                </a:schemeClr>
              </a:solidFill>
              <a:round/>
            </a:ln>
            <a:effectLst/>
          </c:spPr>
          <c:marker>
            <c:symbol val="none"/>
          </c:marker>
          <c:cat>
            <c:numRef>
              <c:f>'BIFUbC-biomass pre-CHP'!$B$1:$AF$1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'BIFUbC-biomass pre-CHP'!$B$22:$AF$22</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4-C46A-4C29-B5E3-1EC40074C8DF}"/>
            </c:ext>
          </c:extLst>
        </c:ser>
        <c:ser>
          <c:idx val="22"/>
          <c:order val="21"/>
          <c:tx>
            <c:strRef>
              <c:f>'BIFUbC-biomass pre-CHP'!$A$23</c:f>
              <c:strCache>
                <c:ptCount val="1"/>
                <c:pt idx="0">
                  <c:v>other manufacturing 31T33</c:v>
                </c:pt>
              </c:strCache>
            </c:strRef>
          </c:tx>
          <c:spPr>
            <a:ln w="28575" cap="rnd">
              <a:solidFill>
                <a:schemeClr val="accent5">
                  <a:lumMod val="80000"/>
                </a:schemeClr>
              </a:solidFill>
              <a:round/>
            </a:ln>
            <a:effectLst/>
          </c:spPr>
          <c:marker>
            <c:symbol val="none"/>
          </c:marker>
          <c:cat>
            <c:numRef>
              <c:f>'BIFUbC-biomass pre-CHP'!$B$1:$AF$1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'BIFUbC-biomass pre-CHP'!$B$23:$AF$23</c:f>
              <c:numCache>
                <c:formatCode>0.00E+00</c:formatCode>
                <c:ptCount val="31"/>
                <c:pt idx="0">
                  <c:v>68517148953687.078</c:v>
                </c:pt>
                <c:pt idx="1">
                  <c:v>71562963950613.859</c:v>
                </c:pt>
                <c:pt idx="2">
                  <c:v>74608778947540.625</c:v>
                </c:pt>
                <c:pt idx="3">
                  <c:v>77654593944467.391</c:v>
                </c:pt>
                <c:pt idx="4">
                  <c:v>80700408941394.172</c:v>
                </c:pt>
                <c:pt idx="5">
                  <c:v>83746223938320.953</c:v>
                </c:pt>
                <c:pt idx="6">
                  <c:v>85996660425973.563</c:v>
                </c:pt>
                <c:pt idx="7">
                  <c:v>88247096913626.172</c:v>
                </c:pt>
                <c:pt idx="8">
                  <c:v>90497533401278.047</c:v>
                </c:pt>
                <c:pt idx="9">
                  <c:v>92747969888930.656</c:v>
                </c:pt>
                <c:pt idx="10">
                  <c:v>94998406376582.188</c:v>
                </c:pt>
                <c:pt idx="11">
                  <c:v>97009526748315.703</c:v>
                </c:pt>
                <c:pt idx="12">
                  <c:v>99020647120048.125</c:v>
                </c:pt>
                <c:pt idx="13">
                  <c:v>101031767491781.28</c:v>
                </c:pt>
                <c:pt idx="14">
                  <c:v>103042887863513.7</c:v>
                </c:pt>
                <c:pt idx="15">
                  <c:v>105054008235246.13</c:v>
                </c:pt>
                <c:pt idx="16">
                  <c:v>107108378507446.66</c:v>
                </c:pt>
                <c:pt idx="17">
                  <c:v>109162748779647.17</c:v>
                </c:pt>
                <c:pt idx="18">
                  <c:v>111217119051846.97</c:v>
                </c:pt>
                <c:pt idx="19">
                  <c:v>113271489324047.5</c:v>
                </c:pt>
                <c:pt idx="20">
                  <c:v>115325859596246.94</c:v>
                </c:pt>
                <c:pt idx="21">
                  <c:v>117322563334490.59</c:v>
                </c:pt>
                <c:pt idx="22">
                  <c:v>119358585164068.47</c:v>
                </c:pt>
                <c:pt idx="23">
                  <c:v>121394606993646.34</c:v>
                </c:pt>
                <c:pt idx="24">
                  <c:v>123430628823223.48</c:v>
                </c:pt>
                <c:pt idx="25">
                  <c:v>125466650652801.36</c:v>
                </c:pt>
                <c:pt idx="26">
                  <c:v>127502672482379.22</c:v>
                </c:pt>
                <c:pt idx="27">
                  <c:v>129538694311956.38</c:v>
                </c:pt>
                <c:pt idx="28">
                  <c:v>131574716141534.23</c:v>
                </c:pt>
                <c:pt idx="29">
                  <c:v>133610737971112.11</c:v>
                </c:pt>
                <c:pt idx="30">
                  <c:v>135646759800689.25</c:v>
                </c:pt>
              </c:numCache>
            </c:numRef>
          </c:val>
          <c:smooth val="0"/>
          <c:extLst>
            <c:ext xmlns:c16="http://schemas.microsoft.com/office/drawing/2014/chart" uri="{C3380CC4-5D6E-409C-BE32-E72D297353CC}">
              <c16:uniqueId val="{00000015-C46A-4C29-B5E3-1EC40074C8DF}"/>
            </c:ext>
          </c:extLst>
        </c:ser>
        <c:ser>
          <c:idx val="23"/>
          <c:order val="22"/>
          <c:tx>
            <c:strRef>
              <c:f>'BIFUbC-biomass pre-CHP'!$A$24</c:f>
              <c:strCache>
                <c:ptCount val="1"/>
                <c:pt idx="0">
                  <c:v>energy pipelines and gas processing 352T353</c:v>
                </c:pt>
              </c:strCache>
            </c:strRef>
          </c:tx>
          <c:spPr>
            <a:ln w="28575" cap="rnd">
              <a:solidFill>
                <a:schemeClr val="accent6">
                  <a:lumMod val="80000"/>
                </a:schemeClr>
              </a:solidFill>
              <a:round/>
            </a:ln>
            <a:effectLst/>
          </c:spPr>
          <c:marker>
            <c:symbol val="none"/>
          </c:marker>
          <c:cat>
            <c:numRef>
              <c:f>'BIFUbC-biomass pre-CHP'!$B$1:$AF$1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'BIFUbC-biomass pre-CHP'!$B$24:$AF$24</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6-C46A-4C29-B5E3-1EC40074C8DF}"/>
            </c:ext>
          </c:extLst>
        </c:ser>
        <c:ser>
          <c:idx val="24"/>
          <c:order val="23"/>
          <c:tx>
            <c:strRef>
              <c:f>'BIFUbC-biomass pre-CHP'!$A$25</c:f>
              <c:strCache>
                <c:ptCount val="1"/>
                <c:pt idx="0">
                  <c:v>water and waste 36T39</c:v>
                </c:pt>
              </c:strCache>
            </c:strRef>
          </c:tx>
          <c:spPr>
            <a:ln w="28575" cap="rnd">
              <a:solidFill>
                <a:schemeClr val="accent1">
                  <a:lumMod val="60000"/>
                  <a:lumOff val="40000"/>
                </a:schemeClr>
              </a:solidFill>
              <a:round/>
            </a:ln>
            <a:effectLst/>
          </c:spPr>
          <c:marker>
            <c:symbol val="none"/>
          </c:marker>
          <c:cat>
            <c:numRef>
              <c:f>'BIFUbC-biomass pre-CHP'!$B$1:$AF$1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'BIFUbC-biomass pre-CHP'!$B$25:$AF$25</c:f>
              <c:numCache>
                <c:formatCode>0.00E+00</c:formatCode>
                <c:ptCount val="31"/>
                <c:pt idx="0">
                  <c:v>25612478040.130802</c:v>
                </c:pt>
                <c:pt idx="1">
                  <c:v>25638090518.170929</c:v>
                </c:pt>
                <c:pt idx="2">
                  <c:v>25663728608.689098</c:v>
                </c:pt>
                <c:pt idx="3">
                  <c:v>25689392337.297783</c:v>
                </c:pt>
                <c:pt idx="4">
                  <c:v>25715081729.635078</c:v>
                </c:pt>
                <c:pt idx="5">
                  <c:v>25740796811.364712</c:v>
                </c:pt>
                <c:pt idx="6">
                  <c:v>25766537608.176075</c:v>
                </c:pt>
                <c:pt idx="7">
                  <c:v>25792304145.784248</c:v>
                </c:pt>
                <c:pt idx="8">
                  <c:v>25818096449.930031</c:v>
                </c:pt>
                <c:pt idx="9">
                  <c:v>25843914546.379959</c:v>
                </c:pt>
                <c:pt idx="10">
                  <c:v>25869758460.926334</c:v>
                </c:pt>
                <c:pt idx="11">
                  <c:v>25895628219.387257</c:v>
                </c:pt>
                <c:pt idx="12">
                  <c:v>25921523847.60664</c:v>
                </c:pt>
                <c:pt idx="13">
                  <c:v>25947445371.454243</c:v>
                </c:pt>
                <c:pt idx="14">
                  <c:v>25973392816.825695</c:v>
                </c:pt>
                <c:pt idx="15">
                  <c:v>25999366209.642517</c:v>
                </c:pt>
                <c:pt idx="16">
                  <c:v>26025365575.852158</c:v>
                </c:pt>
                <c:pt idx="17">
                  <c:v>26051390941.428005</c:v>
                </c:pt>
                <c:pt idx="18">
                  <c:v>26077442332.369431</c:v>
                </c:pt>
                <c:pt idx="19">
                  <c:v>26103519774.701797</c:v>
                </c:pt>
                <c:pt idx="20">
                  <c:v>26129623294.476498</c:v>
                </c:pt>
                <c:pt idx="21">
                  <c:v>25998975178.004116</c:v>
                </c:pt>
                <c:pt idx="22">
                  <c:v>25868980302.114094</c:v>
                </c:pt>
                <c:pt idx="23">
                  <c:v>25739635400.603523</c:v>
                </c:pt>
                <c:pt idx="24">
                  <c:v>25610937223.600506</c:v>
                </c:pt>
                <c:pt idx="25">
                  <c:v>25482882537.482502</c:v>
                </c:pt>
                <c:pt idx="26">
                  <c:v>25355468124.79509</c:v>
                </c:pt>
                <c:pt idx="27">
                  <c:v>25228690784.171116</c:v>
                </c:pt>
                <c:pt idx="28">
                  <c:v>25102547330.250259</c:v>
                </c:pt>
                <c:pt idx="29">
                  <c:v>24977034593.599007</c:v>
                </c:pt>
                <c:pt idx="30">
                  <c:v>24852149420.631008</c:v>
                </c:pt>
              </c:numCache>
            </c:numRef>
          </c:val>
          <c:smooth val="0"/>
          <c:extLst>
            <c:ext xmlns:c16="http://schemas.microsoft.com/office/drawing/2014/chart" uri="{C3380CC4-5D6E-409C-BE32-E72D297353CC}">
              <c16:uniqueId val="{00000017-C46A-4C29-B5E3-1EC40074C8DF}"/>
            </c:ext>
          </c:extLst>
        </c:ser>
        <c:ser>
          <c:idx val="25"/>
          <c:order val="24"/>
          <c:tx>
            <c:strRef>
              <c:f>'BIFUbC-biomass pre-CHP'!$A$26</c:f>
              <c:strCache>
                <c:ptCount val="1"/>
                <c:pt idx="0">
                  <c:v>construction 41T43</c:v>
                </c:pt>
              </c:strCache>
            </c:strRef>
          </c:tx>
          <c:spPr>
            <a:ln w="28575" cap="rnd">
              <a:solidFill>
                <a:schemeClr val="accent2">
                  <a:lumMod val="60000"/>
                  <a:lumOff val="40000"/>
                </a:schemeClr>
              </a:solidFill>
              <a:round/>
            </a:ln>
            <a:effectLst/>
          </c:spPr>
          <c:marker>
            <c:symbol val="none"/>
          </c:marker>
          <c:cat>
            <c:numRef>
              <c:f>'BIFUbC-biomass pre-CHP'!$B$1:$AF$1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'BIFUbC-biomass pre-CHP'!$B$26:$AF$26</c:f>
              <c:numCache>
                <c:formatCode>0.00E+00</c:formatCode>
                <c:ptCount val="31"/>
                <c:pt idx="0">
                  <c:v>6087721328894.5859</c:v>
                </c:pt>
                <c:pt idx="1">
                  <c:v>6358340775322.3896</c:v>
                </c:pt>
                <c:pt idx="2">
                  <c:v>6628960221750.1924</c:v>
                </c:pt>
                <c:pt idx="3">
                  <c:v>6899579668177.9941</c:v>
                </c:pt>
                <c:pt idx="4">
                  <c:v>7170199114605.7979</c:v>
                </c:pt>
                <c:pt idx="5">
                  <c:v>7440818561033.6016</c:v>
                </c:pt>
                <c:pt idx="6">
                  <c:v>7640768944469.2246</c:v>
                </c:pt>
                <c:pt idx="7">
                  <c:v>7840719327904.8467</c:v>
                </c:pt>
                <c:pt idx="8">
                  <c:v>8040669711340.4053</c:v>
                </c:pt>
                <c:pt idx="9">
                  <c:v>8240620094776.0283</c:v>
                </c:pt>
                <c:pt idx="10">
                  <c:v>8440570478211.5537</c:v>
                </c:pt>
                <c:pt idx="11">
                  <c:v>8619257720295.3145</c:v>
                </c:pt>
                <c:pt idx="12">
                  <c:v>8797944962378.9766</c:v>
                </c:pt>
                <c:pt idx="13">
                  <c:v>8976632204462.7051</c:v>
                </c:pt>
                <c:pt idx="14">
                  <c:v>9155319446546.3691</c:v>
                </c:pt>
                <c:pt idx="15">
                  <c:v>9334006688630.0313</c:v>
                </c:pt>
                <c:pt idx="16">
                  <c:v>9516536667102.6563</c:v>
                </c:pt>
                <c:pt idx="17">
                  <c:v>9699066645575.2813</c:v>
                </c:pt>
                <c:pt idx="18">
                  <c:v>9881596624047.8398</c:v>
                </c:pt>
                <c:pt idx="19">
                  <c:v>10064126602520.465</c:v>
                </c:pt>
                <c:pt idx="20">
                  <c:v>10246656580992.992</c:v>
                </c:pt>
                <c:pt idx="21">
                  <c:v>10424062910947.057</c:v>
                </c:pt>
                <c:pt idx="22">
                  <c:v>10604962637618.318</c:v>
                </c:pt>
                <c:pt idx="23">
                  <c:v>10785862364289.582</c:v>
                </c:pt>
                <c:pt idx="24">
                  <c:v>10966762090960.779</c:v>
                </c:pt>
                <c:pt idx="25">
                  <c:v>11147661817632.043</c:v>
                </c:pt>
                <c:pt idx="26">
                  <c:v>11328561544303.305</c:v>
                </c:pt>
                <c:pt idx="27">
                  <c:v>11509461270974.502</c:v>
                </c:pt>
                <c:pt idx="28">
                  <c:v>11690360997645.766</c:v>
                </c:pt>
                <c:pt idx="29">
                  <c:v>11871260724317.027</c:v>
                </c:pt>
                <c:pt idx="30">
                  <c:v>12052160450988.227</c:v>
                </c:pt>
              </c:numCache>
            </c:numRef>
          </c:val>
          <c:smooth val="0"/>
          <c:extLst>
            <c:ext xmlns:c16="http://schemas.microsoft.com/office/drawing/2014/chart" uri="{C3380CC4-5D6E-409C-BE32-E72D297353CC}">
              <c16:uniqueId val="{00000018-C46A-4C29-B5E3-1EC40074C8DF}"/>
            </c:ext>
          </c:extLst>
        </c:ser>
        <c:dLbls>
          <c:showLegendKey val="0"/>
          <c:showVal val="0"/>
          <c:showCatName val="0"/>
          <c:showSerName val="0"/>
          <c:showPercent val="0"/>
          <c:showBubbleSize val="0"/>
        </c:dLbls>
        <c:smooth val="0"/>
        <c:axId val="1554324768"/>
        <c:axId val="1331715072"/>
        <c:extLst/>
      </c:lineChart>
      <c:catAx>
        <c:axId val="15543247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1715072"/>
        <c:crosses val="autoZero"/>
        <c:auto val="1"/>
        <c:lblAlgn val="ctr"/>
        <c:lblOffset val="100"/>
        <c:noMultiLvlLbl val="0"/>
      </c:catAx>
      <c:valAx>
        <c:axId val="1331715072"/>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432476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3"/>
          <c:order val="0"/>
          <c:tx>
            <c:strRef>
              <c:f>'BIFUbC-petroleum-diesel pre-CHP'!$A$2</c:f>
              <c:strCache>
                <c:ptCount val="1"/>
                <c:pt idx="0">
                  <c:v>agriculture and forestry 01T03</c:v>
                </c:pt>
              </c:strCache>
            </c:strRef>
          </c:tx>
          <c:spPr>
            <a:ln w="28575" cap="rnd">
              <a:solidFill>
                <a:schemeClr val="accent4"/>
              </a:solidFill>
              <a:round/>
            </a:ln>
            <a:effectLst/>
          </c:spPr>
          <c:marker>
            <c:symbol val="none"/>
          </c:marker>
          <c:cat>
            <c:numRef>
              <c:f>'BIFUbC-petroleum-diesel pre-CHP'!$B$1:$AF$1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'BIFUbC-petroleum-diesel pre-CHP'!$B$2:$AF$2</c:f>
              <c:numCache>
                <c:formatCode>0.00E+00</c:formatCode>
                <c:ptCount val="31"/>
                <c:pt idx="0">
                  <c:v>76236330577659.875</c:v>
                </c:pt>
                <c:pt idx="1">
                  <c:v>77927733637930.109</c:v>
                </c:pt>
                <c:pt idx="2">
                  <c:v>79619136698200.344</c:v>
                </c:pt>
                <c:pt idx="3">
                  <c:v>81310539758470.594</c:v>
                </c:pt>
                <c:pt idx="4">
                  <c:v>83001942818740.828</c:v>
                </c:pt>
                <c:pt idx="5">
                  <c:v>84693345879011.063</c:v>
                </c:pt>
                <c:pt idx="6">
                  <c:v>85474970809551.922</c:v>
                </c:pt>
                <c:pt idx="7">
                  <c:v>86256595740092.547</c:v>
                </c:pt>
                <c:pt idx="8">
                  <c:v>87038220670633.172</c:v>
                </c:pt>
                <c:pt idx="9">
                  <c:v>87819845601173.781</c:v>
                </c:pt>
                <c:pt idx="10">
                  <c:v>88601470531714.563</c:v>
                </c:pt>
                <c:pt idx="11">
                  <c:v>89157177292962.563</c:v>
                </c:pt>
                <c:pt idx="12">
                  <c:v>89712884054210.719</c:v>
                </c:pt>
                <c:pt idx="13">
                  <c:v>90268590815458.875</c:v>
                </c:pt>
                <c:pt idx="14">
                  <c:v>90824297576707</c:v>
                </c:pt>
                <c:pt idx="15">
                  <c:v>91380004337955.125</c:v>
                </c:pt>
                <c:pt idx="16">
                  <c:v>91816260113140.781</c:v>
                </c:pt>
                <c:pt idx="17">
                  <c:v>92252515888326.094</c:v>
                </c:pt>
                <c:pt idx="18">
                  <c:v>92688771663511.547</c:v>
                </c:pt>
                <c:pt idx="19">
                  <c:v>93125027438697.031</c:v>
                </c:pt>
                <c:pt idx="20">
                  <c:v>93561283213882.328</c:v>
                </c:pt>
                <c:pt idx="21">
                  <c:v>94156806970484.75</c:v>
                </c:pt>
                <c:pt idx="22">
                  <c:v>94643738921575.547</c:v>
                </c:pt>
                <c:pt idx="23">
                  <c:v>95130670872666.5</c:v>
                </c:pt>
                <c:pt idx="24">
                  <c:v>95617602823757.313</c:v>
                </c:pt>
                <c:pt idx="25">
                  <c:v>96104534774848.109</c:v>
                </c:pt>
                <c:pt idx="26">
                  <c:v>96591466725938.891</c:v>
                </c:pt>
                <c:pt idx="27">
                  <c:v>97078398677029.844</c:v>
                </c:pt>
                <c:pt idx="28">
                  <c:v>97565330628120.656</c:v>
                </c:pt>
                <c:pt idx="29">
                  <c:v>98052262579211.453</c:v>
                </c:pt>
                <c:pt idx="30">
                  <c:v>98539194530302.406</c:v>
                </c:pt>
              </c:numCache>
            </c:numRef>
          </c:val>
          <c:smooth val="0"/>
          <c:extLst>
            <c:ext xmlns:c16="http://schemas.microsoft.com/office/drawing/2014/chart" uri="{C3380CC4-5D6E-409C-BE32-E72D297353CC}">
              <c16:uniqueId val="{00000000-945C-4A73-9CE9-7E42B39E2FAC}"/>
            </c:ext>
          </c:extLst>
        </c:ser>
        <c:ser>
          <c:idx val="4"/>
          <c:order val="1"/>
          <c:tx>
            <c:strRef>
              <c:f>'BIFUbC-petroleum-diesel pre-CHP'!$A$3</c:f>
              <c:strCache>
                <c:ptCount val="1"/>
                <c:pt idx="0">
                  <c:v>coal mining 05</c:v>
                </c:pt>
              </c:strCache>
            </c:strRef>
          </c:tx>
          <c:spPr>
            <a:ln w="28575" cap="rnd">
              <a:solidFill>
                <a:schemeClr val="accent5"/>
              </a:solidFill>
              <a:round/>
            </a:ln>
            <a:effectLst/>
          </c:spPr>
          <c:marker>
            <c:symbol val="none"/>
          </c:marker>
          <c:cat>
            <c:numRef>
              <c:f>'BIFUbC-petroleum-diesel pre-CHP'!$B$1:$AF$1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'BIFUbC-petroleum-diesel pre-CHP'!$B$3:$AF$3</c:f>
              <c:numCache>
                <c:formatCode>0.00E+00</c:formatCode>
                <c:ptCount val="31"/>
                <c:pt idx="0">
                  <c:v>367786675336.9765</c:v>
                </c:pt>
                <c:pt idx="1">
                  <c:v>372119985612.80121</c:v>
                </c:pt>
                <c:pt idx="2">
                  <c:v>376453295888.62592</c:v>
                </c:pt>
                <c:pt idx="3">
                  <c:v>380786606164.45233</c:v>
                </c:pt>
                <c:pt idx="4">
                  <c:v>385119916440.2771</c:v>
                </c:pt>
                <c:pt idx="5">
                  <c:v>389453226716.10309</c:v>
                </c:pt>
                <c:pt idx="6">
                  <c:v>390977552530.57751</c:v>
                </c:pt>
                <c:pt idx="7">
                  <c:v>392501878345.05237</c:v>
                </c:pt>
                <c:pt idx="8">
                  <c:v>394026204159.52679</c:v>
                </c:pt>
                <c:pt idx="9">
                  <c:v>395550529974.00165</c:v>
                </c:pt>
                <c:pt idx="10">
                  <c:v>397074855788.47632</c:v>
                </c:pt>
                <c:pt idx="11">
                  <c:v>395643365477.65643</c:v>
                </c:pt>
                <c:pt idx="12">
                  <c:v>394211875166.83636</c:v>
                </c:pt>
                <c:pt idx="13">
                  <c:v>392780384856.01672</c:v>
                </c:pt>
                <c:pt idx="14">
                  <c:v>391348894545.19666</c:v>
                </c:pt>
                <c:pt idx="15">
                  <c:v>389917404234.37695</c:v>
                </c:pt>
                <c:pt idx="16">
                  <c:v>381889619833.51178</c:v>
                </c:pt>
                <c:pt idx="17">
                  <c:v>373861835432.65112</c:v>
                </c:pt>
                <c:pt idx="18">
                  <c:v>365834051031.78711</c:v>
                </c:pt>
                <c:pt idx="19">
                  <c:v>357806266630.9231</c:v>
                </c:pt>
                <c:pt idx="20">
                  <c:v>349778482230.06219</c:v>
                </c:pt>
                <c:pt idx="21">
                  <c:v>350545756615.92145</c:v>
                </c:pt>
                <c:pt idx="22">
                  <c:v>345316400010.83319</c:v>
                </c:pt>
                <c:pt idx="23">
                  <c:v>340087043405.74658</c:v>
                </c:pt>
                <c:pt idx="24">
                  <c:v>334857686800.65833</c:v>
                </c:pt>
                <c:pt idx="25">
                  <c:v>329628330195.57172</c:v>
                </c:pt>
                <c:pt idx="26">
                  <c:v>324398973590.48517</c:v>
                </c:pt>
                <c:pt idx="27">
                  <c:v>319169616985.39691</c:v>
                </c:pt>
                <c:pt idx="28">
                  <c:v>313940260380.3103</c:v>
                </c:pt>
                <c:pt idx="29">
                  <c:v>308710903775.22369</c:v>
                </c:pt>
                <c:pt idx="30">
                  <c:v>303481547170.13544</c:v>
                </c:pt>
              </c:numCache>
            </c:numRef>
          </c:val>
          <c:smooth val="0"/>
          <c:extLst>
            <c:ext xmlns:c16="http://schemas.microsoft.com/office/drawing/2014/chart" uri="{C3380CC4-5D6E-409C-BE32-E72D297353CC}">
              <c16:uniqueId val="{00000001-945C-4A73-9CE9-7E42B39E2FAC}"/>
            </c:ext>
          </c:extLst>
        </c:ser>
        <c:ser>
          <c:idx val="5"/>
          <c:order val="2"/>
          <c:tx>
            <c:strRef>
              <c:f>'BIFUbC-petroleum-diesel pre-CHP'!$A$4</c:f>
              <c:strCache>
                <c:ptCount val="1"/>
                <c:pt idx="0">
                  <c:v>oil and gas extraction 06</c:v>
                </c:pt>
              </c:strCache>
            </c:strRef>
          </c:tx>
          <c:spPr>
            <a:ln w="28575" cap="rnd">
              <a:solidFill>
                <a:schemeClr val="accent6"/>
              </a:solidFill>
              <a:round/>
            </a:ln>
            <a:effectLst/>
          </c:spPr>
          <c:marker>
            <c:symbol val="none"/>
          </c:marker>
          <c:cat>
            <c:numRef>
              <c:f>'BIFUbC-petroleum-diesel pre-CHP'!$B$1:$AF$1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'BIFUbC-petroleum-diesel pre-CHP'!$B$4:$AF$4</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2-945C-4A73-9CE9-7E42B39E2FAC}"/>
            </c:ext>
          </c:extLst>
        </c:ser>
        <c:ser>
          <c:idx val="6"/>
          <c:order val="3"/>
          <c:tx>
            <c:strRef>
              <c:f>'BIFUbC-petroleum-diesel pre-CHP'!$A$5</c:f>
              <c:strCache>
                <c:ptCount val="1"/>
                <c:pt idx="0">
                  <c:v>other mining and quarrying 07T08</c:v>
                </c:pt>
              </c:strCache>
            </c:strRef>
          </c:tx>
          <c:spPr>
            <a:ln w="28575" cap="rnd">
              <a:solidFill>
                <a:schemeClr val="accent1">
                  <a:lumMod val="60000"/>
                </a:schemeClr>
              </a:solidFill>
              <a:round/>
            </a:ln>
            <a:effectLst/>
          </c:spPr>
          <c:marker>
            <c:symbol val="none"/>
          </c:marker>
          <c:cat>
            <c:numRef>
              <c:f>'BIFUbC-petroleum-diesel pre-CHP'!$B$1:$AF$1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'BIFUbC-petroleum-diesel pre-CHP'!$B$5:$AF$5</c:f>
              <c:numCache>
                <c:formatCode>0.00E+00</c:formatCode>
                <c:ptCount val="31"/>
                <c:pt idx="0">
                  <c:v>1977644354360.5574</c:v>
                </c:pt>
                <c:pt idx="1">
                  <c:v>2021520990181.6394</c:v>
                </c:pt>
                <c:pt idx="2">
                  <c:v>2065397626002.7214</c:v>
                </c:pt>
                <c:pt idx="3">
                  <c:v>2109274261823.8037</c:v>
                </c:pt>
                <c:pt idx="4">
                  <c:v>2153150897644.8857</c:v>
                </c:pt>
                <c:pt idx="5">
                  <c:v>2197027533465.9678</c:v>
                </c:pt>
                <c:pt idx="6">
                  <c:v>2217303642237.1914</c:v>
                </c:pt>
                <c:pt idx="7">
                  <c:v>2237579751008.4087</c:v>
                </c:pt>
                <c:pt idx="8">
                  <c:v>2257855859779.6265</c:v>
                </c:pt>
                <c:pt idx="9">
                  <c:v>2278131968550.8438</c:v>
                </c:pt>
                <c:pt idx="10">
                  <c:v>2298408077322.0654</c:v>
                </c:pt>
                <c:pt idx="11">
                  <c:v>2312823649671.0332</c:v>
                </c:pt>
                <c:pt idx="12">
                  <c:v>2327239222020.0054</c:v>
                </c:pt>
                <c:pt idx="13">
                  <c:v>2341654794368.9771</c:v>
                </c:pt>
                <c:pt idx="14">
                  <c:v>2356070366717.9487</c:v>
                </c:pt>
                <c:pt idx="15">
                  <c:v>2370485939066.9199</c:v>
                </c:pt>
                <c:pt idx="16">
                  <c:v>2381802836985.7441</c:v>
                </c:pt>
                <c:pt idx="17">
                  <c:v>2393119734904.5591</c:v>
                </c:pt>
                <c:pt idx="18">
                  <c:v>2404436632823.3779</c:v>
                </c:pt>
                <c:pt idx="19">
                  <c:v>2415753530742.1973</c:v>
                </c:pt>
                <c:pt idx="20">
                  <c:v>2427070428661.0122</c:v>
                </c:pt>
                <c:pt idx="21">
                  <c:v>2442518892486.7026</c:v>
                </c:pt>
                <c:pt idx="22">
                  <c:v>2455150379557.7065</c:v>
                </c:pt>
                <c:pt idx="23">
                  <c:v>2467781866628.7144</c:v>
                </c:pt>
                <c:pt idx="24">
                  <c:v>2480413353699.7188</c:v>
                </c:pt>
                <c:pt idx="25">
                  <c:v>2493044840770.7222</c:v>
                </c:pt>
                <c:pt idx="26">
                  <c:v>2505676327841.7261</c:v>
                </c:pt>
                <c:pt idx="27">
                  <c:v>2518307814912.7339</c:v>
                </c:pt>
                <c:pt idx="28">
                  <c:v>2530939301983.7383</c:v>
                </c:pt>
                <c:pt idx="29">
                  <c:v>2543570789054.7417</c:v>
                </c:pt>
                <c:pt idx="30">
                  <c:v>2556202276125.75</c:v>
                </c:pt>
              </c:numCache>
            </c:numRef>
          </c:val>
          <c:smooth val="0"/>
          <c:extLst>
            <c:ext xmlns:c16="http://schemas.microsoft.com/office/drawing/2014/chart" uri="{C3380CC4-5D6E-409C-BE32-E72D297353CC}">
              <c16:uniqueId val="{00000003-945C-4A73-9CE9-7E42B39E2FAC}"/>
            </c:ext>
          </c:extLst>
        </c:ser>
        <c:ser>
          <c:idx val="7"/>
          <c:order val="4"/>
          <c:tx>
            <c:strRef>
              <c:f>'BIFUbC-petroleum-diesel pre-CHP'!$A$6</c:f>
              <c:strCache>
                <c:ptCount val="1"/>
                <c:pt idx="0">
                  <c:v>food beverage and tobacco 10T12</c:v>
                </c:pt>
              </c:strCache>
            </c:strRef>
          </c:tx>
          <c:spPr>
            <a:ln w="28575" cap="rnd">
              <a:solidFill>
                <a:schemeClr val="accent2">
                  <a:lumMod val="60000"/>
                </a:schemeClr>
              </a:solidFill>
              <a:round/>
            </a:ln>
            <a:effectLst/>
          </c:spPr>
          <c:marker>
            <c:symbol val="none"/>
          </c:marker>
          <c:cat>
            <c:numRef>
              <c:f>'BIFUbC-petroleum-diesel pre-CHP'!$B$1:$AF$1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'BIFUbC-petroleum-diesel pre-CHP'!$B$6:$AF$6</c:f>
              <c:numCache>
                <c:formatCode>0.00E+00</c:formatCode>
                <c:ptCount val="31"/>
                <c:pt idx="0">
                  <c:v>2279367476664.3818</c:v>
                </c:pt>
                <c:pt idx="1">
                  <c:v>2329938235989.9932</c:v>
                </c:pt>
                <c:pt idx="2">
                  <c:v>2380508995315.6045</c:v>
                </c:pt>
                <c:pt idx="3">
                  <c:v>2431079754641.2158</c:v>
                </c:pt>
                <c:pt idx="4">
                  <c:v>2481650513966.8271</c:v>
                </c:pt>
                <c:pt idx="5">
                  <c:v>2532221273292.439</c:v>
                </c:pt>
                <c:pt idx="6">
                  <c:v>2555590845675.1235</c:v>
                </c:pt>
                <c:pt idx="7">
                  <c:v>2578960418057.8008</c:v>
                </c:pt>
                <c:pt idx="8">
                  <c:v>2602329990440.4785</c:v>
                </c:pt>
                <c:pt idx="9">
                  <c:v>2625699562823.1558</c:v>
                </c:pt>
                <c:pt idx="10">
                  <c:v>2649069135205.8379</c:v>
                </c:pt>
                <c:pt idx="11">
                  <c:v>2665684047132.3877</c:v>
                </c:pt>
                <c:pt idx="12">
                  <c:v>2682298959058.9429</c:v>
                </c:pt>
                <c:pt idx="13">
                  <c:v>2698913870985.4976</c:v>
                </c:pt>
                <c:pt idx="14">
                  <c:v>2715528782912.0522</c:v>
                </c:pt>
                <c:pt idx="15">
                  <c:v>2732143694838.606</c:v>
                </c:pt>
                <c:pt idx="16">
                  <c:v>2745187177098.7109</c:v>
                </c:pt>
                <c:pt idx="17">
                  <c:v>2758230659358.8052</c:v>
                </c:pt>
                <c:pt idx="18">
                  <c:v>2771274141618.9043</c:v>
                </c:pt>
                <c:pt idx="19">
                  <c:v>2784317623879.0034</c:v>
                </c:pt>
                <c:pt idx="20">
                  <c:v>2797361106139.0981</c:v>
                </c:pt>
                <c:pt idx="21">
                  <c:v>2815166494621.1392</c:v>
                </c:pt>
                <c:pt idx="22">
                  <c:v>2829725128860.9453</c:v>
                </c:pt>
                <c:pt idx="23">
                  <c:v>2844283763100.7559</c:v>
                </c:pt>
                <c:pt idx="24">
                  <c:v>2858842397340.5625</c:v>
                </c:pt>
                <c:pt idx="25">
                  <c:v>2873401031580.3682</c:v>
                </c:pt>
                <c:pt idx="26">
                  <c:v>2887959665820.1743</c:v>
                </c:pt>
                <c:pt idx="27">
                  <c:v>2902518300059.9849</c:v>
                </c:pt>
                <c:pt idx="28">
                  <c:v>2917076934299.7915</c:v>
                </c:pt>
                <c:pt idx="29">
                  <c:v>2931635568539.5972</c:v>
                </c:pt>
                <c:pt idx="30">
                  <c:v>2946194202779.4082</c:v>
                </c:pt>
              </c:numCache>
            </c:numRef>
          </c:val>
          <c:smooth val="0"/>
          <c:extLst>
            <c:ext xmlns:c16="http://schemas.microsoft.com/office/drawing/2014/chart" uri="{C3380CC4-5D6E-409C-BE32-E72D297353CC}">
              <c16:uniqueId val="{00000004-945C-4A73-9CE9-7E42B39E2FAC}"/>
            </c:ext>
          </c:extLst>
        </c:ser>
        <c:ser>
          <c:idx val="8"/>
          <c:order val="5"/>
          <c:tx>
            <c:strRef>
              <c:f>'BIFUbC-petroleum-diesel pre-CHP'!$A$7</c:f>
              <c:strCache>
                <c:ptCount val="1"/>
                <c:pt idx="0">
                  <c:v>textiles apparel and leather 13T15</c:v>
                </c:pt>
              </c:strCache>
            </c:strRef>
          </c:tx>
          <c:spPr>
            <a:ln w="28575" cap="rnd">
              <a:solidFill>
                <a:schemeClr val="accent3">
                  <a:lumMod val="60000"/>
                </a:schemeClr>
              </a:solidFill>
              <a:round/>
            </a:ln>
            <a:effectLst/>
          </c:spPr>
          <c:marker>
            <c:symbol val="none"/>
          </c:marker>
          <c:cat>
            <c:numRef>
              <c:f>'BIFUbC-petroleum-diesel pre-CHP'!$B$1:$AF$1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'BIFUbC-petroleum-diesel pre-CHP'!$B$7:$AF$7</c:f>
              <c:numCache>
                <c:formatCode>0.00E+00</c:formatCode>
                <c:ptCount val="31"/>
                <c:pt idx="0">
                  <c:v>412921970345.76807</c:v>
                </c:pt>
                <c:pt idx="1">
                  <c:v>422083186251.66986</c:v>
                </c:pt>
                <c:pt idx="2">
                  <c:v>431244402157.57172</c:v>
                </c:pt>
                <c:pt idx="3">
                  <c:v>440405618063.47357</c:v>
                </c:pt>
                <c:pt idx="4">
                  <c:v>449566833969.37543</c:v>
                </c:pt>
                <c:pt idx="5">
                  <c:v>458728049875.27728</c:v>
                </c:pt>
                <c:pt idx="6">
                  <c:v>462961597108.52887</c:v>
                </c:pt>
                <c:pt idx="7">
                  <c:v>467195144341.77917</c:v>
                </c:pt>
                <c:pt idx="8">
                  <c:v>471428691575.02948</c:v>
                </c:pt>
                <c:pt idx="9">
                  <c:v>475662238808.27979</c:v>
                </c:pt>
                <c:pt idx="10">
                  <c:v>479895786041.53094</c:v>
                </c:pt>
                <c:pt idx="11">
                  <c:v>482905683410.02032</c:v>
                </c:pt>
                <c:pt idx="12">
                  <c:v>485915580778.51062</c:v>
                </c:pt>
                <c:pt idx="13">
                  <c:v>488925478147.00085</c:v>
                </c:pt>
                <c:pt idx="14">
                  <c:v>491935375515.49109</c:v>
                </c:pt>
                <c:pt idx="15">
                  <c:v>494945272883.98114</c:v>
                </c:pt>
                <c:pt idx="16">
                  <c:v>497308182967.6568</c:v>
                </c:pt>
                <c:pt idx="17">
                  <c:v>499671093051.33057</c:v>
                </c:pt>
                <c:pt idx="18">
                  <c:v>502034003135.00513</c:v>
                </c:pt>
                <c:pt idx="19">
                  <c:v>504396913218.67975</c:v>
                </c:pt>
                <c:pt idx="20">
                  <c:v>506759823302.35352</c:v>
                </c:pt>
                <c:pt idx="21">
                  <c:v>509985383099.11591</c:v>
                </c:pt>
                <c:pt idx="22">
                  <c:v>512622772636.95441</c:v>
                </c:pt>
                <c:pt idx="23">
                  <c:v>515260162174.79382</c:v>
                </c:pt>
                <c:pt idx="24">
                  <c:v>517897551712.63245</c:v>
                </c:pt>
                <c:pt idx="25">
                  <c:v>520534941250.47095</c:v>
                </c:pt>
                <c:pt idx="26">
                  <c:v>523172330788.30945</c:v>
                </c:pt>
                <c:pt idx="27">
                  <c:v>525809720326.14886</c:v>
                </c:pt>
                <c:pt idx="28">
                  <c:v>528447109863.98749</c:v>
                </c:pt>
                <c:pt idx="29">
                  <c:v>531084499401.82599</c:v>
                </c:pt>
                <c:pt idx="30">
                  <c:v>533721888939.66541</c:v>
                </c:pt>
              </c:numCache>
            </c:numRef>
          </c:val>
          <c:smooth val="0"/>
          <c:extLst>
            <c:ext xmlns:c16="http://schemas.microsoft.com/office/drawing/2014/chart" uri="{C3380CC4-5D6E-409C-BE32-E72D297353CC}">
              <c16:uniqueId val="{00000005-945C-4A73-9CE9-7E42B39E2FAC}"/>
            </c:ext>
          </c:extLst>
        </c:ser>
        <c:ser>
          <c:idx val="9"/>
          <c:order val="6"/>
          <c:tx>
            <c:strRef>
              <c:f>'BIFUbC-petroleum-diesel pre-CHP'!$A$8</c:f>
              <c:strCache>
                <c:ptCount val="1"/>
                <c:pt idx="0">
                  <c:v>wood products 16</c:v>
                </c:pt>
              </c:strCache>
            </c:strRef>
          </c:tx>
          <c:spPr>
            <a:ln w="28575" cap="rnd">
              <a:solidFill>
                <a:schemeClr val="accent4">
                  <a:lumMod val="60000"/>
                </a:schemeClr>
              </a:solidFill>
              <a:round/>
            </a:ln>
            <a:effectLst/>
          </c:spPr>
          <c:marker>
            <c:symbol val="none"/>
          </c:marker>
          <c:cat>
            <c:numRef>
              <c:f>'BIFUbC-petroleum-diesel pre-CHP'!$B$1:$AF$1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'BIFUbC-petroleum-diesel pre-CHP'!$B$8:$AF$8</c:f>
              <c:numCache>
                <c:formatCode>0.00E+00</c:formatCode>
                <c:ptCount val="31"/>
                <c:pt idx="0">
                  <c:v>64642164481.709572</c:v>
                </c:pt>
                <c:pt idx="1">
                  <c:v>66076335748.852058</c:v>
                </c:pt>
                <c:pt idx="2">
                  <c:v>67510507015.994537</c:v>
                </c:pt>
                <c:pt idx="3">
                  <c:v>68944678283.137024</c:v>
                </c:pt>
                <c:pt idx="4">
                  <c:v>70378849550.27951</c:v>
                </c:pt>
                <c:pt idx="5">
                  <c:v>71813020817.421997</c:v>
                </c:pt>
                <c:pt idx="6">
                  <c:v>72475774742.488693</c:v>
                </c:pt>
                <c:pt idx="7">
                  <c:v>73138528667.555206</c:v>
                </c:pt>
                <c:pt idx="8">
                  <c:v>73801282592.621719</c:v>
                </c:pt>
                <c:pt idx="9">
                  <c:v>74464036517.688217</c:v>
                </c:pt>
                <c:pt idx="10">
                  <c:v>75126790442.754852</c:v>
                </c:pt>
                <c:pt idx="11">
                  <c:v>75597984263.233887</c:v>
                </c:pt>
                <c:pt idx="12">
                  <c:v>76069178083.713074</c:v>
                </c:pt>
                <c:pt idx="13">
                  <c:v>76540371904.192245</c:v>
                </c:pt>
                <c:pt idx="14">
                  <c:v>77011565724.671417</c:v>
                </c:pt>
                <c:pt idx="15">
                  <c:v>77482759545.150574</c:v>
                </c:pt>
                <c:pt idx="16">
                  <c:v>77852668712.629715</c:v>
                </c:pt>
                <c:pt idx="17">
                  <c:v>78222577880.108566</c:v>
                </c:pt>
                <c:pt idx="18">
                  <c:v>78592487047.58754</c:v>
                </c:pt>
                <c:pt idx="19">
                  <c:v>78962396215.066528</c:v>
                </c:pt>
                <c:pt idx="20">
                  <c:v>79332305382.54538</c:v>
                </c:pt>
                <c:pt idx="21">
                  <c:v>79837260754.024658</c:v>
                </c:pt>
                <c:pt idx="22">
                  <c:v>80250139168.230942</c:v>
                </c:pt>
                <c:pt idx="23">
                  <c:v>80663017582.437378</c:v>
                </c:pt>
                <c:pt idx="24">
                  <c:v>81075895996.643677</c:v>
                </c:pt>
                <c:pt idx="25">
                  <c:v>81488774410.84996</c:v>
                </c:pt>
                <c:pt idx="26">
                  <c:v>81901652825.056259</c:v>
                </c:pt>
                <c:pt idx="27">
                  <c:v>82314531239.262695</c:v>
                </c:pt>
                <c:pt idx="28">
                  <c:v>82727409653.468994</c:v>
                </c:pt>
                <c:pt idx="29">
                  <c:v>83140288067.675278</c:v>
                </c:pt>
                <c:pt idx="30">
                  <c:v>83553166481.881714</c:v>
                </c:pt>
              </c:numCache>
            </c:numRef>
          </c:val>
          <c:smooth val="0"/>
          <c:extLst>
            <c:ext xmlns:c16="http://schemas.microsoft.com/office/drawing/2014/chart" uri="{C3380CC4-5D6E-409C-BE32-E72D297353CC}">
              <c16:uniqueId val="{00000006-945C-4A73-9CE9-7E42B39E2FAC}"/>
            </c:ext>
          </c:extLst>
        </c:ser>
        <c:ser>
          <c:idx val="10"/>
          <c:order val="7"/>
          <c:tx>
            <c:strRef>
              <c:f>'BIFUbC-petroleum-diesel pre-CHP'!$A$9</c:f>
              <c:strCache>
                <c:ptCount val="1"/>
                <c:pt idx="0">
                  <c:v>pulp paper and printing 17T18</c:v>
                </c:pt>
              </c:strCache>
            </c:strRef>
          </c:tx>
          <c:spPr>
            <a:ln w="28575" cap="rnd">
              <a:solidFill>
                <a:schemeClr val="accent5">
                  <a:lumMod val="60000"/>
                </a:schemeClr>
              </a:solidFill>
              <a:round/>
            </a:ln>
            <a:effectLst/>
          </c:spPr>
          <c:marker>
            <c:symbol val="none"/>
          </c:marker>
          <c:cat>
            <c:numRef>
              <c:f>'BIFUbC-petroleum-diesel pre-CHP'!$B$1:$AF$1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'BIFUbC-petroleum-diesel pre-CHP'!$B$9:$AF$9</c:f>
              <c:numCache>
                <c:formatCode>0.00E+00</c:formatCode>
                <c:ptCount val="31"/>
                <c:pt idx="0">
                  <c:v>200492179588.23868</c:v>
                </c:pt>
                <c:pt idx="1">
                  <c:v>204940361754.74985</c:v>
                </c:pt>
                <c:pt idx="2">
                  <c:v>209388543921.26102</c:v>
                </c:pt>
                <c:pt idx="3">
                  <c:v>213836726087.77219</c:v>
                </c:pt>
                <c:pt idx="4">
                  <c:v>218284908254.28336</c:v>
                </c:pt>
                <c:pt idx="5">
                  <c:v>222733090420.79453</c:v>
                </c:pt>
                <c:pt idx="6">
                  <c:v>224788667922.45575</c:v>
                </c:pt>
                <c:pt idx="7">
                  <c:v>226844245424.11627</c:v>
                </c:pt>
                <c:pt idx="8">
                  <c:v>228899822925.77689</c:v>
                </c:pt>
                <c:pt idx="9">
                  <c:v>230955400427.43741</c:v>
                </c:pt>
                <c:pt idx="10">
                  <c:v>233010977929.09839</c:v>
                </c:pt>
                <c:pt idx="11">
                  <c:v>234472418412.00616</c:v>
                </c:pt>
                <c:pt idx="12">
                  <c:v>235933858894.91434</c:v>
                </c:pt>
                <c:pt idx="13">
                  <c:v>237395299377.82254</c:v>
                </c:pt>
                <c:pt idx="14">
                  <c:v>238856739860.73068</c:v>
                </c:pt>
                <c:pt idx="15">
                  <c:v>240318180343.63876</c:v>
                </c:pt>
                <c:pt idx="16">
                  <c:v>241465479414.33356</c:v>
                </c:pt>
                <c:pt idx="17">
                  <c:v>242612778485.0274</c:v>
                </c:pt>
                <c:pt idx="18">
                  <c:v>243760077555.72165</c:v>
                </c:pt>
                <c:pt idx="19">
                  <c:v>244907376626.41595</c:v>
                </c:pt>
                <c:pt idx="20">
                  <c:v>246054675697.10983</c:v>
                </c:pt>
                <c:pt idx="21">
                  <c:v>247620829984.08942</c:v>
                </c:pt>
                <c:pt idx="22">
                  <c:v>248901401169.05609</c:v>
                </c:pt>
                <c:pt idx="23">
                  <c:v>250181972354.02322</c:v>
                </c:pt>
                <c:pt idx="24">
                  <c:v>251462543538.98996</c:v>
                </c:pt>
                <c:pt idx="25">
                  <c:v>252743114723.95667</c:v>
                </c:pt>
                <c:pt idx="26">
                  <c:v>254023685908.92334</c:v>
                </c:pt>
                <c:pt idx="27">
                  <c:v>255304257093.89047</c:v>
                </c:pt>
                <c:pt idx="28">
                  <c:v>256584828278.85721</c:v>
                </c:pt>
                <c:pt idx="29">
                  <c:v>257865399463.82391</c:v>
                </c:pt>
                <c:pt idx="30">
                  <c:v>259145970648.79105</c:v>
                </c:pt>
              </c:numCache>
            </c:numRef>
          </c:val>
          <c:smooth val="0"/>
          <c:extLst>
            <c:ext xmlns:c16="http://schemas.microsoft.com/office/drawing/2014/chart" uri="{C3380CC4-5D6E-409C-BE32-E72D297353CC}">
              <c16:uniqueId val="{00000007-945C-4A73-9CE9-7E42B39E2FAC}"/>
            </c:ext>
          </c:extLst>
        </c:ser>
        <c:ser>
          <c:idx val="11"/>
          <c:order val="8"/>
          <c:tx>
            <c:strRef>
              <c:f>'BIFUbC-petroleum-diesel pre-CHP'!$A$10</c:f>
              <c:strCache>
                <c:ptCount val="1"/>
                <c:pt idx="0">
                  <c:v>refined petroleum and coke 19</c:v>
                </c:pt>
              </c:strCache>
            </c:strRef>
          </c:tx>
          <c:spPr>
            <a:ln w="28575" cap="rnd">
              <a:solidFill>
                <a:schemeClr val="accent6">
                  <a:lumMod val="60000"/>
                </a:schemeClr>
              </a:solidFill>
              <a:round/>
            </a:ln>
            <a:effectLst/>
          </c:spPr>
          <c:marker>
            <c:symbol val="none"/>
          </c:marker>
          <c:cat>
            <c:numRef>
              <c:f>'BIFUbC-petroleum-diesel pre-CHP'!$B$1:$AF$1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'BIFUbC-petroleum-diesel pre-CHP'!$B$10:$AF$10</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8-945C-4A73-9CE9-7E42B39E2FAC}"/>
            </c:ext>
          </c:extLst>
        </c:ser>
        <c:ser>
          <c:idx val="12"/>
          <c:order val="9"/>
          <c:tx>
            <c:strRef>
              <c:f>'BIFUbC-petroleum-diesel pre-CHP'!$A$11</c:f>
              <c:strCache>
                <c:ptCount val="1"/>
                <c:pt idx="0">
                  <c:v>chemicals 20</c:v>
                </c:pt>
              </c:strCache>
            </c:strRef>
          </c:tx>
          <c:spPr>
            <a:ln w="28575" cap="rnd">
              <a:solidFill>
                <a:schemeClr val="accent1">
                  <a:lumMod val="80000"/>
                  <a:lumOff val="20000"/>
                </a:schemeClr>
              </a:solidFill>
              <a:round/>
            </a:ln>
            <a:effectLst/>
          </c:spPr>
          <c:marker>
            <c:symbol val="none"/>
          </c:marker>
          <c:cat>
            <c:numRef>
              <c:f>'BIFUbC-petroleum-diesel pre-CHP'!$B$1:$AF$1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'BIFUbC-petroleum-diesel pre-CHP'!$B$11:$AF$11</c:f>
              <c:numCache>
                <c:formatCode>0.00E+00</c:formatCode>
                <c:ptCount val="31"/>
                <c:pt idx="0">
                  <c:v>76317425976607.453</c:v>
                </c:pt>
                <c:pt idx="1">
                  <c:v>78819835111447.516</c:v>
                </c:pt>
                <c:pt idx="2">
                  <c:v>81322244246287.578</c:v>
                </c:pt>
                <c:pt idx="3">
                  <c:v>83824653381127.641</c:v>
                </c:pt>
                <c:pt idx="4">
                  <c:v>86327062515967.703</c:v>
                </c:pt>
                <c:pt idx="5">
                  <c:v>88829471650807.766</c:v>
                </c:pt>
                <c:pt idx="6">
                  <c:v>89344606478212.672</c:v>
                </c:pt>
                <c:pt idx="7">
                  <c:v>89859741305617.453</c:v>
                </c:pt>
                <c:pt idx="8">
                  <c:v>90374876133022.359</c:v>
                </c:pt>
                <c:pt idx="9">
                  <c:v>90890010960427.141</c:v>
                </c:pt>
                <c:pt idx="10">
                  <c:v>91405145787831.969</c:v>
                </c:pt>
                <c:pt idx="11">
                  <c:v>91627085383773.828</c:v>
                </c:pt>
                <c:pt idx="12">
                  <c:v>91849024979715.719</c:v>
                </c:pt>
                <c:pt idx="13">
                  <c:v>92070964575657.625</c:v>
                </c:pt>
                <c:pt idx="14">
                  <c:v>92292904171599.531</c:v>
                </c:pt>
                <c:pt idx="15">
                  <c:v>92514843767541.469</c:v>
                </c:pt>
                <c:pt idx="16">
                  <c:v>92608829695397.203</c:v>
                </c:pt>
                <c:pt idx="17">
                  <c:v>92702815623252.922</c:v>
                </c:pt>
                <c:pt idx="18">
                  <c:v>92796801551108.656</c:v>
                </c:pt>
                <c:pt idx="19">
                  <c:v>92890787478964.359</c:v>
                </c:pt>
                <c:pt idx="20">
                  <c:v>92984773406820.063</c:v>
                </c:pt>
                <c:pt idx="21">
                  <c:v>93249364225457.406</c:v>
                </c:pt>
                <c:pt idx="22">
                  <c:v>93397633527652.734</c:v>
                </c:pt>
                <c:pt idx="23">
                  <c:v>93545902829848.063</c:v>
                </c:pt>
                <c:pt idx="24">
                  <c:v>93694172132043.391</c:v>
                </c:pt>
                <c:pt idx="25">
                  <c:v>93842441434238.656</c:v>
                </c:pt>
                <c:pt idx="26">
                  <c:v>93990710736433.969</c:v>
                </c:pt>
                <c:pt idx="27">
                  <c:v>94138980038629.297</c:v>
                </c:pt>
                <c:pt idx="28">
                  <c:v>94287249340824.625</c:v>
                </c:pt>
                <c:pt idx="29">
                  <c:v>94435518643019.953</c:v>
                </c:pt>
                <c:pt idx="30">
                  <c:v>94583787945215.281</c:v>
                </c:pt>
              </c:numCache>
            </c:numRef>
          </c:val>
          <c:smooth val="0"/>
          <c:extLst>
            <c:ext xmlns:c16="http://schemas.microsoft.com/office/drawing/2014/chart" uri="{C3380CC4-5D6E-409C-BE32-E72D297353CC}">
              <c16:uniqueId val="{00000009-945C-4A73-9CE9-7E42B39E2FAC}"/>
            </c:ext>
          </c:extLst>
        </c:ser>
        <c:ser>
          <c:idx val="13"/>
          <c:order val="10"/>
          <c:tx>
            <c:strRef>
              <c:f>'BIFUbC-petroleum-diesel pre-CHP'!$A$12</c:f>
              <c:strCache>
                <c:ptCount val="1"/>
                <c:pt idx="0">
                  <c:v>rubber and plastic products 22</c:v>
                </c:pt>
              </c:strCache>
            </c:strRef>
          </c:tx>
          <c:spPr>
            <a:ln w="28575" cap="rnd">
              <a:solidFill>
                <a:schemeClr val="accent2">
                  <a:lumMod val="80000"/>
                  <a:lumOff val="20000"/>
                </a:schemeClr>
              </a:solidFill>
              <a:round/>
            </a:ln>
            <a:effectLst/>
          </c:spPr>
          <c:marker>
            <c:symbol val="none"/>
          </c:marker>
          <c:cat>
            <c:numRef>
              <c:f>'BIFUbC-petroleum-diesel pre-CHP'!$B$1:$AF$1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'BIFUbC-petroleum-diesel pre-CHP'!$B$12:$AF$12</c:f>
              <c:numCache>
                <c:formatCode>0.00E+00</c:formatCode>
                <c:ptCount val="31"/>
                <c:pt idx="0">
                  <c:v>39521524166457.438</c:v>
                </c:pt>
                <c:pt idx="1">
                  <c:v>40817414611285.32</c:v>
                </c:pt>
                <c:pt idx="2">
                  <c:v>42113305056113.211</c:v>
                </c:pt>
                <c:pt idx="3">
                  <c:v>43409195500941.102</c:v>
                </c:pt>
                <c:pt idx="4">
                  <c:v>44705085945768.992</c:v>
                </c:pt>
                <c:pt idx="5">
                  <c:v>46000976390596.875</c:v>
                </c:pt>
                <c:pt idx="6">
                  <c:v>46267742640502.992</c:v>
                </c:pt>
                <c:pt idx="7">
                  <c:v>46534508890409.039</c:v>
                </c:pt>
                <c:pt idx="8">
                  <c:v>46801275140315.156</c:v>
                </c:pt>
                <c:pt idx="9">
                  <c:v>47068041390221.203</c:v>
                </c:pt>
                <c:pt idx="10">
                  <c:v>47334807640127.273</c:v>
                </c:pt>
                <c:pt idx="11">
                  <c:v>47449740645168.594</c:v>
                </c:pt>
                <c:pt idx="12">
                  <c:v>47564673650209.93</c:v>
                </c:pt>
                <c:pt idx="13">
                  <c:v>47679606655251.273</c:v>
                </c:pt>
                <c:pt idx="14">
                  <c:v>47794539660292.617</c:v>
                </c:pt>
                <c:pt idx="15">
                  <c:v>47909472665333.977</c:v>
                </c:pt>
                <c:pt idx="16">
                  <c:v>47958143949402.125</c:v>
                </c:pt>
                <c:pt idx="17">
                  <c:v>48006815233470.266</c:v>
                </c:pt>
                <c:pt idx="18">
                  <c:v>48055486517538.414</c:v>
                </c:pt>
                <c:pt idx="19">
                  <c:v>48104157801606.547</c:v>
                </c:pt>
                <c:pt idx="20">
                  <c:v>48152829085674.68</c:v>
                </c:pt>
                <c:pt idx="21">
                  <c:v>48289849331040.445</c:v>
                </c:pt>
                <c:pt idx="22">
                  <c:v>48366631648248.734</c:v>
                </c:pt>
                <c:pt idx="23">
                  <c:v>48443413965457.031</c:v>
                </c:pt>
                <c:pt idx="24">
                  <c:v>48520196282665.328</c:v>
                </c:pt>
                <c:pt idx="25">
                  <c:v>48596978599873.594</c:v>
                </c:pt>
                <c:pt idx="26">
                  <c:v>48673760917081.875</c:v>
                </c:pt>
                <c:pt idx="27">
                  <c:v>48750543234290.172</c:v>
                </c:pt>
                <c:pt idx="28">
                  <c:v>48827325551498.469</c:v>
                </c:pt>
                <c:pt idx="29">
                  <c:v>48904107868706.766</c:v>
                </c:pt>
                <c:pt idx="30">
                  <c:v>48980890185915.063</c:v>
                </c:pt>
              </c:numCache>
            </c:numRef>
          </c:val>
          <c:smooth val="0"/>
          <c:extLst>
            <c:ext xmlns:c16="http://schemas.microsoft.com/office/drawing/2014/chart" uri="{C3380CC4-5D6E-409C-BE32-E72D297353CC}">
              <c16:uniqueId val="{0000000A-945C-4A73-9CE9-7E42B39E2FAC}"/>
            </c:ext>
          </c:extLst>
        </c:ser>
        <c:ser>
          <c:idx val="14"/>
          <c:order val="11"/>
          <c:tx>
            <c:strRef>
              <c:f>'BIFUbC-petroleum-diesel pre-CHP'!$A$13</c:f>
              <c:strCache>
                <c:ptCount val="1"/>
                <c:pt idx="0">
                  <c:v>glass and glass products 231</c:v>
                </c:pt>
              </c:strCache>
            </c:strRef>
          </c:tx>
          <c:spPr>
            <a:ln w="28575" cap="rnd">
              <a:solidFill>
                <a:schemeClr val="accent3">
                  <a:lumMod val="80000"/>
                  <a:lumOff val="20000"/>
                </a:schemeClr>
              </a:solidFill>
              <a:round/>
            </a:ln>
            <a:effectLst/>
          </c:spPr>
          <c:marker>
            <c:symbol val="none"/>
          </c:marker>
          <c:cat>
            <c:numRef>
              <c:f>'BIFUbC-petroleum-diesel pre-CHP'!$B$1:$AF$1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'BIFUbC-petroleum-diesel pre-CHP'!$B$13:$AF$13</c:f>
              <c:numCache>
                <c:formatCode>0.00E+00</c:formatCode>
                <c:ptCount val="31"/>
                <c:pt idx="0">
                  <c:v>70943688343.373352</c:v>
                </c:pt>
                <c:pt idx="1">
                  <c:v>72517667188.651123</c:v>
                </c:pt>
                <c:pt idx="2">
                  <c:v>74091646033.928894</c:v>
                </c:pt>
                <c:pt idx="3">
                  <c:v>75665624879.20668</c:v>
                </c:pt>
                <c:pt idx="4">
                  <c:v>77239603724.484451</c:v>
                </c:pt>
                <c:pt idx="5">
                  <c:v>78813582569.762222</c:v>
                </c:pt>
                <c:pt idx="6">
                  <c:v>79540943856.087708</c:v>
                </c:pt>
                <c:pt idx="7">
                  <c:v>80268305142.412964</c:v>
                </c:pt>
                <c:pt idx="8">
                  <c:v>80995666428.738235</c:v>
                </c:pt>
                <c:pt idx="9">
                  <c:v>81723027715.063507</c:v>
                </c:pt>
                <c:pt idx="10">
                  <c:v>82450389001.388916</c:v>
                </c:pt>
                <c:pt idx="11">
                  <c:v>82967516294.656555</c:v>
                </c:pt>
                <c:pt idx="12">
                  <c:v>83484643587.924362</c:v>
                </c:pt>
                <c:pt idx="13">
                  <c:v>84001770881.192154</c:v>
                </c:pt>
                <c:pt idx="14">
                  <c:v>84518898174.459946</c:v>
                </c:pt>
                <c:pt idx="15">
                  <c:v>85036025467.727707</c:v>
                </c:pt>
                <c:pt idx="16">
                  <c:v>85441994557.769897</c:v>
                </c:pt>
                <c:pt idx="17">
                  <c:v>85847963647.811768</c:v>
                </c:pt>
                <c:pt idx="18">
                  <c:v>86253932737.85376</c:v>
                </c:pt>
                <c:pt idx="19">
                  <c:v>86659901827.895782</c:v>
                </c:pt>
                <c:pt idx="20">
                  <c:v>87065870917.937653</c:v>
                </c:pt>
                <c:pt idx="21">
                  <c:v>87620050945.614075</c:v>
                </c:pt>
                <c:pt idx="22">
                  <c:v>88073178061.266968</c:v>
                </c:pt>
                <c:pt idx="23">
                  <c:v>88526305176.920029</c:v>
                </c:pt>
                <c:pt idx="24">
                  <c:v>88979432292.572937</c:v>
                </c:pt>
                <c:pt idx="25">
                  <c:v>89432559408.22583</c:v>
                </c:pt>
                <c:pt idx="26">
                  <c:v>89885686523.878738</c:v>
                </c:pt>
                <c:pt idx="27">
                  <c:v>90338813639.531784</c:v>
                </c:pt>
                <c:pt idx="28">
                  <c:v>90791940755.184708</c:v>
                </c:pt>
                <c:pt idx="29">
                  <c:v>91245067870.837601</c:v>
                </c:pt>
                <c:pt idx="30">
                  <c:v>91698194986.490646</c:v>
                </c:pt>
              </c:numCache>
            </c:numRef>
          </c:val>
          <c:smooth val="0"/>
          <c:extLst>
            <c:ext xmlns:c16="http://schemas.microsoft.com/office/drawing/2014/chart" uri="{C3380CC4-5D6E-409C-BE32-E72D297353CC}">
              <c16:uniqueId val="{0000000B-945C-4A73-9CE9-7E42B39E2FAC}"/>
            </c:ext>
          </c:extLst>
        </c:ser>
        <c:ser>
          <c:idx val="15"/>
          <c:order val="12"/>
          <c:tx>
            <c:strRef>
              <c:f>'BIFUbC-petroleum-diesel pre-CHP'!$A$14</c:f>
              <c:strCache>
                <c:ptCount val="1"/>
                <c:pt idx="0">
                  <c:v>cement and other nonmetallic minerals 239</c:v>
                </c:pt>
              </c:strCache>
            </c:strRef>
          </c:tx>
          <c:spPr>
            <a:ln w="28575" cap="rnd">
              <a:solidFill>
                <a:schemeClr val="accent4">
                  <a:lumMod val="80000"/>
                  <a:lumOff val="20000"/>
                </a:schemeClr>
              </a:solidFill>
              <a:round/>
            </a:ln>
            <a:effectLst/>
          </c:spPr>
          <c:marker>
            <c:symbol val="none"/>
          </c:marker>
          <c:cat>
            <c:numRef>
              <c:f>'BIFUbC-petroleum-diesel pre-CHP'!$B$1:$AF$1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'BIFUbC-petroleum-diesel pre-CHP'!$B$14:$AF$14</c:f>
              <c:numCache>
                <c:formatCode>0.00E+00</c:formatCode>
                <c:ptCount val="31"/>
                <c:pt idx="0">
                  <c:v>8205819951716.8506</c:v>
                </c:pt>
                <c:pt idx="1">
                  <c:v>8387876838153.9795</c:v>
                </c:pt>
                <c:pt idx="2">
                  <c:v>8569933724591.1084</c:v>
                </c:pt>
                <c:pt idx="3">
                  <c:v>8751990611028.2383</c:v>
                </c:pt>
                <c:pt idx="4">
                  <c:v>8934047497465.3672</c:v>
                </c:pt>
                <c:pt idx="5">
                  <c:v>9116104383902.4961</c:v>
                </c:pt>
                <c:pt idx="6">
                  <c:v>9200235839354.1445</c:v>
                </c:pt>
                <c:pt idx="7">
                  <c:v>9284367294805.7656</c:v>
                </c:pt>
                <c:pt idx="8">
                  <c:v>9368498750257.3887</c:v>
                </c:pt>
                <c:pt idx="9">
                  <c:v>9452630205709.0098</c:v>
                </c:pt>
                <c:pt idx="10">
                  <c:v>9536761661160.6504</c:v>
                </c:pt>
                <c:pt idx="11">
                  <c:v>9596576051415.2734</c:v>
                </c:pt>
                <c:pt idx="12">
                  <c:v>9656390441669.916</c:v>
                </c:pt>
                <c:pt idx="13">
                  <c:v>9716204831924.5586</c:v>
                </c:pt>
                <c:pt idx="14">
                  <c:v>9776019222179.1992</c:v>
                </c:pt>
                <c:pt idx="15">
                  <c:v>9835833612433.8379</c:v>
                </c:pt>
                <c:pt idx="16">
                  <c:v>9882790703848.7168</c:v>
                </c:pt>
                <c:pt idx="17">
                  <c:v>9929747795263.5605</c:v>
                </c:pt>
                <c:pt idx="18">
                  <c:v>9976704886678.418</c:v>
                </c:pt>
                <c:pt idx="19">
                  <c:v>10023661978093.277</c:v>
                </c:pt>
                <c:pt idx="20">
                  <c:v>10070619069508.121</c:v>
                </c:pt>
                <c:pt idx="21">
                  <c:v>10134719226042.693</c:v>
                </c:pt>
                <c:pt idx="22">
                  <c:v>10187130929086.545</c:v>
                </c:pt>
                <c:pt idx="23">
                  <c:v>10239542632130.416</c:v>
                </c:pt>
                <c:pt idx="24">
                  <c:v>10291954335174.27</c:v>
                </c:pt>
                <c:pt idx="25">
                  <c:v>10344366038218.121</c:v>
                </c:pt>
                <c:pt idx="26">
                  <c:v>10396777741261.973</c:v>
                </c:pt>
                <c:pt idx="27">
                  <c:v>10449189444305.842</c:v>
                </c:pt>
                <c:pt idx="28">
                  <c:v>10501601147349.695</c:v>
                </c:pt>
                <c:pt idx="29">
                  <c:v>10554012850393.549</c:v>
                </c:pt>
                <c:pt idx="30">
                  <c:v>10606424553437.418</c:v>
                </c:pt>
              </c:numCache>
            </c:numRef>
          </c:val>
          <c:smooth val="0"/>
          <c:extLst>
            <c:ext xmlns:c16="http://schemas.microsoft.com/office/drawing/2014/chart" uri="{C3380CC4-5D6E-409C-BE32-E72D297353CC}">
              <c16:uniqueId val="{0000000C-945C-4A73-9CE9-7E42B39E2FAC}"/>
            </c:ext>
          </c:extLst>
        </c:ser>
        <c:ser>
          <c:idx val="16"/>
          <c:order val="13"/>
          <c:tx>
            <c:strRef>
              <c:f>'BIFUbC-petroleum-diesel pre-CHP'!$A$15</c:f>
              <c:strCache>
                <c:ptCount val="1"/>
                <c:pt idx="0">
                  <c:v>iron and steel 241</c:v>
                </c:pt>
              </c:strCache>
            </c:strRef>
          </c:tx>
          <c:spPr>
            <a:ln w="28575" cap="rnd">
              <a:solidFill>
                <a:schemeClr val="accent5">
                  <a:lumMod val="80000"/>
                  <a:lumOff val="20000"/>
                </a:schemeClr>
              </a:solidFill>
              <a:round/>
            </a:ln>
            <a:effectLst/>
          </c:spPr>
          <c:marker>
            <c:symbol val="none"/>
          </c:marker>
          <c:cat>
            <c:numRef>
              <c:f>'BIFUbC-petroleum-diesel pre-CHP'!$B$1:$AF$1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'BIFUbC-petroleum-diesel pre-CHP'!$B$15:$AF$15</c:f>
              <c:numCache>
                <c:formatCode>0.00E+00</c:formatCode>
                <c:ptCount val="31"/>
                <c:pt idx="0">
                  <c:v>451307814823.37329</c:v>
                </c:pt>
                <c:pt idx="1">
                  <c:v>440911080841.2793</c:v>
                </c:pt>
                <c:pt idx="2">
                  <c:v>430514346859.1853</c:v>
                </c:pt>
                <c:pt idx="3">
                  <c:v>420117612877.09125</c:v>
                </c:pt>
                <c:pt idx="4">
                  <c:v>409720878894.99731</c:v>
                </c:pt>
                <c:pt idx="5">
                  <c:v>399324144912.90332</c:v>
                </c:pt>
                <c:pt idx="6">
                  <c:v>397947165102.85919</c:v>
                </c:pt>
                <c:pt idx="7">
                  <c:v>396570185292.8147</c:v>
                </c:pt>
                <c:pt idx="8">
                  <c:v>395193205482.7702</c:v>
                </c:pt>
                <c:pt idx="9">
                  <c:v>393816225672.72571</c:v>
                </c:pt>
                <c:pt idx="10">
                  <c:v>392439245862.68085</c:v>
                </c:pt>
                <c:pt idx="11">
                  <c:v>389685286242.59186</c:v>
                </c:pt>
                <c:pt idx="12">
                  <c:v>386931326622.50287</c:v>
                </c:pt>
                <c:pt idx="13">
                  <c:v>384177367002.41388</c:v>
                </c:pt>
                <c:pt idx="14">
                  <c:v>381423407382.32489</c:v>
                </c:pt>
                <c:pt idx="15">
                  <c:v>378669447762.2359</c:v>
                </c:pt>
                <c:pt idx="16">
                  <c:v>374538508332.10248</c:v>
                </c:pt>
                <c:pt idx="17">
                  <c:v>370407568901.96899</c:v>
                </c:pt>
                <c:pt idx="18">
                  <c:v>366276629471.83551</c:v>
                </c:pt>
                <c:pt idx="19">
                  <c:v>362145690041.70203</c:v>
                </c:pt>
                <c:pt idx="20">
                  <c:v>358014750611.56854</c:v>
                </c:pt>
                <c:pt idx="21">
                  <c:v>355719784261.49481</c:v>
                </c:pt>
                <c:pt idx="22">
                  <c:v>352173018084.10742</c:v>
                </c:pt>
                <c:pt idx="23">
                  <c:v>348626251906.72003</c:v>
                </c:pt>
                <c:pt idx="24">
                  <c:v>345079485729.3327</c:v>
                </c:pt>
                <c:pt idx="25">
                  <c:v>341532719551.94531</c:v>
                </c:pt>
                <c:pt idx="26">
                  <c:v>337985953374.55792</c:v>
                </c:pt>
                <c:pt idx="27">
                  <c:v>334439187197.17053</c:v>
                </c:pt>
                <c:pt idx="28">
                  <c:v>330892421019.7832</c:v>
                </c:pt>
                <c:pt idx="29">
                  <c:v>327345654842.39581</c:v>
                </c:pt>
                <c:pt idx="30">
                  <c:v>323798888665.00842</c:v>
                </c:pt>
              </c:numCache>
            </c:numRef>
          </c:val>
          <c:smooth val="0"/>
          <c:extLst>
            <c:ext xmlns:c16="http://schemas.microsoft.com/office/drawing/2014/chart" uri="{C3380CC4-5D6E-409C-BE32-E72D297353CC}">
              <c16:uniqueId val="{0000000D-945C-4A73-9CE9-7E42B39E2FAC}"/>
            </c:ext>
          </c:extLst>
        </c:ser>
        <c:ser>
          <c:idx val="17"/>
          <c:order val="14"/>
          <c:tx>
            <c:strRef>
              <c:f>'BIFUbC-petroleum-diesel pre-CHP'!$A$16</c:f>
              <c:strCache>
                <c:ptCount val="1"/>
                <c:pt idx="0">
                  <c:v>other metals 242</c:v>
                </c:pt>
              </c:strCache>
            </c:strRef>
          </c:tx>
          <c:spPr>
            <a:ln w="28575" cap="rnd">
              <a:solidFill>
                <a:schemeClr val="accent6">
                  <a:lumMod val="80000"/>
                  <a:lumOff val="20000"/>
                </a:schemeClr>
              </a:solidFill>
              <a:round/>
            </a:ln>
            <a:effectLst/>
          </c:spPr>
          <c:marker>
            <c:symbol val="none"/>
          </c:marker>
          <c:cat>
            <c:numRef>
              <c:f>'BIFUbC-petroleum-diesel pre-CHP'!$B$1:$AF$1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'BIFUbC-petroleum-diesel pre-CHP'!$B$16:$AF$16</c:f>
              <c:numCache>
                <c:formatCode>0.00E+00</c:formatCode>
                <c:ptCount val="31"/>
                <c:pt idx="0">
                  <c:v>251690520001.31882</c:v>
                </c:pt>
                <c:pt idx="1">
                  <c:v>255290266137.87906</c:v>
                </c:pt>
                <c:pt idx="2">
                  <c:v>258890012274.43936</c:v>
                </c:pt>
                <c:pt idx="3">
                  <c:v>262489758410.9996</c:v>
                </c:pt>
                <c:pt idx="4">
                  <c:v>266089504547.55991</c:v>
                </c:pt>
                <c:pt idx="5">
                  <c:v>269689250684.12018</c:v>
                </c:pt>
                <c:pt idx="6">
                  <c:v>269591003233.96204</c:v>
                </c:pt>
                <c:pt idx="7">
                  <c:v>269492755783.80386</c:v>
                </c:pt>
                <c:pt idx="8">
                  <c:v>269394508333.64569</c:v>
                </c:pt>
                <c:pt idx="9">
                  <c:v>269296260883.48758</c:v>
                </c:pt>
                <c:pt idx="10">
                  <c:v>269198013433.32941</c:v>
                </c:pt>
                <c:pt idx="11">
                  <c:v>268608528732.38052</c:v>
                </c:pt>
                <c:pt idx="12">
                  <c:v>268019044031.43164</c:v>
                </c:pt>
                <c:pt idx="13">
                  <c:v>267429559330.48273</c:v>
                </c:pt>
                <c:pt idx="14">
                  <c:v>266840074629.53384</c:v>
                </c:pt>
                <c:pt idx="15">
                  <c:v>266250589928.58496</c:v>
                </c:pt>
                <c:pt idx="16">
                  <c:v>266250589928.58496</c:v>
                </c:pt>
                <c:pt idx="17">
                  <c:v>266250589928.58496</c:v>
                </c:pt>
                <c:pt idx="18">
                  <c:v>266250589928.58496</c:v>
                </c:pt>
                <c:pt idx="19">
                  <c:v>266250589928.58496</c:v>
                </c:pt>
                <c:pt idx="20">
                  <c:v>266250589928.58496</c:v>
                </c:pt>
                <c:pt idx="21">
                  <c:v>265464610327.31973</c:v>
                </c:pt>
                <c:pt idx="22">
                  <c:v>265214525908.73541</c:v>
                </c:pt>
                <c:pt idx="23">
                  <c:v>264964441490.151</c:v>
                </c:pt>
                <c:pt idx="24">
                  <c:v>264714357071.56668</c:v>
                </c:pt>
                <c:pt idx="25">
                  <c:v>264464272652.9823</c:v>
                </c:pt>
                <c:pt idx="26">
                  <c:v>264214188234.39783</c:v>
                </c:pt>
                <c:pt idx="27">
                  <c:v>263964103815.81345</c:v>
                </c:pt>
                <c:pt idx="28">
                  <c:v>263714019397.22913</c:v>
                </c:pt>
                <c:pt idx="29">
                  <c:v>263463934978.64471</c:v>
                </c:pt>
                <c:pt idx="30">
                  <c:v>263213850560.06039</c:v>
                </c:pt>
              </c:numCache>
            </c:numRef>
          </c:val>
          <c:smooth val="0"/>
          <c:extLst>
            <c:ext xmlns:c16="http://schemas.microsoft.com/office/drawing/2014/chart" uri="{C3380CC4-5D6E-409C-BE32-E72D297353CC}">
              <c16:uniqueId val="{0000000E-945C-4A73-9CE9-7E42B39E2FAC}"/>
            </c:ext>
          </c:extLst>
        </c:ser>
        <c:ser>
          <c:idx val="18"/>
          <c:order val="15"/>
          <c:tx>
            <c:strRef>
              <c:f>'BIFUbC-petroleum-diesel pre-CHP'!$A$17</c:f>
              <c:strCache>
                <c:ptCount val="1"/>
                <c:pt idx="0">
                  <c:v>metal products except machinery and vehicles 25</c:v>
                </c:pt>
              </c:strCache>
            </c:strRef>
          </c:tx>
          <c:spPr>
            <a:ln w="28575" cap="rnd">
              <a:solidFill>
                <a:schemeClr val="accent1">
                  <a:lumMod val="80000"/>
                </a:schemeClr>
              </a:solidFill>
              <a:round/>
            </a:ln>
            <a:effectLst/>
          </c:spPr>
          <c:marker>
            <c:symbol val="none"/>
          </c:marker>
          <c:cat>
            <c:numRef>
              <c:f>'BIFUbC-petroleum-diesel pre-CHP'!$B$1:$AF$1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'BIFUbC-petroleum-diesel pre-CHP'!$B$17:$AF$17</c:f>
              <c:numCache>
                <c:formatCode>0.00E+00</c:formatCode>
                <c:ptCount val="31"/>
                <c:pt idx="0">
                  <c:v>2139369420011.2097</c:v>
                </c:pt>
                <c:pt idx="1">
                  <c:v>2169967262171.9719</c:v>
                </c:pt>
                <c:pt idx="2">
                  <c:v>2200565104332.7344</c:v>
                </c:pt>
                <c:pt idx="3">
                  <c:v>2231162946493.4966</c:v>
                </c:pt>
                <c:pt idx="4">
                  <c:v>2261760788654.2588</c:v>
                </c:pt>
                <c:pt idx="5">
                  <c:v>2292358630815.021</c:v>
                </c:pt>
                <c:pt idx="6">
                  <c:v>2291523527488.6768</c:v>
                </c:pt>
                <c:pt idx="7">
                  <c:v>2290688424162.333</c:v>
                </c:pt>
                <c:pt idx="8">
                  <c:v>2289853320835.9883</c:v>
                </c:pt>
                <c:pt idx="9">
                  <c:v>2289018217509.644</c:v>
                </c:pt>
                <c:pt idx="10">
                  <c:v>2288183114183.2998</c:v>
                </c:pt>
                <c:pt idx="11">
                  <c:v>2283172494225.2339</c:v>
                </c:pt>
                <c:pt idx="12">
                  <c:v>2278161874267.1689</c:v>
                </c:pt>
                <c:pt idx="13">
                  <c:v>2273151254309.103</c:v>
                </c:pt>
                <c:pt idx="14">
                  <c:v>2268140634351.0371</c:v>
                </c:pt>
                <c:pt idx="15">
                  <c:v>2263130014392.9722</c:v>
                </c:pt>
                <c:pt idx="16">
                  <c:v>2263130014392.9722</c:v>
                </c:pt>
                <c:pt idx="17">
                  <c:v>2263130014392.9722</c:v>
                </c:pt>
                <c:pt idx="18">
                  <c:v>2263130014392.9722</c:v>
                </c:pt>
                <c:pt idx="19">
                  <c:v>2263130014392.9722</c:v>
                </c:pt>
                <c:pt idx="20">
                  <c:v>2263130014392.9722</c:v>
                </c:pt>
                <c:pt idx="21">
                  <c:v>2256449187782.2173</c:v>
                </c:pt>
                <c:pt idx="22">
                  <c:v>2254323470224.251</c:v>
                </c:pt>
                <c:pt idx="23">
                  <c:v>2252197752666.2837</c:v>
                </c:pt>
                <c:pt idx="24">
                  <c:v>2250072035108.3164</c:v>
                </c:pt>
                <c:pt idx="25">
                  <c:v>2247946317550.3491</c:v>
                </c:pt>
                <c:pt idx="26">
                  <c:v>2245820599992.3813</c:v>
                </c:pt>
                <c:pt idx="27">
                  <c:v>2243694882434.4141</c:v>
                </c:pt>
                <c:pt idx="28">
                  <c:v>2241569164876.4473</c:v>
                </c:pt>
                <c:pt idx="29">
                  <c:v>2239443447318.48</c:v>
                </c:pt>
                <c:pt idx="30">
                  <c:v>2237317729760.5127</c:v>
                </c:pt>
              </c:numCache>
            </c:numRef>
          </c:val>
          <c:smooth val="0"/>
          <c:extLst>
            <c:ext xmlns:c16="http://schemas.microsoft.com/office/drawing/2014/chart" uri="{C3380CC4-5D6E-409C-BE32-E72D297353CC}">
              <c16:uniqueId val="{0000000F-945C-4A73-9CE9-7E42B39E2FAC}"/>
            </c:ext>
          </c:extLst>
        </c:ser>
        <c:ser>
          <c:idx val="19"/>
          <c:order val="16"/>
          <c:tx>
            <c:strRef>
              <c:f>'BIFUbC-petroleum-diesel pre-CHP'!$A$18</c:f>
              <c:strCache>
                <c:ptCount val="1"/>
                <c:pt idx="0">
                  <c:v>computers and electronics 26</c:v>
                </c:pt>
              </c:strCache>
            </c:strRef>
          </c:tx>
          <c:spPr>
            <a:ln w="28575" cap="rnd">
              <a:solidFill>
                <a:schemeClr val="accent2">
                  <a:lumMod val="80000"/>
                </a:schemeClr>
              </a:solidFill>
              <a:round/>
            </a:ln>
            <a:effectLst/>
          </c:spPr>
          <c:marker>
            <c:symbol val="none"/>
          </c:marker>
          <c:cat>
            <c:numRef>
              <c:f>'BIFUbC-petroleum-diesel pre-CHP'!$B$1:$AF$1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'BIFUbC-petroleum-diesel pre-CHP'!$B$18:$AF$18</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0-945C-4A73-9CE9-7E42B39E2FAC}"/>
            </c:ext>
          </c:extLst>
        </c:ser>
        <c:ser>
          <c:idx val="20"/>
          <c:order val="17"/>
          <c:tx>
            <c:strRef>
              <c:f>'BIFUbC-petroleum-diesel pre-CHP'!$A$19</c:f>
              <c:strCache>
                <c:ptCount val="1"/>
                <c:pt idx="0">
                  <c:v>appliances and electrical equipment 27</c:v>
                </c:pt>
              </c:strCache>
            </c:strRef>
          </c:tx>
          <c:spPr>
            <a:ln w="28575" cap="rnd">
              <a:solidFill>
                <a:schemeClr val="accent3">
                  <a:lumMod val="80000"/>
                </a:schemeClr>
              </a:solidFill>
              <a:round/>
            </a:ln>
            <a:effectLst/>
          </c:spPr>
          <c:marker>
            <c:symbol val="none"/>
          </c:marker>
          <c:cat>
            <c:numRef>
              <c:f>'BIFUbC-petroleum-diesel pre-CHP'!$B$1:$AF$1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'BIFUbC-petroleum-diesel pre-CHP'!$B$19:$AF$19</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1-945C-4A73-9CE9-7E42B39E2FAC}"/>
            </c:ext>
          </c:extLst>
        </c:ser>
        <c:ser>
          <c:idx val="21"/>
          <c:order val="18"/>
          <c:tx>
            <c:strRef>
              <c:f>'BIFUbC-petroleum-diesel pre-CHP'!$A$20</c:f>
              <c:strCache>
                <c:ptCount val="1"/>
                <c:pt idx="0">
                  <c:v>other machinery 28</c:v>
                </c:pt>
              </c:strCache>
            </c:strRef>
          </c:tx>
          <c:spPr>
            <a:ln w="28575" cap="rnd">
              <a:solidFill>
                <a:schemeClr val="accent4">
                  <a:lumMod val="80000"/>
                </a:schemeClr>
              </a:solidFill>
              <a:round/>
            </a:ln>
            <a:effectLst/>
          </c:spPr>
          <c:marker>
            <c:symbol val="none"/>
          </c:marker>
          <c:cat>
            <c:numRef>
              <c:f>'BIFUbC-petroleum-diesel pre-CHP'!$B$1:$AF$1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'BIFUbC-petroleum-diesel pre-CHP'!$B$20:$AF$20</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2-945C-4A73-9CE9-7E42B39E2FAC}"/>
            </c:ext>
          </c:extLst>
        </c:ser>
        <c:ser>
          <c:idx val="22"/>
          <c:order val="19"/>
          <c:tx>
            <c:strRef>
              <c:f>'BIFUbC-petroleum-diesel pre-CHP'!$A$21</c:f>
              <c:strCache>
                <c:ptCount val="1"/>
                <c:pt idx="0">
                  <c:v>road vehicles 29</c:v>
                </c:pt>
              </c:strCache>
            </c:strRef>
          </c:tx>
          <c:spPr>
            <a:ln w="28575" cap="rnd">
              <a:solidFill>
                <a:schemeClr val="accent5">
                  <a:lumMod val="80000"/>
                </a:schemeClr>
              </a:solidFill>
              <a:round/>
            </a:ln>
            <a:effectLst/>
          </c:spPr>
          <c:marker>
            <c:symbol val="none"/>
          </c:marker>
          <c:cat>
            <c:numRef>
              <c:f>'BIFUbC-petroleum-diesel pre-CHP'!$B$1:$AF$1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'BIFUbC-petroleum-diesel pre-CHP'!$B$21:$AF$21</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3-945C-4A73-9CE9-7E42B39E2FAC}"/>
            </c:ext>
          </c:extLst>
        </c:ser>
        <c:ser>
          <c:idx val="23"/>
          <c:order val="20"/>
          <c:tx>
            <c:strRef>
              <c:f>'BIFUbC-petroleum-diesel pre-CHP'!$A$22</c:f>
              <c:strCache>
                <c:ptCount val="1"/>
                <c:pt idx="0">
                  <c:v>nonroad vehicles 30</c:v>
                </c:pt>
              </c:strCache>
            </c:strRef>
          </c:tx>
          <c:spPr>
            <a:ln w="28575" cap="rnd">
              <a:solidFill>
                <a:schemeClr val="accent6">
                  <a:lumMod val="80000"/>
                </a:schemeClr>
              </a:solidFill>
              <a:round/>
            </a:ln>
            <a:effectLst/>
          </c:spPr>
          <c:marker>
            <c:symbol val="none"/>
          </c:marker>
          <c:cat>
            <c:numRef>
              <c:f>'BIFUbC-petroleum-diesel pre-CHP'!$B$1:$AF$1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'BIFUbC-petroleum-diesel pre-CHP'!$B$22:$AF$22</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4-945C-4A73-9CE9-7E42B39E2FAC}"/>
            </c:ext>
          </c:extLst>
        </c:ser>
        <c:ser>
          <c:idx val="24"/>
          <c:order val="21"/>
          <c:tx>
            <c:strRef>
              <c:f>'BIFUbC-petroleum-diesel pre-CHP'!$A$23</c:f>
              <c:strCache>
                <c:ptCount val="1"/>
                <c:pt idx="0">
                  <c:v>other manufacturing 31T33</c:v>
                </c:pt>
              </c:strCache>
            </c:strRef>
          </c:tx>
          <c:spPr>
            <a:ln w="28575" cap="rnd">
              <a:solidFill>
                <a:schemeClr val="accent1">
                  <a:lumMod val="60000"/>
                  <a:lumOff val="40000"/>
                </a:schemeClr>
              </a:solidFill>
              <a:round/>
            </a:ln>
            <a:effectLst/>
          </c:spPr>
          <c:marker>
            <c:symbol val="none"/>
          </c:marker>
          <c:cat>
            <c:numRef>
              <c:f>'BIFUbC-petroleum-diesel pre-CHP'!$B$1:$AF$1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'BIFUbC-petroleum-diesel pre-CHP'!$B$23:$AF$23</c:f>
              <c:numCache>
                <c:formatCode>0.00E+00</c:formatCode>
                <c:ptCount val="31"/>
                <c:pt idx="0">
                  <c:v>12033291122812.645</c:v>
                </c:pt>
                <c:pt idx="1">
                  <c:v>12300265481048.771</c:v>
                </c:pt>
                <c:pt idx="2">
                  <c:v>12567239839284.898</c:v>
                </c:pt>
                <c:pt idx="3">
                  <c:v>12834214197521.027</c:v>
                </c:pt>
                <c:pt idx="4">
                  <c:v>13101188555757.154</c:v>
                </c:pt>
                <c:pt idx="5">
                  <c:v>13368162913993.281</c:v>
                </c:pt>
                <c:pt idx="6">
                  <c:v>13491536117645.381</c:v>
                </c:pt>
                <c:pt idx="7">
                  <c:v>13614909321297.441</c:v>
                </c:pt>
                <c:pt idx="8">
                  <c:v>13738282524949.504</c:v>
                </c:pt>
                <c:pt idx="9">
                  <c:v>13861655728601.564</c:v>
                </c:pt>
                <c:pt idx="10">
                  <c:v>13985028932253.652</c:v>
                </c:pt>
                <c:pt idx="11">
                  <c:v>14072742771394.959</c:v>
                </c:pt>
                <c:pt idx="12">
                  <c:v>14160456610536.293</c:v>
                </c:pt>
                <c:pt idx="13">
                  <c:v>14248170449677.627</c:v>
                </c:pt>
                <c:pt idx="14">
                  <c:v>14335884288818.957</c:v>
                </c:pt>
                <c:pt idx="15">
                  <c:v>14423598127960.285</c:v>
                </c:pt>
                <c:pt idx="16">
                  <c:v>14492457590463.791</c:v>
                </c:pt>
                <c:pt idx="17">
                  <c:v>14561317052967.244</c:v>
                </c:pt>
                <c:pt idx="18">
                  <c:v>14630176515470.719</c:v>
                </c:pt>
                <c:pt idx="19">
                  <c:v>14699035977974.197</c:v>
                </c:pt>
                <c:pt idx="20">
                  <c:v>14767895440477.648</c:v>
                </c:pt>
                <c:pt idx="21">
                  <c:v>14861894071831.607</c:v>
                </c:pt>
                <c:pt idx="22">
                  <c:v>14938752360787.498</c:v>
                </c:pt>
                <c:pt idx="23">
                  <c:v>15015610649743.416</c:v>
                </c:pt>
                <c:pt idx="24">
                  <c:v>15092468938699.311</c:v>
                </c:pt>
                <c:pt idx="25">
                  <c:v>15169327227655.203</c:v>
                </c:pt>
                <c:pt idx="26">
                  <c:v>15246185516611.094</c:v>
                </c:pt>
                <c:pt idx="27">
                  <c:v>15323043805567.012</c:v>
                </c:pt>
                <c:pt idx="28">
                  <c:v>15399902094522.906</c:v>
                </c:pt>
                <c:pt idx="29">
                  <c:v>15476760383478.799</c:v>
                </c:pt>
                <c:pt idx="30">
                  <c:v>15553618672434.715</c:v>
                </c:pt>
              </c:numCache>
            </c:numRef>
          </c:val>
          <c:smooth val="0"/>
          <c:extLst>
            <c:ext xmlns:c16="http://schemas.microsoft.com/office/drawing/2014/chart" uri="{C3380CC4-5D6E-409C-BE32-E72D297353CC}">
              <c16:uniqueId val="{00000015-945C-4A73-9CE9-7E42B39E2FAC}"/>
            </c:ext>
          </c:extLst>
        </c:ser>
        <c:ser>
          <c:idx val="25"/>
          <c:order val="22"/>
          <c:tx>
            <c:strRef>
              <c:f>'BIFUbC-petroleum-diesel pre-CHP'!$A$24</c:f>
              <c:strCache>
                <c:ptCount val="1"/>
                <c:pt idx="0">
                  <c:v>energy pipelines and gas processing 352T353</c:v>
                </c:pt>
              </c:strCache>
            </c:strRef>
          </c:tx>
          <c:spPr>
            <a:ln w="28575" cap="rnd">
              <a:solidFill>
                <a:schemeClr val="accent2">
                  <a:lumMod val="60000"/>
                  <a:lumOff val="40000"/>
                </a:schemeClr>
              </a:solidFill>
              <a:round/>
            </a:ln>
            <a:effectLst/>
          </c:spPr>
          <c:marker>
            <c:symbol val="none"/>
          </c:marker>
          <c:cat>
            <c:numRef>
              <c:f>'BIFUbC-petroleum-diesel pre-CHP'!$B$1:$AF$1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'BIFUbC-petroleum-diesel pre-CHP'!$B$24:$AF$24</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6-945C-4A73-9CE9-7E42B39E2FAC}"/>
            </c:ext>
          </c:extLst>
        </c:ser>
        <c:ser>
          <c:idx val="0"/>
          <c:order val="23"/>
          <c:tx>
            <c:strRef>
              <c:f>'BIFUbC-petroleum-diesel pre-CHP'!$A$25</c:f>
              <c:strCache>
                <c:ptCount val="1"/>
                <c:pt idx="0">
                  <c:v>water and waste 36T39</c:v>
                </c:pt>
              </c:strCache>
            </c:strRef>
          </c:tx>
          <c:spPr>
            <a:ln w="28575" cap="rnd">
              <a:solidFill>
                <a:schemeClr val="accent1"/>
              </a:solidFill>
              <a:round/>
            </a:ln>
            <a:effectLst/>
          </c:spPr>
          <c:marker>
            <c:symbol val="none"/>
          </c:marker>
          <c:cat>
            <c:numRef>
              <c:f>'BIFUbC-petroleum-diesel pre-CHP'!$B$1:$AF$1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'BIFUbC-petroleum-diesel pre-CHP'!$B$25:$AF$25</c:f>
              <c:numCache>
                <c:formatCode>0.00E+00</c:formatCode>
                <c:ptCount val="31"/>
                <c:pt idx="0">
                  <c:v>355814807146.05389</c:v>
                </c:pt>
                <c:pt idx="1">
                  <c:v>356170621953.19989</c:v>
                </c:pt>
                <c:pt idx="2">
                  <c:v>356526792575.15308</c:v>
                </c:pt>
                <c:pt idx="3">
                  <c:v>356883319367.72821</c:v>
                </c:pt>
                <c:pt idx="4">
                  <c:v>357240202687.09589</c:v>
                </c:pt>
                <c:pt idx="5">
                  <c:v>357597442889.78296</c:v>
                </c:pt>
                <c:pt idx="6">
                  <c:v>357955040332.67273</c:v>
                </c:pt>
                <c:pt idx="7">
                  <c:v>358312995373.00537</c:v>
                </c:pt>
                <c:pt idx="8">
                  <c:v>358671308368.37836</c:v>
                </c:pt>
                <c:pt idx="9">
                  <c:v>359029979676.7467</c:v>
                </c:pt>
                <c:pt idx="10">
                  <c:v>359389009656.4234</c:v>
                </c:pt>
                <c:pt idx="11">
                  <c:v>359748398666.07977</c:v>
                </c:pt>
                <c:pt idx="12">
                  <c:v>360108147064.74579</c:v>
                </c:pt>
                <c:pt idx="13">
                  <c:v>360468255211.81049</c:v>
                </c:pt>
                <c:pt idx="14">
                  <c:v>360828723467.02228</c:v>
                </c:pt>
                <c:pt idx="15">
                  <c:v>361189552190.48926</c:v>
                </c:pt>
                <c:pt idx="16">
                  <c:v>361550741742.67969</c:v>
                </c:pt>
                <c:pt idx="17">
                  <c:v>361912292484.4223</c:v>
                </c:pt>
                <c:pt idx="18">
                  <c:v>362274204776.90668</c:v>
                </c:pt>
                <c:pt idx="19">
                  <c:v>362636478981.68353</c:v>
                </c:pt>
                <c:pt idx="20">
                  <c:v>362999115460.66516</c:v>
                </c:pt>
                <c:pt idx="21">
                  <c:v>361184119883.36182</c:v>
                </c:pt>
                <c:pt idx="22">
                  <c:v>359378199283.94501</c:v>
                </c:pt>
                <c:pt idx="23">
                  <c:v>357581308287.52527</c:v>
                </c:pt>
                <c:pt idx="24">
                  <c:v>355793401746.08765</c:v>
                </c:pt>
                <c:pt idx="25">
                  <c:v>354014434737.35718</c:v>
                </c:pt>
                <c:pt idx="26">
                  <c:v>352244362563.67041</c:v>
                </c:pt>
                <c:pt idx="27">
                  <c:v>350483140750.85205</c:v>
                </c:pt>
                <c:pt idx="28">
                  <c:v>348730725047.09778</c:v>
                </c:pt>
                <c:pt idx="29">
                  <c:v>346987071421.8623</c:v>
                </c:pt>
                <c:pt idx="30">
                  <c:v>345252136064.75293</c:v>
                </c:pt>
              </c:numCache>
            </c:numRef>
          </c:val>
          <c:smooth val="0"/>
          <c:extLst>
            <c:ext xmlns:c16="http://schemas.microsoft.com/office/drawing/2014/chart" uri="{C3380CC4-5D6E-409C-BE32-E72D297353CC}">
              <c16:uniqueId val="{00000017-945C-4A73-9CE9-7E42B39E2FAC}"/>
            </c:ext>
          </c:extLst>
        </c:ser>
        <c:ser>
          <c:idx val="1"/>
          <c:order val="24"/>
          <c:tx>
            <c:strRef>
              <c:f>'BIFUbC-petroleum-diesel pre-CHP'!$A$26</c:f>
              <c:strCache>
                <c:ptCount val="1"/>
                <c:pt idx="0">
                  <c:v>construction 41T43</c:v>
                </c:pt>
              </c:strCache>
            </c:strRef>
          </c:tx>
          <c:spPr>
            <a:ln w="28575" cap="rnd">
              <a:solidFill>
                <a:schemeClr val="accent2"/>
              </a:solidFill>
              <a:round/>
            </a:ln>
            <a:effectLst/>
          </c:spPr>
          <c:marker>
            <c:symbol val="none"/>
          </c:marker>
          <c:cat>
            <c:numRef>
              <c:f>'BIFUbC-petroleum-diesel pre-CHP'!$B$1:$AF$1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'BIFUbC-petroleum-diesel pre-CHP'!$B$26:$AF$26</c:f>
              <c:numCache>
                <c:formatCode>0.00E+00</c:formatCode>
                <c:ptCount val="31"/>
                <c:pt idx="0">
                  <c:v>42981369015031.453</c:v>
                </c:pt>
                <c:pt idx="1">
                  <c:v>43934967103184.086</c:v>
                </c:pt>
                <c:pt idx="2">
                  <c:v>44888565191336.727</c:v>
                </c:pt>
                <c:pt idx="3">
                  <c:v>45842163279489.359</c:v>
                </c:pt>
                <c:pt idx="4">
                  <c:v>46795761367641.992</c:v>
                </c:pt>
                <c:pt idx="5">
                  <c:v>47749359455794.625</c:v>
                </c:pt>
                <c:pt idx="6">
                  <c:v>48190032679654.773</c:v>
                </c:pt>
                <c:pt idx="7">
                  <c:v>48630705903514.773</c:v>
                </c:pt>
                <c:pt idx="8">
                  <c:v>49071379127374.789</c:v>
                </c:pt>
                <c:pt idx="9">
                  <c:v>49512052351234.797</c:v>
                </c:pt>
                <c:pt idx="10">
                  <c:v>49952725575094.898</c:v>
                </c:pt>
                <c:pt idx="11">
                  <c:v>50266028132922.188</c:v>
                </c:pt>
                <c:pt idx="12">
                  <c:v>50579330690749.57</c:v>
                </c:pt>
                <c:pt idx="13">
                  <c:v>50892633248576.953</c:v>
                </c:pt>
                <c:pt idx="14">
                  <c:v>51205935806404.336</c:v>
                </c:pt>
                <c:pt idx="15">
                  <c:v>51519238364231.695</c:v>
                </c:pt>
                <c:pt idx="16">
                  <c:v>51765195512432.742</c:v>
                </c:pt>
                <c:pt idx="17">
                  <c:v>52011152660633.594</c:v>
                </c:pt>
                <c:pt idx="18">
                  <c:v>52257109808834.523</c:v>
                </c:pt>
                <c:pt idx="19">
                  <c:v>52503066957035.469</c:v>
                </c:pt>
                <c:pt idx="20">
                  <c:v>52749024105236.313</c:v>
                </c:pt>
                <c:pt idx="21">
                  <c:v>53084775132939.203</c:v>
                </c:pt>
                <c:pt idx="22">
                  <c:v>53359303060981.633</c:v>
                </c:pt>
                <c:pt idx="23">
                  <c:v>53633830989024.148</c:v>
                </c:pt>
                <c:pt idx="24">
                  <c:v>53908358917066.586</c:v>
                </c:pt>
                <c:pt idx="25">
                  <c:v>54182886845109.016</c:v>
                </c:pt>
                <c:pt idx="26">
                  <c:v>54457414773151.445</c:v>
                </c:pt>
                <c:pt idx="27">
                  <c:v>54731942701193.969</c:v>
                </c:pt>
                <c:pt idx="28">
                  <c:v>55006470629236.406</c:v>
                </c:pt>
                <c:pt idx="29">
                  <c:v>55280998557278.828</c:v>
                </c:pt>
                <c:pt idx="30">
                  <c:v>55555526485321.352</c:v>
                </c:pt>
              </c:numCache>
            </c:numRef>
          </c:val>
          <c:smooth val="0"/>
          <c:extLst>
            <c:ext xmlns:c16="http://schemas.microsoft.com/office/drawing/2014/chart" uri="{C3380CC4-5D6E-409C-BE32-E72D297353CC}">
              <c16:uniqueId val="{00000018-945C-4A73-9CE9-7E42B39E2FAC}"/>
            </c:ext>
          </c:extLst>
        </c:ser>
        <c:dLbls>
          <c:showLegendKey val="0"/>
          <c:showVal val="0"/>
          <c:showCatName val="0"/>
          <c:showSerName val="0"/>
          <c:showPercent val="0"/>
          <c:showBubbleSize val="0"/>
        </c:dLbls>
        <c:smooth val="0"/>
        <c:axId val="1554324768"/>
        <c:axId val="1331715072"/>
        <c:extLst/>
      </c:lineChart>
      <c:catAx>
        <c:axId val="15543247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1715072"/>
        <c:crosses val="autoZero"/>
        <c:auto val="1"/>
        <c:lblAlgn val="ctr"/>
        <c:lblOffset val="100"/>
        <c:noMultiLvlLbl val="0"/>
      </c:catAx>
      <c:valAx>
        <c:axId val="1331715072"/>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432476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1"/>
          <c:order val="0"/>
          <c:tx>
            <c:strRef>
              <c:f>'BIFUbC-biomass'!$A$2</c:f>
              <c:strCache>
                <c:ptCount val="1"/>
                <c:pt idx="0">
                  <c:v>agriculture and forestry 01T03</c:v>
                </c:pt>
              </c:strCache>
            </c:strRef>
          </c:tx>
          <c:spPr>
            <a:ln w="28575" cap="rnd">
              <a:solidFill>
                <a:schemeClr val="accent2"/>
              </a:solidFill>
              <a:round/>
            </a:ln>
            <a:effectLst/>
          </c:spPr>
          <c:marker>
            <c:symbol val="none"/>
          </c:marker>
          <c:cat>
            <c:numRef>
              <c:f>'BIFUbC-biomass'!$B$1:$AF$1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'BIFUbC-biomass'!$B$2:$AF$2</c:f>
              <c:numCache>
                <c:formatCode>0.00E+00</c:formatCode>
                <c:ptCount val="31"/>
                <c:pt idx="0">
                  <c:v>25608141924185.793</c:v>
                </c:pt>
                <c:pt idx="1">
                  <c:v>26737651374328.07</c:v>
                </c:pt>
                <c:pt idx="2">
                  <c:v>27867160824470.344</c:v>
                </c:pt>
                <c:pt idx="3">
                  <c:v>28996670274612.621</c:v>
                </c:pt>
                <c:pt idx="4">
                  <c:v>30126179724754.898</c:v>
                </c:pt>
                <c:pt idx="5">
                  <c:v>31255689174897.176</c:v>
                </c:pt>
                <c:pt idx="6">
                  <c:v>32069986557877.391</c:v>
                </c:pt>
                <c:pt idx="7">
                  <c:v>32884283940857.602</c:v>
                </c:pt>
                <c:pt idx="8">
                  <c:v>33698581323837.551</c:v>
                </c:pt>
                <c:pt idx="9">
                  <c:v>34512878706817.762</c:v>
                </c:pt>
                <c:pt idx="10">
                  <c:v>35327176089797.586</c:v>
                </c:pt>
                <c:pt idx="11">
                  <c:v>36050875367575.281</c:v>
                </c:pt>
                <c:pt idx="12">
                  <c:v>36774574645352.578</c:v>
                </c:pt>
                <c:pt idx="13">
                  <c:v>37498273923130.141</c:v>
                </c:pt>
                <c:pt idx="14">
                  <c:v>38221973200907.445</c:v>
                </c:pt>
                <c:pt idx="15">
                  <c:v>38945672478684.75</c:v>
                </c:pt>
                <c:pt idx="16">
                  <c:v>39683156446864.586</c:v>
                </c:pt>
                <c:pt idx="17">
                  <c:v>40420640415044.43</c:v>
                </c:pt>
                <c:pt idx="18">
                  <c:v>41158124383224.008</c:v>
                </c:pt>
                <c:pt idx="19">
                  <c:v>41895608351403.859</c:v>
                </c:pt>
                <c:pt idx="20">
                  <c:v>42633092319583.313</c:v>
                </c:pt>
                <c:pt idx="21">
                  <c:v>43352196700559.977</c:v>
                </c:pt>
                <c:pt idx="22">
                  <c:v>44083832618266.078</c:v>
                </c:pt>
                <c:pt idx="23">
                  <c:v>44815468535972.18</c:v>
                </c:pt>
                <c:pt idx="24">
                  <c:v>45547104453678.016</c:v>
                </c:pt>
                <c:pt idx="25">
                  <c:v>46278740371384.125</c:v>
                </c:pt>
                <c:pt idx="26">
                  <c:v>47010376289090.227</c:v>
                </c:pt>
                <c:pt idx="27">
                  <c:v>47742012206796.063</c:v>
                </c:pt>
                <c:pt idx="28">
                  <c:v>48473648124502.164</c:v>
                </c:pt>
                <c:pt idx="29">
                  <c:v>49205284042208.258</c:v>
                </c:pt>
                <c:pt idx="30">
                  <c:v>49936919959914.102</c:v>
                </c:pt>
              </c:numCache>
            </c:numRef>
          </c:val>
          <c:smooth val="0"/>
          <c:extLst>
            <c:ext xmlns:c16="http://schemas.microsoft.com/office/drawing/2014/chart" uri="{C3380CC4-5D6E-409C-BE32-E72D297353CC}">
              <c16:uniqueId val="{00000001-FB5D-42A5-9ED3-BC770364BCDE}"/>
            </c:ext>
          </c:extLst>
        </c:ser>
        <c:ser>
          <c:idx val="2"/>
          <c:order val="1"/>
          <c:tx>
            <c:strRef>
              <c:f>'BIFUbC-biomass'!$A$3</c:f>
              <c:strCache>
                <c:ptCount val="1"/>
                <c:pt idx="0">
                  <c:v>coal mining 05</c:v>
                </c:pt>
              </c:strCache>
            </c:strRef>
          </c:tx>
          <c:spPr>
            <a:ln w="28575" cap="rnd">
              <a:solidFill>
                <a:schemeClr val="accent3"/>
              </a:solidFill>
              <a:round/>
            </a:ln>
            <a:effectLst/>
          </c:spPr>
          <c:marker>
            <c:symbol val="none"/>
          </c:marker>
          <c:cat>
            <c:numRef>
              <c:f>'BIFUbC-biomass'!$B$1:$AF$1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'BIFUbC-biomass'!$B$3:$AF$3</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2-FB5D-42A5-9ED3-BC770364BCDE}"/>
            </c:ext>
          </c:extLst>
        </c:ser>
        <c:ser>
          <c:idx val="3"/>
          <c:order val="2"/>
          <c:tx>
            <c:strRef>
              <c:f>'BIFUbC-biomass'!$A$4</c:f>
              <c:strCache>
                <c:ptCount val="1"/>
                <c:pt idx="0">
                  <c:v>oil and gas extraction 06</c:v>
                </c:pt>
              </c:strCache>
            </c:strRef>
          </c:tx>
          <c:spPr>
            <a:ln w="28575" cap="rnd">
              <a:solidFill>
                <a:schemeClr val="accent4"/>
              </a:solidFill>
              <a:round/>
            </a:ln>
            <a:effectLst/>
          </c:spPr>
          <c:marker>
            <c:symbol val="none"/>
          </c:marker>
          <c:cat>
            <c:numRef>
              <c:f>'BIFUbC-biomass'!$B$1:$AF$1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'BIFUbC-biomass'!$B$4:$AF$4</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3-FB5D-42A5-9ED3-BC770364BCDE}"/>
            </c:ext>
          </c:extLst>
        </c:ser>
        <c:ser>
          <c:idx val="4"/>
          <c:order val="3"/>
          <c:tx>
            <c:strRef>
              <c:f>'BIFUbC-biomass'!$A$5</c:f>
              <c:strCache>
                <c:ptCount val="1"/>
                <c:pt idx="0">
                  <c:v>other mining and quarrying 07T08</c:v>
                </c:pt>
              </c:strCache>
            </c:strRef>
          </c:tx>
          <c:spPr>
            <a:ln w="28575" cap="rnd">
              <a:solidFill>
                <a:schemeClr val="accent5"/>
              </a:solidFill>
              <a:round/>
            </a:ln>
            <a:effectLst/>
          </c:spPr>
          <c:marker>
            <c:symbol val="none"/>
          </c:marker>
          <c:cat>
            <c:numRef>
              <c:f>'BIFUbC-biomass'!$B$1:$AF$1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'BIFUbC-biomass'!$B$5:$AF$5</c:f>
              <c:numCache>
                <c:formatCode>0.00E+00</c:formatCode>
                <c:ptCount val="31"/>
                <c:pt idx="0">
                  <c:v>110063410303.11098</c:v>
                </c:pt>
                <c:pt idx="1">
                  <c:v>114192137200.65338</c:v>
                </c:pt>
                <c:pt idx="2">
                  <c:v>118320864098.19579</c:v>
                </c:pt>
                <c:pt idx="3">
                  <c:v>122449590995.73817</c:v>
                </c:pt>
                <c:pt idx="4">
                  <c:v>126578317893.28059</c:v>
                </c:pt>
                <c:pt idx="5">
                  <c:v>130707044790.82298</c:v>
                </c:pt>
                <c:pt idx="6">
                  <c:v>132010709668.50566</c:v>
                </c:pt>
                <c:pt idx="7">
                  <c:v>133314374546.18832</c:v>
                </c:pt>
                <c:pt idx="8">
                  <c:v>134618039423.8709</c:v>
                </c:pt>
                <c:pt idx="9">
                  <c:v>135921704301.55356</c:v>
                </c:pt>
                <c:pt idx="10">
                  <c:v>137225369179.23605</c:v>
                </c:pt>
                <c:pt idx="11">
                  <c:v>138045056402.61469</c:v>
                </c:pt>
                <c:pt idx="12">
                  <c:v>138864743625.99316</c:v>
                </c:pt>
                <c:pt idx="13">
                  <c:v>139684430849.37173</c:v>
                </c:pt>
                <c:pt idx="14">
                  <c:v>140504118072.75021</c:v>
                </c:pt>
                <c:pt idx="15">
                  <c:v>141323805296.12866</c:v>
                </c:pt>
                <c:pt idx="16">
                  <c:v>142007705911.4592</c:v>
                </c:pt>
                <c:pt idx="17">
                  <c:v>142691606526.78973</c:v>
                </c:pt>
                <c:pt idx="18">
                  <c:v>143375507142.12012</c:v>
                </c:pt>
                <c:pt idx="19">
                  <c:v>144059407757.45065</c:v>
                </c:pt>
                <c:pt idx="20">
                  <c:v>144743308372.78098</c:v>
                </c:pt>
                <c:pt idx="21">
                  <c:v>145608257798.84232</c:v>
                </c:pt>
                <c:pt idx="22">
                  <c:v>146349764853.95068</c:v>
                </c:pt>
                <c:pt idx="23">
                  <c:v>147091271909.05917</c:v>
                </c:pt>
                <c:pt idx="24">
                  <c:v>147832778964.16754</c:v>
                </c:pt>
                <c:pt idx="25">
                  <c:v>148574286019.27606</c:v>
                </c:pt>
                <c:pt idx="26">
                  <c:v>149315793074.3844</c:v>
                </c:pt>
                <c:pt idx="27">
                  <c:v>150057300129.4928</c:v>
                </c:pt>
                <c:pt idx="28">
                  <c:v>150798807184.60129</c:v>
                </c:pt>
                <c:pt idx="29">
                  <c:v>151540314239.70978</c:v>
                </c:pt>
                <c:pt idx="30">
                  <c:v>152281821294.81815</c:v>
                </c:pt>
              </c:numCache>
            </c:numRef>
          </c:val>
          <c:smooth val="0"/>
          <c:extLst>
            <c:ext xmlns:c16="http://schemas.microsoft.com/office/drawing/2014/chart" uri="{C3380CC4-5D6E-409C-BE32-E72D297353CC}">
              <c16:uniqueId val="{00000004-FB5D-42A5-9ED3-BC770364BCDE}"/>
            </c:ext>
          </c:extLst>
        </c:ser>
        <c:ser>
          <c:idx val="5"/>
          <c:order val="4"/>
          <c:tx>
            <c:strRef>
              <c:f>'BIFUbC-biomass'!$A$6</c:f>
              <c:strCache>
                <c:ptCount val="1"/>
                <c:pt idx="0">
                  <c:v>food beverage and tobacco 10T12</c:v>
                </c:pt>
              </c:strCache>
            </c:strRef>
          </c:tx>
          <c:spPr>
            <a:ln w="28575" cap="rnd">
              <a:solidFill>
                <a:schemeClr val="accent6"/>
              </a:solidFill>
              <a:round/>
            </a:ln>
            <a:effectLst/>
          </c:spPr>
          <c:marker>
            <c:symbol val="none"/>
          </c:marker>
          <c:cat>
            <c:numRef>
              <c:f>'BIFUbC-biomass'!$B$1:$AF$1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'BIFUbC-biomass'!$B$6:$AF$6</c:f>
              <c:numCache>
                <c:formatCode>0.00E+00</c:formatCode>
                <c:ptCount val="31"/>
                <c:pt idx="0">
                  <c:v>10152193451894.342</c:v>
                </c:pt>
                <c:pt idx="1">
                  <c:v>10596474802090.443</c:v>
                </c:pt>
                <c:pt idx="2">
                  <c:v>11040756152286.545</c:v>
                </c:pt>
                <c:pt idx="3">
                  <c:v>11485037502482.645</c:v>
                </c:pt>
                <c:pt idx="4">
                  <c:v>11929318852678.748</c:v>
                </c:pt>
                <c:pt idx="5">
                  <c:v>12373600202874.85</c:v>
                </c:pt>
                <c:pt idx="6">
                  <c:v>12685816511456.398</c:v>
                </c:pt>
                <c:pt idx="7">
                  <c:v>12998032820037.949</c:v>
                </c:pt>
                <c:pt idx="8">
                  <c:v>13310249128619.4</c:v>
                </c:pt>
                <c:pt idx="9">
                  <c:v>13622465437200.951</c:v>
                </c:pt>
                <c:pt idx="10">
                  <c:v>13934681745782.354</c:v>
                </c:pt>
                <c:pt idx="11">
                  <c:v>14210524143229.588</c:v>
                </c:pt>
                <c:pt idx="12">
                  <c:v>14486366540676.672</c:v>
                </c:pt>
                <c:pt idx="13">
                  <c:v>14762208938123.855</c:v>
                </c:pt>
                <c:pt idx="14">
                  <c:v>15038051335570.941</c:v>
                </c:pt>
                <c:pt idx="15">
                  <c:v>15313893733018.025</c:v>
                </c:pt>
                <c:pt idx="16">
                  <c:v>15594259026163.848</c:v>
                </c:pt>
                <c:pt idx="17">
                  <c:v>15874624319309.668</c:v>
                </c:pt>
                <c:pt idx="18">
                  <c:v>16154989612455.393</c:v>
                </c:pt>
                <c:pt idx="19">
                  <c:v>16435354905601.213</c:v>
                </c:pt>
                <c:pt idx="20">
                  <c:v>16715720198746.889</c:v>
                </c:pt>
                <c:pt idx="21">
                  <c:v>16990054964294.477</c:v>
                </c:pt>
                <c:pt idx="22">
                  <c:v>17268501453204.494</c:v>
                </c:pt>
                <c:pt idx="23">
                  <c:v>17546947942114.512</c:v>
                </c:pt>
                <c:pt idx="24">
                  <c:v>17825394431024.43</c:v>
                </c:pt>
                <c:pt idx="25">
                  <c:v>18103840919934.449</c:v>
                </c:pt>
                <c:pt idx="26">
                  <c:v>18382287408844.465</c:v>
                </c:pt>
                <c:pt idx="27">
                  <c:v>18660733897754.383</c:v>
                </c:pt>
                <c:pt idx="28">
                  <c:v>18939180386664.402</c:v>
                </c:pt>
                <c:pt idx="29">
                  <c:v>19217626875574.422</c:v>
                </c:pt>
                <c:pt idx="30">
                  <c:v>19496073364484.34</c:v>
                </c:pt>
              </c:numCache>
            </c:numRef>
          </c:val>
          <c:smooth val="0"/>
          <c:extLst>
            <c:ext xmlns:c16="http://schemas.microsoft.com/office/drawing/2014/chart" uri="{C3380CC4-5D6E-409C-BE32-E72D297353CC}">
              <c16:uniqueId val="{00000005-FB5D-42A5-9ED3-BC770364BCDE}"/>
            </c:ext>
          </c:extLst>
        </c:ser>
        <c:ser>
          <c:idx val="6"/>
          <c:order val="5"/>
          <c:tx>
            <c:strRef>
              <c:f>'BIFUbC-biomass'!$A$7</c:f>
              <c:strCache>
                <c:ptCount val="1"/>
                <c:pt idx="0">
                  <c:v>textiles apparel and leather 13T15</c:v>
                </c:pt>
              </c:strCache>
            </c:strRef>
          </c:tx>
          <c:spPr>
            <a:ln w="28575" cap="rnd">
              <a:solidFill>
                <a:schemeClr val="accent1">
                  <a:lumMod val="60000"/>
                </a:schemeClr>
              </a:solidFill>
              <a:round/>
            </a:ln>
            <a:effectLst/>
          </c:spPr>
          <c:marker>
            <c:symbol val="none"/>
          </c:marker>
          <c:cat>
            <c:numRef>
              <c:f>'BIFUbC-biomass'!$B$1:$AF$1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'BIFUbC-biomass'!$B$7:$AF$7</c:f>
              <c:numCache>
                <c:formatCode>0.00E+00</c:formatCode>
                <c:ptCount val="31"/>
                <c:pt idx="0">
                  <c:v>20628041260735.699</c:v>
                </c:pt>
                <c:pt idx="1">
                  <c:v>21539738648305.363</c:v>
                </c:pt>
                <c:pt idx="2">
                  <c:v>22451436035875.031</c:v>
                </c:pt>
                <c:pt idx="3">
                  <c:v>23363133423444.691</c:v>
                </c:pt>
                <c:pt idx="4">
                  <c:v>24274830811014.359</c:v>
                </c:pt>
                <c:pt idx="5">
                  <c:v>25186528198584.023</c:v>
                </c:pt>
                <c:pt idx="6">
                  <c:v>25848055772742.133</c:v>
                </c:pt>
                <c:pt idx="7">
                  <c:v>26509583346900.246</c:v>
                </c:pt>
                <c:pt idx="8">
                  <c:v>27171110921058.145</c:v>
                </c:pt>
                <c:pt idx="9">
                  <c:v>27832638495216.258</c:v>
                </c:pt>
                <c:pt idx="10">
                  <c:v>28494166069374.047</c:v>
                </c:pt>
                <c:pt idx="11">
                  <c:v>29082955183386.367</c:v>
                </c:pt>
                <c:pt idx="12">
                  <c:v>29671744297398.375</c:v>
                </c:pt>
                <c:pt idx="13">
                  <c:v>30260533411410.59</c:v>
                </c:pt>
                <c:pt idx="14">
                  <c:v>30849322525422.59</c:v>
                </c:pt>
                <c:pt idx="15">
                  <c:v>31438111639434.598</c:v>
                </c:pt>
                <c:pt idx="16">
                  <c:v>32038501053085.098</c:v>
                </c:pt>
                <c:pt idx="17">
                  <c:v>32638890466735.598</c:v>
                </c:pt>
                <c:pt idx="18">
                  <c:v>33239279880385.887</c:v>
                </c:pt>
                <c:pt idx="19">
                  <c:v>33839669294036.387</c:v>
                </c:pt>
                <c:pt idx="20">
                  <c:v>34440058707686.566</c:v>
                </c:pt>
                <c:pt idx="21">
                  <c:v>35024981055152.582</c:v>
                </c:pt>
                <c:pt idx="22">
                  <c:v>35620449129562.555</c:v>
                </c:pt>
                <c:pt idx="23">
                  <c:v>36215917203972.539</c:v>
                </c:pt>
                <c:pt idx="24">
                  <c:v>36811385278382.305</c:v>
                </c:pt>
                <c:pt idx="25">
                  <c:v>37406853352792.281</c:v>
                </c:pt>
                <c:pt idx="26">
                  <c:v>38002321427202.258</c:v>
                </c:pt>
                <c:pt idx="27">
                  <c:v>38597789501612.023</c:v>
                </c:pt>
                <c:pt idx="28">
                  <c:v>39193257576021.992</c:v>
                </c:pt>
                <c:pt idx="29">
                  <c:v>39788725650431.977</c:v>
                </c:pt>
                <c:pt idx="30">
                  <c:v>40384193724841.742</c:v>
                </c:pt>
              </c:numCache>
            </c:numRef>
          </c:val>
          <c:smooth val="0"/>
          <c:extLst>
            <c:ext xmlns:c16="http://schemas.microsoft.com/office/drawing/2014/chart" uri="{C3380CC4-5D6E-409C-BE32-E72D297353CC}">
              <c16:uniqueId val="{00000006-FB5D-42A5-9ED3-BC770364BCDE}"/>
            </c:ext>
          </c:extLst>
        </c:ser>
        <c:ser>
          <c:idx val="7"/>
          <c:order val="6"/>
          <c:tx>
            <c:strRef>
              <c:f>'BIFUbC-biomass'!$A$8</c:f>
              <c:strCache>
                <c:ptCount val="1"/>
                <c:pt idx="0">
                  <c:v>wood products 16</c:v>
                </c:pt>
              </c:strCache>
            </c:strRef>
          </c:tx>
          <c:spPr>
            <a:ln w="28575" cap="rnd">
              <a:solidFill>
                <a:schemeClr val="accent2">
                  <a:lumMod val="60000"/>
                </a:schemeClr>
              </a:solidFill>
              <a:round/>
            </a:ln>
            <a:effectLst/>
          </c:spPr>
          <c:marker>
            <c:symbol val="none"/>
          </c:marker>
          <c:cat>
            <c:numRef>
              <c:f>'BIFUbC-biomass'!$B$1:$AF$1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'BIFUbC-biomass'!$B$8:$AF$8</c:f>
              <c:numCache>
                <c:formatCode>0.00E+00</c:formatCode>
                <c:ptCount val="31"/>
                <c:pt idx="0">
                  <c:v>12413808489646.379</c:v>
                </c:pt>
                <c:pt idx="1">
                  <c:v>12964755690411.402</c:v>
                </c:pt>
                <c:pt idx="2">
                  <c:v>13515702891176.422</c:v>
                </c:pt>
                <c:pt idx="3">
                  <c:v>14066650091941.443</c:v>
                </c:pt>
                <c:pt idx="4">
                  <c:v>14617597292706.463</c:v>
                </c:pt>
                <c:pt idx="5">
                  <c:v>15168544493471.486</c:v>
                </c:pt>
                <c:pt idx="6">
                  <c:v>15573588177660.432</c:v>
                </c:pt>
                <c:pt idx="7">
                  <c:v>15978631861849.373</c:v>
                </c:pt>
                <c:pt idx="8">
                  <c:v>16383675546038.188</c:v>
                </c:pt>
                <c:pt idx="9">
                  <c:v>16788719230227.131</c:v>
                </c:pt>
                <c:pt idx="10">
                  <c:v>17193762914415.879</c:v>
                </c:pt>
                <c:pt idx="11">
                  <c:v>17555332061141.395</c:v>
                </c:pt>
                <c:pt idx="12">
                  <c:v>17916901207866.715</c:v>
                </c:pt>
                <c:pt idx="13">
                  <c:v>18278470354592.168</c:v>
                </c:pt>
                <c:pt idx="14">
                  <c:v>18640039501317.488</c:v>
                </c:pt>
                <c:pt idx="15">
                  <c:v>19001608648042.809</c:v>
                </c:pt>
                <c:pt idx="16">
                  <c:v>19370775182445.945</c:v>
                </c:pt>
                <c:pt idx="17">
                  <c:v>19739941716849.086</c:v>
                </c:pt>
                <c:pt idx="18">
                  <c:v>20109108251252.094</c:v>
                </c:pt>
                <c:pt idx="19">
                  <c:v>20478274785655.234</c:v>
                </c:pt>
                <c:pt idx="20">
                  <c:v>20847441320058.18</c:v>
                </c:pt>
                <c:pt idx="21">
                  <c:v>21206478004224.332</c:v>
                </c:pt>
                <c:pt idx="22">
                  <c:v>21572421404461.156</c:v>
                </c:pt>
                <c:pt idx="23">
                  <c:v>21938364804697.98</c:v>
                </c:pt>
                <c:pt idx="24">
                  <c:v>22304308204934.672</c:v>
                </c:pt>
                <c:pt idx="25">
                  <c:v>22670251605171.496</c:v>
                </c:pt>
                <c:pt idx="26">
                  <c:v>23036195005408.32</c:v>
                </c:pt>
                <c:pt idx="27">
                  <c:v>23402138405645.012</c:v>
                </c:pt>
                <c:pt idx="28">
                  <c:v>23768081805881.836</c:v>
                </c:pt>
                <c:pt idx="29">
                  <c:v>24134025206118.66</c:v>
                </c:pt>
                <c:pt idx="30">
                  <c:v>24499968606355.352</c:v>
                </c:pt>
              </c:numCache>
            </c:numRef>
          </c:val>
          <c:smooth val="0"/>
          <c:extLst>
            <c:ext xmlns:c16="http://schemas.microsoft.com/office/drawing/2014/chart" uri="{C3380CC4-5D6E-409C-BE32-E72D297353CC}">
              <c16:uniqueId val="{00000007-FB5D-42A5-9ED3-BC770364BCDE}"/>
            </c:ext>
          </c:extLst>
        </c:ser>
        <c:ser>
          <c:idx val="8"/>
          <c:order val="7"/>
          <c:tx>
            <c:strRef>
              <c:f>'BIFUbC-biomass'!$A$9</c:f>
              <c:strCache>
                <c:ptCount val="1"/>
                <c:pt idx="0">
                  <c:v>pulp paper and printing 17T18</c:v>
                </c:pt>
              </c:strCache>
            </c:strRef>
          </c:tx>
          <c:spPr>
            <a:ln w="28575" cap="rnd">
              <a:solidFill>
                <a:schemeClr val="accent3">
                  <a:lumMod val="60000"/>
                </a:schemeClr>
              </a:solidFill>
              <a:round/>
            </a:ln>
            <a:effectLst/>
          </c:spPr>
          <c:marker>
            <c:symbol val="none"/>
          </c:marker>
          <c:cat>
            <c:numRef>
              <c:f>'BIFUbC-biomass'!$B$1:$AF$1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'BIFUbC-biomass'!$B$9:$AF$9</c:f>
              <c:numCache>
                <c:formatCode>0.00E+00</c:formatCode>
                <c:ptCount val="31"/>
                <c:pt idx="0">
                  <c:v>109820678505181.97</c:v>
                </c:pt>
                <c:pt idx="1">
                  <c:v>114697503906061.81</c:v>
                </c:pt>
                <c:pt idx="2">
                  <c:v>119574329306941.63</c:v>
                </c:pt>
                <c:pt idx="3">
                  <c:v>124451154707821.44</c:v>
                </c:pt>
                <c:pt idx="4">
                  <c:v>129327980108701.27</c:v>
                </c:pt>
                <c:pt idx="5">
                  <c:v>134204805509581.09</c:v>
                </c:pt>
                <c:pt idx="6">
                  <c:v>137796515299790.52</c:v>
                </c:pt>
                <c:pt idx="7">
                  <c:v>141388225089999.94</c:v>
                </c:pt>
                <c:pt idx="8">
                  <c:v>144979934880208.22</c:v>
                </c:pt>
                <c:pt idx="9">
                  <c:v>148571644670417.63</c:v>
                </c:pt>
                <c:pt idx="10">
                  <c:v>152163354460625.28</c:v>
                </c:pt>
                <c:pt idx="11">
                  <c:v>155370823021820.59</c:v>
                </c:pt>
                <c:pt idx="12">
                  <c:v>158578291583014.19</c:v>
                </c:pt>
                <c:pt idx="13">
                  <c:v>161785760144208.91</c:v>
                </c:pt>
                <c:pt idx="14">
                  <c:v>164993228705402.5</c:v>
                </c:pt>
                <c:pt idx="15">
                  <c:v>168200697266596.06</c:v>
                </c:pt>
                <c:pt idx="16">
                  <c:v>171476125761690.47</c:v>
                </c:pt>
                <c:pt idx="17">
                  <c:v>174751554256784.88</c:v>
                </c:pt>
                <c:pt idx="18">
                  <c:v>178026982751878.13</c:v>
                </c:pt>
                <c:pt idx="19">
                  <c:v>181302411246972.5</c:v>
                </c:pt>
                <c:pt idx="20">
                  <c:v>184577839742065.19</c:v>
                </c:pt>
                <c:pt idx="21">
                  <c:v>187762654991959.44</c:v>
                </c:pt>
                <c:pt idx="22">
                  <c:v>191009251999944.69</c:v>
                </c:pt>
                <c:pt idx="23">
                  <c:v>194255849007929.91</c:v>
                </c:pt>
                <c:pt idx="24">
                  <c:v>197502446015914</c:v>
                </c:pt>
                <c:pt idx="25">
                  <c:v>200749043023899.25</c:v>
                </c:pt>
                <c:pt idx="26">
                  <c:v>203995640031884.5</c:v>
                </c:pt>
                <c:pt idx="27">
                  <c:v>207242237039868.59</c:v>
                </c:pt>
                <c:pt idx="28">
                  <c:v>210488834047853.81</c:v>
                </c:pt>
                <c:pt idx="29">
                  <c:v>213735431055839.06</c:v>
                </c:pt>
                <c:pt idx="30">
                  <c:v>216982028063823.13</c:v>
                </c:pt>
              </c:numCache>
            </c:numRef>
          </c:val>
          <c:smooth val="0"/>
          <c:extLst>
            <c:ext xmlns:c16="http://schemas.microsoft.com/office/drawing/2014/chart" uri="{C3380CC4-5D6E-409C-BE32-E72D297353CC}">
              <c16:uniqueId val="{00000008-FB5D-42A5-9ED3-BC770364BCDE}"/>
            </c:ext>
          </c:extLst>
        </c:ser>
        <c:ser>
          <c:idx val="9"/>
          <c:order val="8"/>
          <c:tx>
            <c:strRef>
              <c:f>'BIFUbC-biomass'!$A$10</c:f>
              <c:strCache>
                <c:ptCount val="1"/>
                <c:pt idx="0">
                  <c:v>refined petroleum and coke 19</c:v>
                </c:pt>
              </c:strCache>
            </c:strRef>
          </c:tx>
          <c:spPr>
            <a:ln w="28575" cap="rnd">
              <a:solidFill>
                <a:schemeClr val="accent4">
                  <a:lumMod val="60000"/>
                </a:schemeClr>
              </a:solidFill>
              <a:round/>
            </a:ln>
            <a:effectLst/>
          </c:spPr>
          <c:marker>
            <c:symbol val="none"/>
          </c:marker>
          <c:cat>
            <c:numRef>
              <c:f>'BIFUbC-biomass'!$B$1:$AF$1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'BIFUbC-biomass'!$B$10:$AF$10</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9-FB5D-42A5-9ED3-BC770364BCDE}"/>
            </c:ext>
          </c:extLst>
        </c:ser>
        <c:ser>
          <c:idx val="10"/>
          <c:order val="9"/>
          <c:tx>
            <c:strRef>
              <c:f>'BIFUbC-biomass'!$A$11</c:f>
              <c:strCache>
                <c:ptCount val="1"/>
                <c:pt idx="0">
                  <c:v>chemicals 20</c:v>
                </c:pt>
              </c:strCache>
            </c:strRef>
          </c:tx>
          <c:spPr>
            <a:ln w="28575" cap="rnd">
              <a:solidFill>
                <a:schemeClr val="accent5">
                  <a:lumMod val="60000"/>
                </a:schemeClr>
              </a:solidFill>
              <a:round/>
            </a:ln>
            <a:effectLst/>
          </c:spPr>
          <c:marker>
            <c:symbol val="none"/>
          </c:marker>
          <c:cat>
            <c:numRef>
              <c:f>'BIFUbC-biomass'!$B$1:$AF$1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'BIFUbC-biomass'!$B$11:$AF$11</c:f>
              <c:numCache>
                <c:formatCode>0.00E+00</c:formatCode>
                <c:ptCount val="31"/>
                <c:pt idx="0">
                  <c:v>2381679999819.4438</c:v>
                </c:pt>
                <c:pt idx="1">
                  <c:v>2523020148806.9585</c:v>
                </c:pt>
                <c:pt idx="2">
                  <c:v>2664360297794.4736</c:v>
                </c:pt>
                <c:pt idx="3">
                  <c:v>2805700446781.9888</c:v>
                </c:pt>
                <c:pt idx="4">
                  <c:v>2947040595769.5034</c:v>
                </c:pt>
                <c:pt idx="5">
                  <c:v>3088380744757.0186</c:v>
                </c:pt>
                <c:pt idx="6">
                  <c:v>3154962750862.8677</c:v>
                </c:pt>
                <c:pt idx="7">
                  <c:v>3221544756968.7407</c:v>
                </c:pt>
                <c:pt idx="8">
                  <c:v>3288126763074.6133</c:v>
                </c:pt>
                <c:pt idx="9">
                  <c:v>3354708769180.4863</c:v>
                </c:pt>
                <c:pt idx="10">
                  <c:v>3421290775286.3823</c:v>
                </c:pt>
                <c:pt idx="11">
                  <c:v>3480143681382.7627</c:v>
                </c:pt>
                <c:pt idx="12">
                  <c:v>3538996587479.1426</c:v>
                </c:pt>
                <c:pt idx="13">
                  <c:v>3597849493575.5215</c:v>
                </c:pt>
                <c:pt idx="14">
                  <c:v>3656702399671.9019</c:v>
                </c:pt>
                <c:pt idx="15">
                  <c:v>3715555305768.2813</c:v>
                </c:pt>
                <c:pt idx="16">
                  <c:v>3770962709450.7676</c:v>
                </c:pt>
                <c:pt idx="17">
                  <c:v>3826370113133.2764</c:v>
                </c:pt>
                <c:pt idx="18">
                  <c:v>3881777516815.7866</c:v>
                </c:pt>
                <c:pt idx="19">
                  <c:v>3937184920498.2954</c:v>
                </c:pt>
                <c:pt idx="20">
                  <c:v>3992592324180.8291</c:v>
                </c:pt>
                <c:pt idx="21">
                  <c:v>4052593731081.7925</c:v>
                </c:pt>
                <c:pt idx="22">
                  <c:v>4109462863061.1079</c:v>
                </c:pt>
                <c:pt idx="23">
                  <c:v>4166331995040.3989</c:v>
                </c:pt>
                <c:pt idx="24">
                  <c:v>4223201127019.6909</c:v>
                </c:pt>
                <c:pt idx="25">
                  <c:v>4280070258999.0059</c:v>
                </c:pt>
                <c:pt idx="26">
                  <c:v>4336939390978.2979</c:v>
                </c:pt>
                <c:pt idx="27">
                  <c:v>4393808522957.6123</c:v>
                </c:pt>
                <c:pt idx="28">
                  <c:v>4450677654936.9043</c:v>
                </c:pt>
                <c:pt idx="29">
                  <c:v>4507546786916.1953</c:v>
                </c:pt>
                <c:pt idx="30">
                  <c:v>4564415918895.5107</c:v>
                </c:pt>
              </c:numCache>
            </c:numRef>
          </c:val>
          <c:smooth val="0"/>
          <c:extLst>
            <c:ext xmlns:c16="http://schemas.microsoft.com/office/drawing/2014/chart" uri="{C3380CC4-5D6E-409C-BE32-E72D297353CC}">
              <c16:uniqueId val="{0000000A-FB5D-42A5-9ED3-BC770364BCDE}"/>
            </c:ext>
          </c:extLst>
        </c:ser>
        <c:ser>
          <c:idx val="11"/>
          <c:order val="10"/>
          <c:tx>
            <c:strRef>
              <c:f>'BIFUbC-biomass'!$A$12</c:f>
              <c:strCache>
                <c:ptCount val="1"/>
                <c:pt idx="0">
                  <c:v>rubber and plastic products 22</c:v>
                </c:pt>
              </c:strCache>
            </c:strRef>
          </c:tx>
          <c:spPr>
            <a:ln w="28575" cap="rnd">
              <a:solidFill>
                <a:schemeClr val="accent6">
                  <a:lumMod val="60000"/>
                </a:schemeClr>
              </a:solidFill>
              <a:round/>
            </a:ln>
            <a:effectLst/>
          </c:spPr>
          <c:marker>
            <c:symbol val="none"/>
          </c:marker>
          <c:cat>
            <c:numRef>
              <c:f>'BIFUbC-biomass'!$B$1:$AF$1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'BIFUbC-biomass'!$B$12:$AF$12</c:f>
              <c:numCache>
                <c:formatCode>0.00E+00</c:formatCode>
                <c:ptCount val="31"/>
                <c:pt idx="0">
                  <c:v>1932206855845.4614</c:v>
                </c:pt>
                <c:pt idx="1">
                  <c:v>2046873143886.0876</c:v>
                </c:pt>
                <c:pt idx="2">
                  <c:v>2161539431926.7141</c:v>
                </c:pt>
                <c:pt idx="3">
                  <c:v>2276205719967.3408</c:v>
                </c:pt>
                <c:pt idx="4">
                  <c:v>2390872008007.9673</c:v>
                </c:pt>
                <c:pt idx="5">
                  <c:v>2505538296048.5938</c:v>
                </c:pt>
                <c:pt idx="6">
                  <c:v>2559554876228.7271</c:v>
                </c:pt>
                <c:pt idx="7">
                  <c:v>2613571456408.8789</c:v>
                </c:pt>
                <c:pt idx="8">
                  <c:v>2667588036589.0313</c:v>
                </c:pt>
                <c:pt idx="9">
                  <c:v>2721604616769.1831</c:v>
                </c:pt>
                <c:pt idx="10">
                  <c:v>2775621196949.3545</c:v>
                </c:pt>
                <c:pt idx="11">
                  <c:v>2823367320968.7334</c:v>
                </c:pt>
                <c:pt idx="12">
                  <c:v>2871113444988.1128</c:v>
                </c:pt>
                <c:pt idx="13">
                  <c:v>2918859569007.4917</c:v>
                </c:pt>
                <c:pt idx="14">
                  <c:v>2966605693026.8711</c:v>
                </c:pt>
                <c:pt idx="15">
                  <c:v>3014351817046.2505</c:v>
                </c:pt>
                <c:pt idx="16">
                  <c:v>3059302677475.8687</c:v>
                </c:pt>
                <c:pt idx="17">
                  <c:v>3104253537905.5054</c:v>
                </c:pt>
                <c:pt idx="18">
                  <c:v>3149204398335.1426</c:v>
                </c:pt>
                <c:pt idx="19">
                  <c:v>3194155258764.7793</c:v>
                </c:pt>
                <c:pt idx="20">
                  <c:v>3239106119194.436</c:v>
                </c:pt>
                <c:pt idx="21">
                  <c:v>3287783997743.6973</c:v>
                </c:pt>
                <c:pt idx="22">
                  <c:v>3333920727575.0527</c:v>
                </c:pt>
                <c:pt idx="23">
                  <c:v>3380057457406.3896</c:v>
                </c:pt>
                <c:pt idx="24">
                  <c:v>3426194187237.7266</c:v>
                </c:pt>
                <c:pt idx="25">
                  <c:v>3472330917069.0825</c:v>
                </c:pt>
                <c:pt idx="26">
                  <c:v>3518467646900.4185</c:v>
                </c:pt>
                <c:pt idx="27">
                  <c:v>3564604376731.7744</c:v>
                </c:pt>
                <c:pt idx="28">
                  <c:v>3610741106563.1104</c:v>
                </c:pt>
                <c:pt idx="29">
                  <c:v>3656877836394.4473</c:v>
                </c:pt>
                <c:pt idx="30">
                  <c:v>3703014566225.8027</c:v>
                </c:pt>
              </c:numCache>
            </c:numRef>
          </c:val>
          <c:smooth val="0"/>
          <c:extLst>
            <c:ext xmlns:c16="http://schemas.microsoft.com/office/drawing/2014/chart" uri="{C3380CC4-5D6E-409C-BE32-E72D297353CC}">
              <c16:uniqueId val="{0000000B-FB5D-42A5-9ED3-BC770364BCDE}"/>
            </c:ext>
          </c:extLst>
        </c:ser>
        <c:ser>
          <c:idx val="12"/>
          <c:order val="11"/>
          <c:tx>
            <c:strRef>
              <c:f>'BIFUbC-biomass'!$A$13</c:f>
              <c:strCache>
                <c:ptCount val="1"/>
                <c:pt idx="0">
                  <c:v>glass and glass products 231</c:v>
                </c:pt>
              </c:strCache>
            </c:strRef>
          </c:tx>
          <c:spPr>
            <a:ln w="28575" cap="rnd">
              <a:solidFill>
                <a:schemeClr val="accent1">
                  <a:lumMod val="80000"/>
                  <a:lumOff val="20000"/>
                </a:schemeClr>
              </a:solidFill>
              <a:round/>
            </a:ln>
            <a:effectLst/>
          </c:spPr>
          <c:marker>
            <c:symbol val="none"/>
          </c:marker>
          <c:cat>
            <c:numRef>
              <c:f>'BIFUbC-biomass'!$B$1:$AF$1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'BIFUbC-biomass'!$B$13:$AF$13</c:f>
              <c:numCache>
                <c:formatCode>0.00E+00</c:formatCode>
                <c:ptCount val="31"/>
                <c:pt idx="0">
                  <c:v>221254323105.15973</c:v>
                </c:pt>
                <c:pt idx="1">
                  <c:v>229385037910.24857</c:v>
                </c:pt>
                <c:pt idx="2">
                  <c:v>237515752715.33734</c:v>
                </c:pt>
                <c:pt idx="3">
                  <c:v>245646467520.42621</c:v>
                </c:pt>
                <c:pt idx="4">
                  <c:v>253777182325.51505</c:v>
                </c:pt>
                <c:pt idx="5">
                  <c:v>261907897130.60391</c:v>
                </c:pt>
                <c:pt idx="6">
                  <c:v>264017169057.04706</c:v>
                </c:pt>
                <c:pt idx="7">
                  <c:v>266126440983.49014</c:v>
                </c:pt>
                <c:pt idx="8">
                  <c:v>268235712909.93323</c:v>
                </c:pt>
                <c:pt idx="9">
                  <c:v>270344984836.37631</c:v>
                </c:pt>
                <c:pt idx="10">
                  <c:v>272454256762.81937</c:v>
                </c:pt>
                <c:pt idx="11">
                  <c:v>273568589101.31766</c:v>
                </c:pt>
                <c:pt idx="12">
                  <c:v>274682921439.81589</c:v>
                </c:pt>
                <c:pt idx="13">
                  <c:v>275797253778.31415</c:v>
                </c:pt>
                <c:pt idx="14">
                  <c:v>276911586116.81238</c:v>
                </c:pt>
                <c:pt idx="15">
                  <c:v>278025918455.31061</c:v>
                </c:pt>
                <c:pt idx="16">
                  <c:v>278821870125.66644</c:v>
                </c:pt>
                <c:pt idx="17">
                  <c:v>279617821796.0224</c:v>
                </c:pt>
                <c:pt idx="18">
                  <c:v>280413773466.37823</c:v>
                </c:pt>
                <c:pt idx="19">
                  <c:v>281209725136.73413</c:v>
                </c:pt>
                <c:pt idx="20">
                  <c:v>282005676807.08997</c:v>
                </c:pt>
                <c:pt idx="21">
                  <c:v>283226136034.96918</c:v>
                </c:pt>
                <c:pt idx="22">
                  <c:v>284157158291.80951</c:v>
                </c:pt>
                <c:pt idx="23">
                  <c:v>285088180548.65009</c:v>
                </c:pt>
                <c:pt idx="24">
                  <c:v>286019202805.49066</c:v>
                </c:pt>
                <c:pt idx="25">
                  <c:v>286950225062.33124</c:v>
                </c:pt>
                <c:pt idx="26">
                  <c:v>287881247319.17157</c:v>
                </c:pt>
                <c:pt idx="27">
                  <c:v>288812269576.01215</c:v>
                </c:pt>
                <c:pt idx="28">
                  <c:v>289743291832.85266</c:v>
                </c:pt>
                <c:pt idx="29">
                  <c:v>290674314089.6933</c:v>
                </c:pt>
                <c:pt idx="30">
                  <c:v>291605336346.53387</c:v>
                </c:pt>
              </c:numCache>
            </c:numRef>
          </c:val>
          <c:smooth val="0"/>
          <c:extLst>
            <c:ext xmlns:c16="http://schemas.microsoft.com/office/drawing/2014/chart" uri="{C3380CC4-5D6E-409C-BE32-E72D297353CC}">
              <c16:uniqueId val="{0000000C-FB5D-42A5-9ED3-BC770364BCDE}"/>
            </c:ext>
          </c:extLst>
        </c:ser>
        <c:ser>
          <c:idx val="13"/>
          <c:order val="12"/>
          <c:tx>
            <c:strRef>
              <c:f>'BIFUbC-biomass'!$A$14</c:f>
              <c:strCache>
                <c:ptCount val="1"/>
                <c:pt idx="0">
                  <c:v>cement and other nonmetallic minerals 239</c:v>
                </c:pt>
              </c:strCache>
            </c:strRef>
          </c:tx>
          <c:spPr>
            <a:ln w="28575" cap="rnd">
              <a:solidFill>
                <a:schemeClr val="accent2">
                  <a:lumMod val="80000"/>
                  <a:lumOff val="20000"/>
                </a:schemeClr>
              </a:solidFill>
              <a:round/>
            </a:ln>
            <a:effectLst/>
          </c:spPr>
          <c:marker>
            <c:symbol val="none"/>
          </c:marker>
          <c:cat>
            <c:numRef>
              <c:f>'BIFUbC-biomass'!$B$1:$AF$1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'BIFUbC-biomass'!$B$14:$AF$14</c:f>
              <c:numCache>
                <c:formatCode>0.00E+00</c:formatCode>
                <c:ptCount val="31"/>
                <c:pt idx="0">
                  <c:v>127786792394630.08</c:v>
                </c:pt>
                <c:pt idx="1">
                  <c:v>133463043698263.47</c:v>
                </c:pt>
                <c:pt idx="2">
                  <c:v>139139295001896.86</c:v>
                </c:pt>
                <c:pt idx="3">
                  <c:v>144815546305530.25</c:v>
                </c:pt>
                <c:pt idx="4">
                  <c:v>150491797609163.63</c:v>
                </c:pt>
                <c:pt idx="5">
                  <c:v>156168048912797.03</c:v>
                </c:pt>
                <c:pt idx="6">
                  <c:v>160352190262214.19</c:v>
                </c:pt>
                <c:pt idx="7">
                  <c:v>164536331611631.31</c:v>
                </c:pt>
                <c:pt idx="8">
                  <c:v>168720472961047.09</c:v>
                </c:pt>
                <c:pt idx="9">
                  <c:v>172904614310464.22</c:v>
                </c:pt>
                <c:pt idx="10">
                  <c:v>177088755659879.38</c:v>
                </c:pt>
                <c:pt idx="11">
                  <c:v>180826004543104.5</c:v>
                </c:pt>
                <c:pt idx="12">
                  <c:v>184563253426327.63</c:v>
                </c:pt>
                <c:pt idx="13">
                  <c:v>188300502309552.13</c:v>
                </c:pt>
                <c:pt idx="14">
                  <c:v>192037751192775.25</c:v>
                </c:pt>
                <c:pt idx="15">
                  <c:v>195775000075998.38</c:v>
                </c:pt>
                <c:pt idx="16">
                  <c:v>199591757133538.13</c:v>
                </c:pt>
                <c:pt idx="17">
                  <c:v>203408514191077.88</c:v>
                </c:pt>
                <c:pt idx="18">
                  <c:v>207225271248616.25</c:v>
                </c:pt>
                <c:pt idx="19">
                  <c:v>211042028306155.97</c:v>
                </c:pt>
                <c:pt idx="20">
                  <c:v>214858785363693.69</c:v>
                </c:pt>
                <c:pt idx="21">
                  <c:v>218569531522145.72</c:v>
                </c:pt>
                <c:pt idx="22">
                  <c:v>222352557839066.66</c:v>
                </c:pt>
                <c:pt idx="23">
                  <c:v>226135584155987.53</c:v>
                </c:pt>
                <c:pt idx="24">
                  <c:v>229918610472907.09</c:v>
                </c:pt>
                <c:pt idx="25">
                  <c:v>233701636789827.97</c:v>
                </c:pt>
                <c:pt idx="26">
                  <c:v>237484663106748.88</c:v>
                </c:pt>
                <c:pt idx="27">
                  <c:v>241267689423668.41</c:v>
                </c:pt>
                <c:pt idx="28">
                  <c:v>245050715740589.31</c:v>
                </c:pt>
                <c:pt idx="29">
                  <c:v>248833742057510.22</c:v>
                </c:pt>
                <c:pt idx="30">
                  <c:v>252616768374429.78</c:v>
                </c:pt>
              </c:numCache>
            </c:numRef>
          </c:val>
          <c:smooth val="0"/>
          <c:extLst>
            <c:ext xmlns:c16="http://schemas.microsoft.com/office/drawing/2014/chart" uri="{C3380CC4-5D6E-409C-BE32-E72D297353CC}">
              <c16:uniqueId val="{0000000D-FB5D-42A5-9ED3-BC770364BCDE}"/>
            </c:ext>
          </c:extLst>
        </c:ser>
        <c:ser>
          <c:idx val="14"/>
          <c:order val="13"/>
          <c:tx>
            <c:strRef>
              <c:f>'BIFUbC-biomass'!$A$15</c:f>
              <c:strCache>
                <c:ptCount val="1"/>
                <c:pt idx="0">
                  <c:v>iron and steel 241</c:v>
                </c:pt>
              </c:strCache>
            </c:strRef>
          </c:tx>
          <c:spPr>
            <a:ln w="28575" cap="rnd">
              <a:solidFill>
                <a:schemeClr val="accent3">
                  <a:lumMod val="80000"/>
                  <a:lumOff val="20000"/>
                </a:schemeClr>
              </a:solidFill>
              <a:round/>
            </a:ln>
            <a:effectLst/>
          </c:spPr>
          <c:marker>
            <c:symbol val="none"/>
          </c:marker>
          <c:cat>
            <c:numRef>
              <c:f>'BIFUbC-biomass'!$B$1:$AF$1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'BIFUbC-biomass'!$B$15:$AF$15</c:f>
              <c:numCache>
                <c:formatCode>0.00E+00</c:formatCode>
                <c:ptCount val="31"/>
                <c:pt idx="0">
                  <c:v>2412731865907.3389</c:v>
                </c:pt>
                <c:pt idx="1">
                  <c:v>2372942540279.459</c:v>
                </c:pt>
                <c:pt idx="2">
                  <c:v>2333153214651.5786</c:v>
                </c:pt>
                <c:pt idx="3">
                  <c:v>2293363889023.6987</c:v>
                </c:pt>
                <c:pt idx="4">
                  <c:v>2253574563395.8184</c:v>
                </c:pt>
                <c:pt idx="5">
                  <c:v>2213785237767.938</c:v>
                </c:pt>
                <c:pt idx="6">
                  <c:v>2200291689652.019</c:v>
                </c:pt>
                <c:pt idx="7">
                  <c:v>2186798141536.1003</c:v>
                </c:pt>
                <c:pt idx="8">
                  <c:v>2173304593420.1814</c:v>
                </c:pt>
                <c:pt idx="9">
                  <c:v>2159811045304.2625</c:v>
                </c:pt>
                <c:pt idx="10">
                  <c:v>2146317497188.344</c:v>
                </c:pt>
                <c:pt idx="11">
                  <c:v>2140414069887.6292</c:v>
                </c:pt>
                <c:pt idx="12">
                  <c:v>2134510642586.9148</c:v>
                </c:pt>
                <c:pt idx="13">
                  <c:v>2128607215286.2002</c:v>
                </c:pt>
                <c:pt idx="14">
                  <c:v>2122703787985.4858</c:v>
                </c:pt>
                <c:pt idx="15">
                  <c:v>2116800360684.771</c:v>
                </c:pt>
                <c:pt idx="16">
                  <c:v>2113764312358.6895</c:v>
                </c:pt>
                <c:pt idx="17">
                  <c:v>2110728264032.6077</c:v>
                </c:pt>
                <c:pt idx="18">
                  <c:v>2107692215706.5276</c:v>
                </c:pt>
                <c:pt idx="19">
                  <c:v>2104656167380.4458</c:v>
                </c:pt>
                <c:pt idx="20">
                  <c:v>2101620119054.3625</c:v>
                </c:pt>
                <c:pt idx="21">
                  <c:v>2094760898762.1047</c:v>
                </c:pt>
                <c:pt idx="22">
                  <c:v>2090508386628.603</c:v>
                </c:pt>
                <c:pt idx="23">
                  <c:v>2086255874495.1011</c:v>
                </c:pt>
                <c:pt idx="24">
                  <c:v>2082003362361.5994</c:v>
                </c:pt>
                <c:pt idx="25">
                  <c:v>2077750850228.0989</c:v>
                </c:pt>
                <c:pt idx="26">
                  <c:v>2073498338094.5969</c:v>
                </c:pt>
                <c:pt idx="27">
                  <c:v>2069245825961.0952</c:v>
                </c:pt>
                <c:pt idx="28">
                  <c:v>2064993313827.5935</c:v>
                </c:pt>
                <c:pt idx="29">
                  <c:v>2060740801694.0916</c:v>
                </c:pt>
                <c:pt idx="30">
                  <c:v>2056488289560.5898</c:v>
                </c:pt>
              </c:numCache>
            </c:numRef>
          </c:val>
          <c:smooth val="0"/>
          <c:extLst>
            <c:ext xmlns:c16="http://schemas.microsoft.com/office/drawing/2014/chart" uri="{C3380CC4-5D6E-409C-BE32-E72D297353CC}">
              <c16:uniqueId val="{0000000E-FB5D-42A5-9ED3-BC770364BCDE}"/>
            </c:ext>
          </c:extLst>
        </c:ser>
        <c:ser>
          <c:idx val="15"/>
          <c:order val="14"/>
          <c:tx>
            <c:strRef>
              <c:f>'BIFUbC-biomass'!$A$16</c:f>
              <c:strCache>
                <c:ptCount val="1"/>
                <c:pt idx="0">
                  <c:v>other metals 242</c:v>
                </c:pt>
              </c:strCache>
            </c:strRef>
          </c:tx>
          <c:spPr>
            <a:ln w="28575" cap="rnd">
              <a:solidFill>
                <a:schemeClr val="accent4">
                  <a:lumMod val="80000"/>
                  <a:lumOff val="20000"/>
                </a:schemeClr>
              </a:solidFill>
              <a:round/>
            </a:ln>
            <a:effectLst/>
          </c:spPr>
          <c:marker>
            <c:symbol val="none"/>
          </c:marker>
          <c:cat>
            <c:numRef>
              <c:f>'BIFUbC-biomass'!$B$1:$AF$1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'BIFUbC-biomass'!$B$16:$AF$16</c:f>
              <c:numCache>
                <c:formatCode>0.00E+00</c:formatCode>
                <c:ptCount val="31"/>
                <c:pt idx="0">
                  <c:v>284649114674.38531</c:v>
                </c:pt>
                <c:pt idx="1">
                  <c:v>293754885581.26459</c:v>
                </c:pt>
                <c:pt idx="2">
                  <c:v>302860656488.14374</c:v>
                </c:pt>
                <c:pt idx="3">
                  <c:v>311966427395.02295</c:v>
                </c:pt>
                <c:pt idx="4">
                  <c:v>321072198301.90222</c:v>
                </c:pt>
                <c:pt idx="5">
                  <c:v>330177969208.78137</c:v>
                </c:pt>
                <c:pt idx="6">
                  <c:v>332689262319.44452</c:v>
                </c:pt>
                <c:pt idx="7">
                  <c:v>335200555430.10773</c:v>
                </c:pt>
                <c:pt idx="8">
                  <c:v>337711848540.77081</c:v>
                </c:pt>
                <c:pt idx="9">
                  <c:v>340223141651.43402</c:v>
                </c:pt>
                <c:pt idx="10">
                  <c:v>342734434762.09717</c:v>
                </c:pt>
                <c:pt idx="11">
                  <c:v>344789129125.36707</c:v>
                </c:pt>
                <c:pt idx="12">
                  <c:v>346843823488.6369</c:v>
                </c:pt>
                <c:pt idx="13">
                  <c:v>348898517851.9068</c:v>
                </c:pt>
                <c:pt idx="14">
                  <c:v>350953212215.17664</c:v>
                </c:pt>
                <c:pt idx="15">
                  <c:v>353007906578.44647</c:v>
                </c:pt>
                <c:pt idx="16">
                  <c:v>355233825471.98877</c:v>
                </c:pt>
                <c:pt idx="17">
                  <c:v>357459744365.53113</c:v>
                </c:pt>
                <c:pt idx="18">
                  <c:v>359685663259.07349</c:v>
                </c:pt>
                <c:pt idx="19">
                  <c:v>361911582152.61584</c:v>
                </c:pt>
                <c:pt idx="20">
                  <c:v>364137501046.1582</c:v>
                </c:pt>
                <c:pt idx="21">
                  <c:v>366135120566.00385</c:v>
                </c:pt>
                <c:pt idx="22">
                  <c:v>368288398749.73346</c:v>
                </c:pt>
                <c:pt idx="23">
                  <c:v>370441676933.46307</c:v>
                </c:pt>
                <c:pt idx="24">
                  <c:v>372594955117.19275</c:v>
                </c:pt>
                <c:pt idx="25">
                  <c:v>374748233300.9223</c:v>
                </c:pt>
                <c:pt idx="26">
                  <c:v>376901511484.65283</c:v>
                </c:pt>
                <c:pt idx="27">
                  <c:v>379054789668.38245</c:v>
                </c:pt>
                <c:pt idx="28">
                  <c:v>381208067852.11206</c:v>
                </c:pt>
                <c:pt idx="29">
                  <c:v>383361346035.84167</c:v>
                </c:pt>
                <c:pt idx="30">
                  <c:v>385514624219.57129</c:v>
                </c:pt>
              </c:numCache>
            </c:numRef>
          </c:val>
          <c:smooth val="0"/>
          <c:extLst>
            <c:ext xmlns:c16="http://schemas.microsoft.com/office/drawing/2014/chart" uri="{C3380CC4-5D6E-409C-BE32-E72D297353CC}">
              <c16:uniqueId val="{0000000F-FB5D-42A5-9ED3-BC770364BCDE}"/>
            </c:ext>
          </c:extLst>
        </c:ser>
        <c:ser>
          <c:idx val="16"/>
          <c:order val="15"/>
          <c:tx>
            <c:strRef>
              <c:f>'BIFUbC-biomass'!$A$17</c:f>
              <c:strCache>
                <c:ptCount val="1"/>
                <c:pt idx="0">
                  <c:v>metal products except machinery and vehicles 25</c:v>
                </c:pt>
              </c:strCache>
            </c:strRef>
          </c:tx>
          <c:spPr>
            <a:ln w="28575" cap="rnd">
              <a:solidFill>
                <a:schemeClr val="accent5">
                  <a:lumMod val="80000"/>
                  <a:lumOff val="20000"/>
                </a:schemeClr>
              </a:solidFill>
              <a:round/>
            </a:ln>
            <a:effectLst/>
          </c:spPr>
          <c:marker>
            <c:symbol val="none"/>
          </c:marker>
          <c:cat>
            <c:numRef>
              <c:f>'BIFUbC-biomass'!$B$1:$AF$1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'BIFUbC-biomass'!$B$17:$AF$17</c:f>
              <c:numCache>
                <c:formatCode>0.00E+00</c:formatCode>
                <c:ptCount val="31"/>
                <c:pt idx="0">
                  <c:v>556554797281.17102</c:v>
                </c:pt>
                <c:pt idx="1">
                  <c:v>574358683609.65723</c:v>
                </c:pt>
                <c:pt idx="2">
                  <c:v>592162569938.14319</c:v>
                </c:pt>
                <c:pt idx="3">
                  <c:v>609966456266.62927</c:v>
                </c:pt>
                <c:pt idx="4">
                  <c:v>627770342595.11523</c:v>
                </c:pt>
                <c:pt idx="5">
                  <c:v>645574228923.6012</c:v>
                </c:pt>
                <c:pt idx="6">
                  <c:v>650484387276.69348</c:v>
                </c:pt>
                <c:pt idx="7">
                  <c:v>655394545629.78564</c:v>
                </c:pt>
                <c:pt idx="8">
                  <c:v>660304703982.87793</c:v>
                </c:pt>
                <c:pt idx="9">
                  <c:v>665214862335.97009</c:v>
                </c:pt>
                <c:pt idx="10">
                  <c:v>670125020689.06238</c:v>
                </c:pt>
                <c:pt idx="11">
                  <c:v>674142422977.95593</c:v>
                </c:pt>
                <c:pt idx="12">
                  <c:v>678159825266.84961</c:v>
                </c:pt>
                <c:pt idx="13">
                  <c:v>682177227555.74329</c:v>
                </c:pt>
                <c:pt idx="14">
                  <c:v>686194629844.63684</c:v>
                </c:pt>
                <c:pt idx="15">
                  <c:v>690212032133.53052</c:v>
                </c:pt>
                <c:pt idx="16">
                  <c:v>694564217946.49854</c:v>
                </c:pt>
                <c:pt idx="17">
                  <c:v>698916403759.46655</c:v>
                </c:pt>
                <c:pt idx="18">
                  <c:v>703268589572.43469</c:v>
                </c:pt>
                <c:pt idx="19">
                  <c:v>707620775385.40283</c:v>
                </c:pt>
                <c:pt idx="20">
                  <c:v>711972961198.37085</c:v>
                </c:pt>
                <c:pt idx="21">
                  <c:v>715878768979.23975</c:v>
                </c:pt>
                <c:pt idx="22">
                  <c:v>720088925418.35779</c:v>
                </c:pt>
                <c:pt idx="23">
                  <c:v>724299081857.47583</c:v>
                </c:pt>
                <c:pt idx="24">
                  <c:v>728509238296.59375</c:v>
                </c:pt>
                <c:pt idx="25">
                  <c:v>732719394735.71179</c:v>
                </c:pt>
                <c:pt idx="26">
                  <c:v>736929551174.83154</c:v>
                </c:pt>
                <c:pt idx="27">
                  <c:v>741139707613.94946</c:v>
                </c:pt>
                <c:pt idx="28">
                  <c:v>745349864053.0675</c:v>
                </c:pt>
                <c:pt idx="29">
                  <c:v>749560020492.18542</c:v>
                </c:pt>
                <c:pt idx="30">
                  <c:v>753770176931.30359</c:v>
                </c:pt>
              </c:numCache>
            </c:numRef>
          </c:val>
          <c:smooth val="0"/>
          <c:extLst>
            <c:ext xmlns:c16="http://schemas.microsoft.com/office/drawing/2014/chart" uri="{C3380CC4-5D6E-409C-BE32-E72D297353CC}">
              <c16:uniqueId val="{00000010-FB5D-42A5-9ED3-BC770364BCDE}"/>
            </c:ext>
          </c:extLst>
        </c:ser>
        <c:ser>
          <c:idx val="17"/>
          <c:order val="16"/>
          <c:tx>
            <c:strRef>
              <c:f>'BIFUbC-biomass'!$A$18</c:f>
              <c:strCache>
                <c:ptCount val="1"/>
                <c:pt idx="0">
                  <c:v>computers and electronics 26</c:v>
                </c:pt>
              </c:strCache>
            </c:strRef>
          </c:tx>
          <c:spPr>
            <a:ln w="28575" cap="rnd">
              <a:solidFill>
                <a:schemeClr val="accent6">
                  <a:lumMod val="80000"/>
                  <a:lumOff val="20000"/>
                </a:schemeClr>
              </a:solidFill>
              <a:round/>
            </a:ln>
            <a:effectLst/>
          </c:spPr>
          <c:marker>
            <c:symbol val="none"/>
          </c:marker>
          <c:cat>
            <c:numRef>
              <c:f>'BIFUbC-biomass'!$B$1:$AF$1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'BIFUbC-biomass'!$B$18:$AF$18</c:f>
              <c:numCache>
                <c:formatCode>0.00E+00</c:formatCode>
                <c:ptCount val="31"/>
                <c:pt idx="0">
                  <c:v>4096661513953.4912</c:v>
                </c:pt>
                <c:pt idx="1">
                  <c:v>4282972864846.9824</c:v>
                </c:pt>
                <c:pt idx="2">
                  <c:v>4469284215740.4736</c:v>
                </c:pt>
                <c:pt idx="3">
                  <c:v>4655595566633.9658</c:v>
                </c:pt>
                <c:pt idx="4">
                  <c:v>4841906917527.457</c:v>
                </c:pt>
                <c:pt idx="5">
                  <c:v>5028218268420.9473</c:v>
                </c:pt>
                <c:pt idx="6">
                  <c:v>5119453270034.5918</c:v>
                </c:pt>
                <c:pt idx="7">
                  <c:v>5210688271648.2598</c:v>
                </c:pt>
                <c:pt idx="8">
                  <c:v>5301923273261.9268</c:v>
                </c:pt>
                <c:pt idx="9">
                  <c:v>5393158274875.5947</c:v>
                </c:pt>
                <c:pt idx="10">
                  <c:v>5484393276489.2852</c:v>
                </c:pt>
                <c:pt idx="11">
                  <c:v>5560562806041.6191</c:v>
                </c:pt>
                <c:pt idx="12">
                  <c:v>5636732335593.9531</c:v>
                </c:pt>
                <c:pt idx="13">
                  <c:v>5712901865146.2871</c:v>
                </c:pt>
                <c:pt idx="14">
                  <c:v>5789071394698.6201</c:v>
                </c:pt>
                <c:pt idx="15">
                  <c:v>5865240924250.9541</c:v>
                </c:pt>
                <c:pt idx="16">
                  <c:v>5943656238458.3926</c:v>
                </c:pt>
                <c:pt idx="17">
                  <c:v>6022071552665.832</c:v>
                </c:pt>
                <c:pt idx="18">
                  <c:v>6100486866873.2715</c:v>
                </c:pt>
                <c:pt idx="19">
                  <c:v>6178902181080.7119</c:v>
                </c:pt>
                <c:pt idx="20">
                  <c:v>6257317495288.1504</c:v>
                </c:pt>
                <c:pt idx="21">
                  <c:v>6332738429955.4492</c:v>
                </c:pt>
                <c:pt idx="22">
                  <c:v>6410200987036.4775</c:v>
                </c:pt>
                <c:pt idx="23">
                  <c:v>6487663544117.5303</c:v>
                </c:pt>
                <c:pt idx="24">
                  <c:v>6565126101198.5576</c:v>
                </c:pt>
                <c:pt idx="25">
                  <c:v>6642588658279.5879</c:v>
                </c:pt>
                <c:pt idx="26">
                  <c:v>6720051215360.6172</c:v>
                </c:pt>
                <c:pt idx="27">
                  <c:v>6797513772441.6436</c:v>
                </c:pt>
                <c:pt idx="28">
                  <c:v>6874976329522.6738</c:v>
                </c:pt>
                <c:pt idx="29">
                  <c:v>6952438886603.7031</c:v>
                </c:pt>
                <c:pt idx="30">
                  <c:v>7029901443684.7314</c:v>
                </c:pt>
              </c:numCache>
            </c:numRef>
          </c:val>
          <c:smooth val="0"/>
          <c:extLst>
            <c:ext xmlns:c16="http://schemas.microsoft.com/office/drawing/2014/chart" uri="{C3380CC4-5D6E-409C-BE32-E72D297353CC}">
              <c16:uniqueId val="{00000011-FB5D-42A5-9ED3-BC770364BCDE}"/>
            </c:ext>
          </c:extLst>
        </c:ser>
        <c:ser>
          <c:idx val="18"/>
          <c:order val="17"/>
          <c:tx>
            <c:strRef>
              <c:f>'BIFUbC-biomass'!$A$19</c:f>
              <c:strCache>
                <c:ptCount val="1"/>
                <c:pt idx="0">
                  <c:v>appliances and electrical equipment 27</c:v>
                </c:pt>
              </c:strCache>
            </c:strRef>
          </c:tx>
          <c:spPr>
            <a:ln w="28575" cap="rnd">
              <a:solidFill>
                <a:schemeClr val="accent1">
                  <a:lumMod val="80000"/>
                </a:schemeClr>
              </a:solidFill>
              <a:round/>
            </a:ln>
            <a:effectLst/>
          </c:spPr>
          <c:marker>
            <c:symbol val="none"/>
          </c:marker>
          <c:cat>
            <c:numRef>
              <c:f>'BIFUbC-biomass'!$B$1:$AF$1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'BIFUbC-biomass'!$B$19:$AF$19</c:f>
              <c:numCache>
                <c:formatCode>0.00E+00</c:formatCode>
                <c:ptCount val="31"/>
                <c:pt idx="0">
                  <c:v>713392314436.32507</c:v>
                </c:pt>
                <c:pt idx="1">
                  <c:v>745836558454.76672</c:v>
                </c:pt>
                <c:pt idx="2">
                  <c:v>778280802473.2085</c:v>
                </c:pt>
                <c:pt idx="3">
                  <c:v>810725046491.65027</c:v>
                </c:pt>
                <c:pt idx="4">
                  <c:v>843169290510.09204</c:v>
                </c:pt>
                <c:pt idx="5">
                  <c:v>875613534528.53369</c:v>
                </c:pt>
                <c:pt idx="6">
                  <c:v>891501190547.2384</c:v>
                </c:pt>
                <c:pt idx="7">
                  <c:v>907388846565.94727</c:v>
                </c:pt>
                <c:pt idx="8">
                  <c:v>923276502584.65613</c:v>
                </c:pt>
                <c:pt idx="9">
                  <c:v>939164158603.36499</c:v>
                </c:pt>
                <c:pt idx="10">
                  <c:v>955051814622.078</c:v>
                </c:pt>
                <c:pt idx="11">
                  <c:v>968315970518.72314</c:v>
                </c:pt>
                <c:pt idx="12">
                  <c:v>981580126415.36816</c:v>
                </c:pt>
                <c:pt idx="13">
                  <c:v>994844282312.01343</c:v>
                </c:pt>
                <c:pt idx="14">
                  <c:v>1008108438208.6586</c:v>
                </c:pt>
                <c:pt idx="15">
                  <c:v>1021372594105.3037</c:v>
                </c:pt>
                <c:pt idx="16">
                  <c:v>1035027830765.4861</c:v>
                </c:pt>
                <c:pt idx="17">
                  <c:v>1048683067425.6688</c:v>
                </c:pt>
                <c:pt idx="18">
                  <c:v>1062338304085.8514</c:v>
                </c:pt>
                <c:pt idx="19">
                  <c:v>1075993540746.0341</c:v>
                </c:pt>
                <c:pt idx="20">
                  <c:v>1089648777406.2167</c:v>
                </c:pt>
                <c:pt idx="21">
                  <c:v>1102782573048.3491</c:v>
                </c:pt>
                <c:pt idx="22">
                  <c:v>1116271896657.3337</c:v>
                </c:pt>
                <c:pt idx="23">
                  <c:v>1129761220266.3223</c:v>
                </c:pt>
                <c:pt idx="24">
                  <c:v>1143250543875.3069</c:v>
                </c:pt>
                <c:pt idx="25">
                  <c:v>1156739867484.2915</c:v>
                </c:pt>
                <c:pt idx="26">
                  <c:v>1170229191093.2759</c:v>
                </c:pt>
                <c:pt idx="27">
                  <c:v>1183718514702.2605</c:v>
                </c:pt>
                <c:pt idx="28">
                  <c:v>1197207838311.2449</c:v>
                </c:pt>
                <c:pt idx="29">
                  <c:v>1210697161920.2295</c:v>
                </c:pt>
                <c:pt idx="30">
                  <c:v>1224186485529.2139</c:v>
                </c:pt>
              </c:numCache>
            </c:numRef>
          </c:val>
          <c:smooth val="0"/>
          <c:extLst>
            <c:ext xmlns:c16="http://schemas.microsoft.com/office/drawing/2014/chart" uri="{C3380CC4-5D6E-409C-BE32-E72D297353CC}">
              <c16:uniqueId val="{00000012-FB5D-42A5-9ED3-BC770364BCDE}"/>
            </c:ext>
          </c:extLst>
        </c:ser>
        <c:ser>
          <c:idx val="19"/>
          <c:order val="18"/>
          <c:tx>
            <c:strRef>
              <c:f>'BIFUbC-biomass'!$A$20</c:f>
              <c:strCache>
                <c:ptCount val="1"/>
                <c:pt idx="0">
                  <c:v>other machinery 28</c:v>
                </c:pt>
              </c:strCache>
            </c:strRef>
          </c:tx>
          <c:spPr>
            <a:ln w="28575" cap="rnd">
              <a:solidFill>
                <a:schemeClr val="accent2">
                  <a:lumMod val="80000"/>
                </a:schemeClr>
              </a:solidFill>
              <a:round/>
            </a:ln>
            <a:effectLst/>
          </c:spPr>
          <c:marker>
            <c:symbol val="none"/>
          </c:marker>
          <c:cat>
            <c:numRef>
              <c:f>'BIFUbC-biomass'!$B$1:$AF$1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'BIFUbC-biomass'!$B$20:$AF$20</c:f>
              <c:numCache>
                <c:formatCode>0.00E+00</c:formatCode>
                <c:ptCount val="31"/>
                <c:pt idx="0">
                  <c:v>1113694127575.3503</c:v>
                </c:pt>
                <c:pt idx="1">
                  <c:v>1164343627585.0469</c:v>
                </c:pt>
                <c:pt idx="2">
                  <c:v>1214993127594.7437</c:v>
                </c:pt>
                <c:pt idx="3">
                  <c:v>1265642627604.4407</c:v>
                </c:pt>
                <c:pt idx="4">
                  <c:v>1316292127614.1372</c:v>
                </c:pt>
                <c:pt idx="5">
                  <c:v>1366941627623.834</c:v>
                </c:pt>
                <c:pt idx="6">
                  <c:v>1391744234619.8867</c:v>
                </c:pt>
                <c:pt idx="7">
                  <c:v>1416546841615.946</c:v>
                </c:pt>
                <c:pt idx="8">
                  <c:v>1441349448612.0051</c:v>
                </c:pt>
                <c:pt idx="9">
                  <c:v>1466152055608.0642</c:v>
                </c:pt>
                <c:pt idx="10">
                  <c:v>1490954662604.1299</c:v>
                </c:pt>
                <c:pt idx="11">
                  <c:v>1511661659624.4297</c:v>
                </c:pt>
                <c:pt idx="12">
                  <c:v>1532368656644.729</c:v>
                </c:pt>
                <c:pt idx="13">
                  <c:v>1553075653665.0288</c:v>
                </c:pt>
                <c:pt idx="14">
                  <c:v>1573782650685.3284</c:v>
                </c:pt>
                <c:pt idx="15">
                  <c:v>1594489647705.6279</c:v>
                </c:pt>
                <c:pt idx="16">
                  <c:v>1615807170436.5996</c:v>
                </c:pt>
                <c:pt idx="17">
                  <c:v>1637124693167.572</c:v>
                </c:pt>
                <c:pt idx="18">
                  <c:v>1658442215898.5437</c:v>
                </c:pt>
                <c:pt idx="19">
                  <c:v>1679759738629.5154</c:v>
                </c:pt>
                <c:pt idx="20">
                  <c:v>1701077261360.4873</c:v>
                </c:pt>
                <c:pt idx="21">
                  <c:v>1721580749810.563</c:v>
                </c:pt>
                <c:pt idx="22">
                  <c:v>1742639261633.9763</c:v>
                </c:pt>
                <c:pt idx="23">
                  <c:v>1763697773457.396</c:v>
                </c:pt>
                <c:pt idx="24">
                  <c:v>1784756285280.8093</c:v>
                </c:pt>
                <c:pt idx="25">
                  <c:v>1805814797104.2227</c:v>
                </c:pt>
                <c:pt idx="26">
                  <c:v>1826873308927.636</c:v>
                </c:pt>
                <c:pt idx="27">
                  <c:v>1847931820751.0496</c:v>
                </c:pt>
                <c:pt idx="28">
                  <c:v>1868990332574.4629</c:v>
                </c:pt>
                <c:pt idx="29">
                  <c:v>1890048844397.876</c:v>
                </c:pt>
                <c:pt idx="30">
                  <c:v>1911107356221.2893</c:v>
                </c:pt>
              </c:numCache>
            </c:numRef>
          </c:val>
          <c:smooth val="0"/>
          <c:extLst>
            <c:ext xmlns:c16="http://schemas.microsoft.com/office/drawing/2014/chart" uri="{C3380CC4-5D6E-409C-BE32-E72D297353CC}">
              <c16:uniqueId val="{00000013-FB5D-42A5-9ED3-BC770364BCDE}"/>
            </c:ext>
          </c:extLst>
        </c:ser>
        <c:ser>
          <c:idx val="20"/>
          <c:order val="19"/>
          <c:tx>
            <c:strRef>
              <c:f>'BIFUbC-biomass'!$A$21</c:f>
              <c:strCache>
                <c:ptCount val="1"/>
                <c:pt idx="0">
                  <c:v>road vehicles 29</c:v>
                </c:pt>
              </c:strCache>
            </c:strRef>
          </c:tx>
          <c:spPr>
            <a:ln w="28575" cap="rnd">
              <a:solidFill>
                <a:schemeClr val="accent3">
                  <a:lumMod val="80000"/>
                </a:schemeClr>
              </a:solidFill>
              <a:round/>
            </a:ln>
            <a:effectLst/>
          </c:spPr>
          <c:marker>
            <c:symbol val="none"/>
          </c:marker>
          <c:cat>
            <c:numRef>
              <c:f>'BIFUbC-biomass'!$B$1:$AF$1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'BIFUbC-biomass'!$B$21:$AF$21</c:f>
              <c:numCache>
                <c:formatCode>0.00E+00</c:formatCode>
                <c:ptCount val="31"/>
                <c:pt idx="0">
                  <c:v>1162785961464.5642</c:v>
                </c:pt>
                <c:pt idx="1">
                  <c:v>1215668100382.4509</c:v>
                </c:pt>
                <c:pt idx="2">
                  <c:v>1268550239300.3384</c:v>
                </c:pt>
                <c:pt idx="3">
                  <c:v>1321432378218.2253</c:v>
                </c:pt>
                <c:pt idx="4">
                  <c:v>1374314517136.1123</c:v>
                </c:pt>
                <c:pt idx="5">
                  <c:v>1427196656053.9995</c:v>
                </c:pt>
                <c:pt idx="6">
                  <c:v>1453092566348.0776</c:v>
                </c:pt>
                <c:pt idx="7">
                  <c:v>1478988476642.1624</c:v>
                </c:pt>
                <c:pt idx="8">
                  <c:v>1504884386936.2473</c:v>
                </c:pt>
                <c:pt idx="9">
                  <c:v>1530780297230.3323</c:v>
                </c:pt>
                <c:pt idx="10">
                  <c:v>1556676207524.4236</c:v>
                </c:pt>
                <c:pt idx="11">
                  <c:v>1578295972631.4851</c:v>
                </c:pt>
                <c:pt idx="12">
                  <c:v>1599915737738.5469</c:v>
                </c:pt>
                <c:pt idx="13">
                  <c:v>1621535502845.6084</c:v>
                </c:pt>
                <c:pt idx="14">
                  <c:v>1643155267952.6699</c:v>
                </c:pt>
                <c:pt idx="15">
                  <c:v>1664775033059.7317</c:v>
                </c:pt>
                <c:pt idx="16">
                  <c:v>1687032235958.6477</c:v>
                </c:pt>
                <c:pt idx="17">
                  <c:v>1709289438857.5637</c:v>
                </c:pt>
                <c:pt idx="18">
                  <c:v>1731546641756.4797</c:v>
                </c:pt>
                <c:pt idx="19">
                  <c:v>1753803844655.396</c:v>
                </c:pt>
                <c:pt idx="20">
                  <c:v>1776061047554.3118</c:v>
                </c:pt>
                <c:pt idx="21">
                  <c:v>1797468333397.4219</c:v>
                </c:pt>
                <c:pt idx="22">
                  <c:v>1819455108142.2173</c:v>
                </c:pt>
                <c:pt idx="23">
                  <c:v>1841441882887.019</c:v>
                </c:pt>
                <c:pt idx="24">
                  <c:v>1863428657631.8147</c:v>
                </c:pt>
                <c:pt idx="25">
                  <c:v>1885415432376.6101</c:v>
                </c:pt>
                <c:pt idx="26">
                  <c:v>1907402207121.405</c:v>
                </c:pt>
                <c:pt idx="27">
                  <c:v>1929388981866.2007</c:v>
                </c:pt>
                <c:pt idx="28">
                  <c:v>1951375756610.9961</c:v>
                </c:pt>
                <c:pt idx="29">
                  <c:v>1973362531355.7913</c:v>
                </c:pt>
                <c:pt idx="30">
                  <c:v>1995349306100.5869</c:v>
                </c:pt>
              </c:numCache>
            </c:numRef>
          </c:val>
          <c:smooth val="0"/>
          <c:extLst>
            <c:ext xmlns:c16="http://schemas.microsoft.com/office/drawing/2014/chart" uri="{C3380CC4-5D6E-409C-BE32-E72D297353CC}">
              <c16:uniqueId val="{00000014-FB5D-42A5-9ED3-BC770364BCDE}"/>
            </c:ext>
          </c:extLst>
        </c:ser>
        <c:ser>
          <c:idx val="21"/>
          <c:order val="20"/>
          <c:tx>
            <c:strRef>
              <c:f>'BIFUbC-biomass'!$A$22</c:f>
              <c:strCache>
                <c:ptCount val="1"/>
                <c:pt idx="0">
                  <c:v>nonroad vehicles 30</c:v>
                </c:pt>
              </c:strCache>
            </c:strRef>
          </c:tx>
          <c:spPr>
            <a:ln w="28575" cap="rnd">
              <a:solidFill>
                <a:schemeClr val="accent4">
                  <a:lumMod val="80000"/>
                </a:schemeClr>
              </a:solidFill>
              <a:round/>
            </a:ln>
            <a:effectLst/>
          </c:spPr>
          <c:marker>
            <c:symbol val="none"/>
          </c:marker>
          <c:cat>
            <c:numRef>
              <c:f>'BIFUbC-biomass'!$B$1:$AF$1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'BIFUbC-biomass'!$B$22:$AF$22</c:f>
              <c:numCache>
                <c:formatCode>0.00E+00</c:formatCode>
                <c:ptCount val="31"/>
                <c:pt idx="0">
                  <c:v>297767038696.04236</c:v>
                </c:pt>
                <c:pt idx="1">
                  <c:v>311309133653.62054</c:v>
                </c:pt>
                <c:pt idx="2">
                  <c:v>324851228611.19867</c:v>
                </c:pt>
                <c:pt idx="3">
                  <c:v>338393323568.77686</c:v>
                </c:pt>
                <c:pt idx="4">
                  <c:v>351935418526.35498</c:v>
                </c:pt>
                <c:pt idx="5">
                  <c:v>365477513483.93323</c:v>
                </c:pt>
                <c:pt idx="6">
                  <c:v>372108956224.17224</c:v>
                </c:pt>
                <c:pt idx="7">
                  <c:v>378740398964.4129</c:v>
                </c:pt>
                <c:pt idx="8">
                  <c:v>385371841704.65356</c:v>
                </c:pt>
                <c:pt idx="9">
                  <c:v>392003284444.89441</c:v>
                </c:pt>
                <c:pt idx="10">
                  <c:v>398634727185.13684</c:v>
                </c:pt>
                <c:pt idx="11">
                  <c:v>404171131688.27106</c:v>
                </c:pt>
                <c:pt idx="12">
                  <c:v>409707536191.4054</c:v>
                </c:pt>
                <c:pt idx="13">
                  <c:v>415243940694.53967</c:v>
                </c:pt>
                <c:pt idx="14">
                  <c:v>420780345197.67401</c:v>
                </c:pt>
                <c:pt idx="15">
                  <c:v>426316749700.80823</c:v>
                </c:pt>
                <c:pt idx="16">
                  <c:v>432016389717.54852</c:v>
                </c:pt>
                <c:pt idx="17">
                  <c:v>437716029734.28876</c:v>
                </c:pt>
                <c:pt idx="18">
                  <c:v>443415669751.02899</c:v>
                </c:pt>
                <c:pt idx="19">
                  <c:v>449115309767.76917</c:v>
                </c:pt>
                <c:pt idx="20">
                  <c:v>454814949784.5094</c:v>
                </c:pt>
                <c:pt idx="21">
                  <c:v>460296942449.77502</c:v>
                </c:pt>
                <c:pt idx="22">
                  <c:v>465927331036.50043</c:v>
                </c:pt>
                <c:pt idx="23">
                  <c:v>471557719623.2276</c:v>
                </c:pt>
                <c:pt idx="24">
                  <c:v>477188108209.95313</c:v>
                </c:pt>
                <c:pt idx="25">
                  <c:v>482818496796.67853</c:v>
                </c:pt>
                <c:pt idx="26">
                  <c:v>488448885383.40399</c:v>
                </c:pt>
                <c:pt idx="27">
                  <c:v>494079273970.12946</c:v>
                </c:pt>
                <c:pt idx="28">
                  <c:v>499709662556.8548</c:v>
                </c:pt>
                <c:pt idx="29">
                  <c:v>505340051143.58026</c:v>
                </c:pt>
                <c:pt idx="30">
                  <c:v>510970439730.30566</c:v>
                </c:pt>
              </c:numCache>
            </c:numRef>
          </c:val>
          <c:smooth val="0"/>
          <c:extLst>
            <c:ext xmlns:c16="http://schemas.microsoft.com/office/drawing/2014/chart" uri="{C3380CC4-5D6E-409C-BE32-E72D297353CC}">
              <c16:uniqueId val="{00000015-FB5D-42A5-9ED3-BC770364BCDE}"/>
            </c:ext>
          </c:extLst>
        </c:ser>
        <c:ser>
          <c:idx val="22"/>
          <c:order val="21"/>
          <c:tx>
            <c:strRef>
              <c:f>'BIFUbC-biomass'!$A$23</c:f>
              <c:strCache>
                <c:ptCount val="1"/>
                <c:pt idx="0">
                  <c:v>other manufacturing 31T33</c:v>
                </c:pt>
              </c:strCache>
            </c:strRef>
          </c:tx>
          <c:spPr>
            <a:ln w="28575" cap="rnd">
              <a:solidFill>
                <a:schemeClr val="accent5">
                  <a:lumMod val="80000"/>
                </a:schemeClr>
              </a:solidFill>
              <a:round/>
            </a:ln>
            <a:effectLst/>
          </c:spPr>
          <c:marker>
            <c:symbol val="none"/>
          </c:marker>
          <c:cat>
            <c:numRef>
              <c:f>'BIFUbC-biomass'!$B$1:$AF$1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'BIFUbC-biomass'!$B$23:$AF$23</c:f>
              <c:numCache>
                <c:formatCode>0.00E+00</c:formatCode>
                <c:ptCount val="31"/>
                <c:pt idx="0">
                  <c:v>68807414270755.391</c:v>
                </c:pt>
                <c:pt idx="1">
                  <c:v>71863896017500.969</c:v>
                </c:pt>
                <c:pt idx="2">
                  <c:v>74920377764246.531</c:v>
                </c:pt>
                <c:pt idx="3">
                  <c:v>77976859510992.109</c:v>
                </c:pt>
                <c:pt idx="4">
                  <c:v>81033341257737.688</c:v>
                </c:pt>
                <c:pt idx="5">
                  <c:v>84089823004483.266</c:v>
                </c:pt>
                <c:pt idx="6">
                  <c:v>86343026662855.625</c:v>
                </c:pt>
                <c:pt idx="7">
                  <c:v>88596230321227.969</c:v>
                </c:pt>
                <c:pt idx="8">
                  <c:v>90849433979599.578</c:v>
                </c:pt>
                <c:pt idx="9">
                  <c:v>93102637637971.938</c:v>
                </c:pt>
                <c:pt idx="10">
                  <c:v>95355841296343.203</c:v>
                </c:pt>
                <c:pt idx="11">
                  <c:v>97368423569589.031</c:v>
                </c:pt>
                <c:pt idx="12">
                  <c:v>99381005842833.766</c:v>
                </c:pt>
                <c:pt idx="13">
                  <c:v>101393588116079.23</c:v>
                </c:pt>
                <c:pt idx="14">
                  <c:v>103406170389323.98</c:v>
                </c:pt>
                <c:pt idx="15">
                  <c:v>105418752662568.72</c:v>
                </c:pt>
                <c:pt idx="16">
                  <c:v>107474167150135.19</c:v>
                </c:pt>
                <c:pt idx="17">
                  <c:v>109529581637701.64</c:v>
                </c:pt>
                <c:pt idx="18">
                  <c:v>111584996125267.38</c:v>
                </c:pt>
                <c:pt idx="19">
                  <c:v>113640410612833.84</c:v>
                </c:pt>
                <c:pt idx="20">
                  <c:v>115695825100399.22</c:v>
                </c:pt>
                <c:pt idx="21">
                  <c:v>117694129968870.66</c:v>
                </c:pt>
                <c:pt idx="22">
                  <c:v>119731373213997.78</c:v>
                </c:pt>
                <c:pt idx="23">
                  <c:v>121768616459124.91</c:v>
                </c:pt>
                <c:pt idx="24">
                  <c:v>123805859704251.3</c:v>
                </c:pt>
                <c:pt idx="25">
                  <c:v>125843102949378.42</c:v>
                </c:pt>
                <c:pt idx="26">
                  <c:v>127880346194505.53</c:v>
                </c:pt>
                <c:pt idx="27">
                  <c:v>129917589439631.94</c:v>
                </c:pt>
                <c:pt idx="28">
                  <c:v>131954832684759.05</c:v>
                </c:pt>
                <c:pt idx="29">
                  <c:v>133992075929886.17</c:v>
                </c:pt>
                <c:pt idx="30">
                  <c:v>136029319175012.56</c:v>
                </c:pt>
              </c:numCache>
            </c:numRef>
          </c:val>
          <c:smooth val="0"/>
          <c:extLst>
            <c:ext xmlns:c16="http://schemas.microsoft.com/office/drawing/2014/chart" uri="{C3380CC4-5D6E-409C-BE32-E72D297353CC}">
              <c16:uniqueId val="{00000016-FB5D-42A5-9ED3-BC770364BCDE}"/>
            </c:ext>
          </c:extLst>
        </c:ser>
        <c:ser>
          <c:idx val="23"/>
          <c:order val="22"/>
          <c:tx>
            <c:strRef>
              <c:f>'BIFUbC-biomass'!$A$24</c:f>
              <c:strCache>
                <c:ptCount val="1"/>
                <c:pt idx="0">
                  <c:v>energy pipelines and gas processing 352T353</c:v>
                </c:pt>
              </c:strCache>
            </c:strRef>
          </c:tx>
          <c:spPr>
            <a:ln w="28575" cap="rnd">
              <a:solidFill>
                <a:schemeClr val="accent6">
                  <a:lumMod val="80000"/>
                </a:schemeClr>
              </a:solidFill>
              <a:round/>
            </a:ln>
            <a:effectLst/>
          </c:spPr>
          <c:marker>
            <c:symbol val="none"/>
          </c:marker>
          <c:cat>
            <c:numRef>
              <c:f>'BIFUbC-biomass'!$B$1:$AF$1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'BIFUbC-biomass'!$B$24:$AF$24</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7-FB5D-42A5-9ED3-BC770364BCDE}"/>
            </c:ext>
          </c:extLst>
        </c:ser>
        <c:ser>
          <c:idx val="24"/>
          <c:order val="23"/>
          <c:tx>
            <c:strRef>
              <c:f>'BIFUbC-biomass'!$A$25</c:f>
              <c:strCache>
                <c:ptCount val="1"/>
                <c:pt idx="0">
                  <c:v>water and waste 36T39</c:v>
                </c:pt>
              </c:strCache>
            </c:strRef>
          </c:tx>
          <c:spPr>
            <a:ln w="28575" cap="rnd">
              <a:solidFill>
                <a:schemeClr val="accent1">
                  <a:lumMod val="60000"/>
                  <a:lumOff val="40000"/>
                </a:schemeClr>
              </a:solidFill>
              <a:round/>
            </a:ln>
            <a:effectLst/>
          </c:spPr>
          <c:marker>
            <c:symbol val="none"/>
          </c:marker>
          <c:cat>
            <c:numRef>
              <c:f>'BIFUbC-biomass'!$B$1:$AF$1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'BIFUbC-biomass'!$B$25:$AF$25</c:f>
              <c:numCache>
                <c:formatCode>0.00E+00</c:formatCode>
                <c:ptCount val="31"/>
                <c:pt idx="0">
                  <c:v>111825069562.98364</c:v>
                </c:pt>
                <c:pt idx="1">
                  <c:v>111936894632.54662</c:v>
                </c:pt>
                <c:pt idx="2">
                  <c:v>112048831527.17915</c:v>
                </c:pt>
                <c:pt idx="3">
                  <c:v>112160880358.70633</c:v>
                </c:pt>
                <c:pt idx="4">
                  <c:v>112273041239.06503</c:v>
                </c:pt>
                <c:pt idx="5">
                  <c:v>112385314280.30406</c:v>
                </c:pt>
                <c:pt idx="6">
                  <c:v>112497699594.58435</c:v>
                </c:pt>
                <c:pt idx="7">
                  <c:v>112610197294.17896</c:v>
                </c:pt>
                <c:pt idx="8">
                  <c:v>112722807491.47311</c:v>
                </c:pt>
                <c:pt idx="9">
                  <c:v>112835530298.96457</c:v>
                </c:pt>
                <c:pt idx="10">
                  <c:v>112948365829.2635</c:v>
                </c:pt>
                <c:pt idx="11">
                  <c:v>113061314195.09277</c:v>
                </c:pt>
                <c:pt idx="12">
                  <c:v>113174375509.28786</c:v>
                </c:pt>
                <c:pt idx="13">
                  <c:v>113287549884.7971</c:v>
                </c:pt>
                <c:pt idx="14">
                  <c:v>113400837434.68192</c:v>
                </c:pt>
                <c:pt idx="15">
                  <c:v>113514238272.11658</c:v>
                </c:pt>
                <c:pt idx="16">
                  <c:v>113627752510.38867</c:v>
                </c:pt>
                <c:pt idx="17">
                  <c:v>113741380262.89905</c:v>
                </c:pt>
                <c:pt idx="18">
                  <c:v>113855121643.16193</c:v>
                </c:pt>
                <c:pt idx="19">
                  <c:v>113968976764.80508</c:v>
                </c:pt>
                <c:pt idx="20">
                  <c:v>114082945741.56987</c:v>
                </c:pt>
                <c:pt idx="21">
                  <c:v>113512531012.86203</c:v>
                </c:pt>
                <c:pt idx="22">
                  <c:v>112944968357.7977</c:v>
                </c:pt>
                <c:pt idx="23">
                  <c:v>112380243516.00873</c:v>
                </c:pt>
                <c:pt idx="24">
                  <c:v>111818342298.42868</c:v>
                </c:pt>
                <c:pt idx="25">
                  <c:v>111259250586.93652</c:v>
                </c:pt>
                <c:pt idx="26">
                  <c:v>110702954334.00185</c:v>
                </c:pt>
                <c:pt idx="27">
                  <c:v>110149439562.33183</c:v>
                </c:pt>
                <c:pt idx="28">
                  <c:v>109598692364.52019</c:v>
                </c:pt>
                <c:pt idx="29">
                  <c:v>109050698902.69757</c:v>
                </c:pt>
                <c:pt idx="30">
                  <c:v>108505445408.18408</c:v>
                </c:pt>
              </c:numCache>
            </c:numRef>
          </c:val>
          <c:smooth val="0"/>
          <c:extLst>
            <c:ext xmlns:c16="http://schemas.microsoft.com/office/drawing/2014/chart" uri="{C3380CC4-5D6E-409C-BE32-E72D297353CC}">
              <c16:uniqueId val="{00000018-FB5D-42A5-9ED3-BC770364BCDE}"/>
            </c:ext>
          </c:extLst>
        </c:ser>
        <c:ser>
          <c:idx val="25"/>
          <c:order val="24"/>
          <c:tx>
            <c:strRef>
              <c:f>'BIFUbC-biomass'!$A$26</c:f>
              <c:strCache>
                <c:ptCount val="1"/>
                <c:pt idx="0">
                  <c:v>construction 41T43</c:v>
                </c:pt>
              </c:strCache>
            </c:strRef>
          </c:tx>
          <c:spPr>
            <a:ln w="28575" cap="rnd">
              <a:solidFill>
                <a:schemeClr val="accent2">
                  <a:lumMod val="60000"/>
                  <a:lumOff val="40000"/>
                </a:schemeClr>
              </a:solidFill>
              <a:round/>
            </a:ln>
            <a:effectLst/>
          </c:spPr>
          <c:marker>
            <c:symbol val="none"/>
          </c:marker>
          <c:cat>
            <c:numRef>
              <c:f>'BIFUbC-biomass'!$B$1:$AF$1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'BIFUbC-biomass'!$B$26:$AF$26</c:f>
              <c:numCache>
                <c:formatCode>0.00E+00</c:formatCode>
                <c:ptCount val="31"/>
                <c:pt idx="0">
                  <c:v>6088367107930.127</c:v>
                </c:pt>
                <c:pt idx="1">
                  <c:v>6359010285623.7939</c:v>
                </c:pt>
                <c:pt idx="2">
                  <c:v>6629653463317.4609</c:v>
                </c:pt>
                <c:pt idx="3">
                  <c:v>6900296641011.126</c:v>
                </c:pt>
                <c:pt idx="4">
                  <c:v>7170939818704.793</c:v>
                </c:pt>
                <c:pt idx="5">
                  <c:v>7441582996398.4609</c:v>
                </c:pt>
                <c:pt idx="6">
                  <c:v>7641539536204.5957</c:v>
                </c:pt>
                <c:pt idx="7">
                  <c:v>7841496076010.7295</c:v>
                </c:pt>
                <c:pt idx="8">
                  <c:v>8041452615816.7998</c:v>
                </c:pt>
                <c:pt idx="9">
                  <c:v>8241409155622.9346</c:v>
                </c:pt>
                <c:pt idx="10">
                  <c:v>8441365695428.9717</c:v>
                </c:pt>
                <c:pt idx="11">
                  <c:v>8620056189934.8896</c:v>
                </c:pt>
                <c:pt idx="12">
                  <c:v>8798746684440.709</c:v>
                </c:pt>
                <c:pt idx="13">
                  <c:v>8977437178946.5938</c:v>
                </c:pt>
                <c:pt idx="14">
                  <c:v>9156127673452.416</c:v>
                </c:pt>
                <c:pt idx="15">
                  <c:v>9334818167958.2344</c:v>
                </c:pt>
                <c:pt idx="16">
                  <c:v>9517350469589.543</c:v>
                </c:pt>
                <c:pt idx="17">
                  <c:v>9699882771220.8516</c:v>
                </c:pt>
                <c:pt idx="18">
                  <c:v>9882415072852.0938</c:v>
                </c:pt>
                <c:pt idx="19">
                  <c:v>10064947374483.402</c:v>
                </c:pt>
                <c:pt idx="20">
                  <c:v>10247479676114.613</c:v>
                </c:pt>
                <c:pt idx="21">
                  <c:v>10424889568245.326</c:v>
                </c:pt>
                <c:pt idx="22">
                  <c:v>10605792012308.262</c:v>
                </c:pt>
                <c:pt idx="23">
                  <c:v>10786694456371.197</c:v>
                </c:pt>
                <c:pt idx="24">
                  <c:v>10967596900434.066</c:v>
                </c:pt>
                <c:pt idx="25">
                  <c:v>11148499344497.002</c:v>
                </c:pt>
                <c:pt idx="26">
                  <c:v>11329401788559.938</c:v>
                </c:pt>
                <c:pt idx="27">
                  <c:v>11510304232622.807</c:v>
                </c:pt>
                <c:pt idx="28">
                  <c:v>11691206676685.742</c:v>
                </c:pt>
                <c:pt idx="29">
                  <c:v>11872109120748.676</c:v>
                </c:pt>
                <c:pt idx="30">
                  <c:v>12053011564811.549</c:v>
                </c:pt>
              </c:numCache>
            </c:numRef>
          </c:val>
          <c:smooth val="0"/>
          <c:extLst>
            <c:ext xmlns:c16="http://schemas.microsoft.com/office/drawing/2014/chart" uri="{C3380CC4-5D6E-409C-BE32-E72D297353CC}">
              <c16:uniqueId val="{00000019-FB5D-42A5-9ED3-BC770364BCDE}"/>
            </c:ext>
          </c:extLst>
        </c:ser>
        <c:dLbls>
          <c:showLegendKey val="0"/>
          <c:showVal val="0"/>
          <c:showCatName val="0"/>
          <c:showSerName val="0"/>
          <c:showPercent val="0"/>
          <c:showBubbleSize val="0"/>
        </c:dLbls>
        <c:smooth val="0"/>
        <c:axId val="1554324768"/>
        <c:axId val="1331715072"/>
        <c:extLst/>
      </c:lineChart>
      <c:catAx>
        <c:axId val="15543247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1715072"/>
        <c:crosses val="autoZero"/>
        <c:auto val="1"/>
        <c:lblAlgn val="ctr"/>
        <c:lblOffset val="100"/>
        <c:noMultiLvlLbl val="0"/>
      </c:catAx>
      <c:valAx>
        <c:axId val="1331715072"/>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432476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2"/>
          <c:order val="0"/>
          <c:tx>
            <c:strRef>
              <c:f>'BIFUbC-heat'!$A$2</c:f>
              <c:strCache>
                <c:ptCount val="1"/>
                <c:pt idx="0">
                  <c:v>agriculture and forestry 01T03</c:v>
                </c:pt>
              </c:strCache>
            </c:strRef>
          </c:tx>
          <c:spPr>
            <a:ln w="28575" cap="rnd">
              <a:solidFill>
                <a:schemeClr val="accent3"/>
              </a:solidFill>
              <a:round/>
            </a:ln>
            <a:effectLst/>
          </c:spPr>
          <c:marker>
            <c:symbol val="none"/>
          </c:marker>
          <c:cat>
            <c:numRef>
              <c:f>'BIFUbC-heat'!$B$1:$AF$1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'BIFUbC-heat'!$B$2:$AF$2</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1-A053-47B7-AD7F-3541BC3D0595}"/>
            </c:ext>
          </c:extLst>
        </c:ser>
        <c:ser>
          <c:idx val="3"/>
          <c:order val="1"/>
          <c:tx>
            <c:strRef>
              <c:f>'BIFUbC-heat'!$A$3</c:f>
              <c:strCache>
                <c:ptCount val="1"/>
                <c:pt idx="0">
                  <c:v>coal mining 05</c:v>
                </c:pt>
              </c:strCache>
            </c:strRef>
          </c:tx>
          <c:spPr>
            <a:ln w="28575" cap="rnd">
              <a:solidFill>
                <a:schemeClr val="accent4"/>
              </a:solidFill>
              <a:round/>
            </a:ln>
            <a:effectLst/>
          </c:spPr>
          <c:marker>
            <c:symbol val="none"/>
          </c:marker>
          <c:cat>
            <c:numRef>
              <c:f>'BIFUbC-heat'!$B$1:$AF$1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'BIFUbC-heat'!$B$3:$AF$3</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2-A053-47B7-AD7F-3541BC3D0595}"/>
            </c:ext>
          </c:extLst>
        </c:ser>
        <c:ser>
          <c:idx val="4"/>
          <c:order val="2"/>
          <c:tx>
            <c:strRef>
              <c:f>'BIFUbC-heat'!$A$4</c:f>
              <c:strCache>
                <c:ptCount val="1"/>
                <c:pt idx="0">
                  <c:v>oil and gas extraction 06</c:v>
                </c:pt>
              </c:strCache>
            </c:strRef>
          </c:tx>
          <c:spPr>
            <a:ln w="28575" cap="rnd">
              <a:solidFill>
                <a:schemeClr val="accent5"/>
              </a:solidFill>
              <a:round/>
            </a:ln>
            <a:effectLst/>
          </c:spPr>
          <c:marker>
            <c:symbol val="none"/>
          </c:marker>
          <c:cat>
            <c:numRef>
              <c:f>'BIFUbC-heat'!$B$1:$AF$1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'BIFUbC-heat'!$B$4:$AF$4</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3-A053-47B7-AD7F-3541BC3D0595}"/>
            </c:ext>
          </c:extLst>
        </c:ser>
        <c:ser>
          <c:idx val="5"/>
          <c:order val="3"/>
          <c:tx>
            <c:strRef>
              <c:f>'BIFUbC-heat'!$A$5</c:f>
              <c:strCache>
                <c:ptCount val="1"/>
                <c:pt idx="0">
                  <c:v>other mining and quarrying 07T08</c:v>
                </c:pt>
              </c:strCache>
            </c:strRef>
          </c:tx>
          <c:spPr>
            <a:ln w="28575" cap="rnd">
              <a:solidFill>
                <a:schemeClr val="accent6"/>
              </a:solidFill>
              <a:round/>
            </a:ln>
            <a:effectLst/>
          </c:spPr>
          <c:marker>
            <c:symbol val="none"/>
          </c:marker>
          <c:cat>
            <c:numRef>
              <c:f>'BIFUbC-heat'!$B$1:$AF$1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'BIFUbC-heat'!$B$5:$AF$5</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4-A053-47B7-AD7F-3541BC3D0595}"/>
            </c:ext>
          </c:extLst>
        </c:ser>
        <c:ser>
          <c:idx val="6"/>
          <c:order val="4"/>
          <c:tx>
            <c:strRef>
              <c:f>'BIFUbC-heat'!$A$6</c:f>
              <c:strCache>
                <c:ptCount val="1"/>
                <c:pt idx="0">
                  <c:v>food beverage and tobacco 10T12</c:v>
                </c:pt>
              </c:strCache>
            </c:strRef>
          </c:tx>
          <c:spPr>
            <a:ln w="28575" cap="rnd">
              <a:solidFill>
                <a:schemeClr val="accent1">
                  <a:lumMod val="60000"/>
                </a:schemeClr>
              </a:solidFill>
              <a:round/>
            </a:ln>
            <a:effectLst/>
          </c:spPr>
          <c:marker>
            <c:symbol val="none"/>
          </c:marker>
          <c:cat>
            <c:numRef>
              <c:f>'BIFUbC-heat'!$B$1:$AF$1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'BIFUbC-heat'!$B$6:$AF$6</c:f>
              <c:numCache>
                <c:formatCode>0.00E+00</c:formatCode>
                <c:ptCount val="31"/>
                <c:pt idx="0">
                  <c:v>136.05075463216477</c:v>
                </c:pt>
                <c:pt idx="1">
                  <c:v>138.14423449672361</c:v>
                </c:pt>
                <c:pt idx="2">
                  <c:v>140.26992776542832</c:v>
                </c:pt>
                <c:pt idx="3">
                  <c:v>142.42833012176942</c:v>
                </c:pt>
                <c:pt idx="4">
                  <c:v>144.6199448765631</c:v>
                </c:pt>
                <c:pt idx="5">
                  <c:v>146.84528308531654</c:v>
                </c:pt>
                <c:pt idx="6">
                  <c:v>149.10486366739937</c:v>
                </c:pt>
                <c:pt idx="7">
                  <c:v>151.39921352704872</c:v>
                </c:pt>
                <c:pt idx="8">
                  <c:v>153.72886767623629</c:v>
                </c:pt>
                <c:pt idx="9">
                  <c:v>156.09436935942614</c:v>
                </c:pt>
                <c:pt idx="10">
                  <c:v>158.49627018025197</c:v>
                </c:pt>
                <c:pt idx="11">
                  <c:v>160.9351302301439</c:v>
                </c:pt>
                <c:pt idx="12">
                  <c:v>163.4115182189343</c:v>
                </c:pt>
                <c:pt idx="13">
                  <c:v>165.92601160747338</c:v>
                </c:pt>
                <c:pt idx="14">
                  <c:v>168.47919674228544</c:v>
                </c:pt>
                <c:pt idx="15">
                  <c:v>171.07166899229705</c:v>
                </c:pt>
                <c:pt idx="16">
                  <c:v>173.70403288766923</c:v>
                </c:pt>
                <c:pt idx="17">
                  <c:v>176.37690226076592</c:v>
                </c:pt>
                <c:pt idx="18">
                  <c:v>179.09090038929142</c:v>
                </c:pt>
                <c:pt idx="19">
                  <c:v>181.84666014163062</c:v>
                </c:pt>
                <c:pt idx="20">
                  <c:v>184.64482412442544</c:v>
                </c:pt>
                <c:pt idx="21">
                  <c:v>187.48604483242221</c:v>
                </c:pt>
                <c:pt idx="22">
                  <c:v>190.3709848006248</c:v>
                </c:pt>
                <c:pt idx="23">
                  <c:v>193.30031675878894</c:v>
                </c:pt>
                <c:pt idx="24">
                  <c:v>196.27472378829395</c:v>
                </c:pt>
                <c:pt idx="25">
                  <c:v>199.29489948142827</c:v>
                </c:pt>
                <c:pt idx="26">
                  <c:v>202.3615481031259</c:v>
                </c:pt>
                <c:pt idx="27">
                  <c:v>205.47538475519175</c:v>
                </c:pt>
                <c:pt idx="28">
                  <c:v>208.63713554305383</c:v>
                </c:pt>
                <c:pt idx="29">
                  <c:v>211.84753774508144</c:v>
                </c:pt>
                <c:pt idx="30">
                  <c:v>215.10733998450871</c:v>
                </c:pt>
              </c:numCache>
            </c:numRef>
          </c:val>
          <c:smooth val="0"/>
          <c:extLst>
            <c:ext xmlns:c16="http://schemas.microsoft.com/office/drawing/2014/chart" uri="{C3380CC4-5D6E-409C-BE32-E72D297353CC}">
              <c16:uniqueId val="{00000005-A053-47B7-AD7F-3541BC3D0595}"/>
            </c:ext>
          </c:extLst>
        </c:ser>
        <c:ser>
          <c:idx val="7"/>
          <c:order val="5"/>
          <c:tx>
            <c:strRef>
              <c:f>'BIFUbC-heat'!$A$7</c:f>
              <c:strCache>
                <c:ptCount val="1"/>
                <c:pt idx="0">
                  <c:v>textiles apparel and leather 13T15</c:v>
                </c:pt>
              </c:strCache>
            </c:strRef>
          </c:tx>
          <c:spPr>
            <a:ln w="28575" cap="rnd">
              <a:solidFill>
                <a:schemeClr val="accent2">
                  <a:lumMod val="60000"/>
                </a:schemeClr>
              </a:solidFill>
              <a:round/>
            </a:ln>
            <a:effectLst/>
          </c:spPr>
          <c:marker>
            <c:symbol val="none"/>
          </c:marker>
          <c:cat>
            <c:numRef>
              <c:f>'BIFUbC-heat'!$B$1:$AF$1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'BIFUbC-heat'!$B$7:$AF$7</c:f>
              <c:numCache>
                <c:formatCode>0.00E+00</c:formatCode>
                <c:ptCount val="31"/>
                <c:pt idx="0">
                  <c:v>256.94075862500199</c:v>
                </c:pt>
                <c:pt idx="1">
                  <c:v>260.89443242872488</c:v>
                </c:pt>
                <c:pt idx="2">
                  <c:v>264.90894335548694</c:v>
                </c:pt>
                <c:pt idx="3">
                  <c:v>268.98522753601702</c:v>
                </c:pt>
                <c:pt idx="4">
                  <c:v>273.12423550574795</c:v>
                </c:pt>
                <c:pt idx="5">
                  <c:v>277.32693242646855</c:v>
                </c:pt>
                <c:pt idx="6">
                  <c:v>281.59429831138681</c:v>
                </c:pt>
                <c:pt idx="7">
                  <c:v>285.92732825365584</c:v>
                </c:pt>
                <c:pt idx="8">
                  <c:v>290.32703265841644</c:v>
                </c:pt>
                <c:pt idx="9">
                  <c:v>294.79443747841015</c:v>
                </c:pt>
                <c:pt idx="10">
                  <c:v>299.33058445321791</c:v>
                </c:pt>
                <c:pt idx="11">
                  <c:v>303.93653135217983</c:v>
                </c:pt>
                <c:pt idx="12">
                  <c:v>308.61335222105299</c:v>
                </c:pt>
                <c:pt idx="13">
                  <c:v>313.36213763246474</c:v>
                </c:pt>
                <c:pt idx="14">
                  <c:v>318.18399494021975</c:v>
                </c:pt>
                <c:pt idx="15">
                  <c:v>323.08004853752016</c:v>
                </c:pt>
                <c:pt idx="16">
                  <c:v>328.05144011915928</c:v>
                </c:pt>
                <c:pt idx="17">
                  <c:v>333.09932894774965</c:v>
                </c:pt>
                <c:pt idx="18">
                  <c:v>338.22489212404764</c:v>
                </c:pt>
                <c:pt idx="19">
                  <c:v>343.42932486143786</c:v>
                </c:pt>
                <c:pt idx="20">
                  <c:v>348.71384076464096</c:v>
                </c:pt>
                <c:pt idx="21">
                  <c:v>354.07967211271028</c:v>
                </c:pt>
                <c:pt idx="22">
                  <c:v>359.5280701463829</c:v>
                </c:pt>
                <c:pt idx="23">
                  <c:v>365.06030535985235</c:v>
                </c:pt>
                <c:pt idx="24">
                  <c:v>370.67766779703118</c:v>
                </c:pt>
                <c:pt idx="25">
                  <c:v>376.38146735237194</c:v>
                </c:pt>
                <c:pt idx="26">
                  <c:v>382.17303407631732</c:v>
                </c:pt>
                <c:pt idx="27">
                  <c:v>388.05371848545019</c:v>
                </c:pt>
                <c:pt idx="28">
                  <c:v>394.02489187741622</c:v>
                </c:pt>
                <c:pt idx="29">
                  <c:v>400.08794665069223</c:v>
                </c:pt>
                <c:pt idx="30">
                  <c:v>406.2442966292752</c:v>
                </c:pt>
              </c:numCache>
            </c:numRef>
          </c:val>
          <c:smooth val="0"/>
          <c:extLst>
            <c:ext xmlns:c16="http://schemas.microsoft.com/office/drawing/2014/chart" uri="{C3380CC4-5D6E-409C-BE32-E72D297353CC}">
              <c16:uniqueId val="{00000006-A053-47B7-AD7F-3541BC3D0595}"/>
            </c:ext>
          </c:extLst>
        </c:ser>
        <c:ser>
          <c:idx val="8"/>
          <c:order val="6"/>
          <c:tx>
            <c:strRef>
              <c:f>'BIFUbC-heat'!$A$8</c:f>
              <c:strCache>
                <c:ptCount val="1"/>
                <c:pt idx="0">
                  <c:v>wood products 16</c:v>
                </c:pt>
              </c:strCache>
            </c:strRef>
          </c:tx>
          <c:spPr>
            <a:ln w="28575" cap="rnd">
              <a:solidFill>
                <a:schemeClr val="accent3">
                  <a:lumMod val="60000"/>
                </a:schemeClr>
              </a:solidFill>
              <a:round/>
            </a:ln>
            <a:effectLst/>
          </c:spPr>
          <c:marker>
            <c:symbol val="none"/>
          </c:marker>
          <c:cat>
            <c:numRef>
              <c:f>'BIFUbC-heat'!$B$1:$AF$1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'BIFUbC-heat'!$B$8:$AF$8</c:f>
              <c:numCache>
                <c:formatCode>0.00E+00</c:formatCode>
                <c:ptCount val="31"/>
                <c:pt idx="0">
                  <c:v>8.8765174528833288</c:v>
                </c:pt>
                <c:pt idx="1">
                  <c:v>9.0131047919632046</c:v>
                </c:pt>
                <c:pt idx="2">
                  <c:v>9.1517938675964015</c:v>
                </c:pt>
                <c:pt idx="3">
                  <c:v>9.292617020236797</c:v>
                </c:pt>
                <c:pt idx="4">
                  <c:v>9.4356070879767326</c:v>
                </c:pt>
                <c:pt idx="5">
                  <c:v>9.5807974142044277</c:v>
                </c:pt>
                <c:pt idx="6">
                  <c:v>9.7282218553792106</c:v>
                </c:pt>
                <c:pt idx="7">
                  <c:v>9.8779147889264003</c:v>
                </c:pt>
                <c:pt idx="8">
                  <c:v>10.029911121253663</c:v>
                </c:pt>
                <c:pt idx="9">
                  <c:v>10.184246295890727</c:v>
                </c:pt>
                <c:pt idx="10">
                  <c:v>10.340956301754339</c:v>
                </c:pt>
                <c:pt idx="11">
                  <c:v>10.500077681540406</c:v>
                </c:pt>
                <c:pt idx="12">
                  <c:v>10.661647540245268</c:v>
                </c:pt>
                <c:pt idx="13">
                  <c:v>10.825703553818087</c:v>
                </c:pt>
                <c:pt idx="14">
                  <c:v>10.992283977946387</c:v>
                </c:pt>
                <c:pt idx="15">
                  <c:v>11.161427656976766</c:v>
                </c:pt>
                <c:pt idx="16">
                  <c:v>11.333174032972883</c:v>
                </c:pt>
                <c:pt idx="17">
                  <c:v>11.507563154912827</c:v>
                </c:pt>
                <c:pt idx="18">
                  <c:v>11.684635688028008</c:v>
                </c:pt>
                <c:pt idx="19">
                  <c:v>11.864432923285749</c:v>
                </c:pt>
                <c:pt idx="20">
                  <c:v>12.04699678701779</c:v>
                </c:pt>
                <c:pt idx="21">
                  <c:v>12.232369850696957</c:v>
                </c:pt>
                <c:pt idx="22">
                  <c:v>12.420595340864262</c:v>
                </c:pt>
                <c:pt idx="23">
                  <c:v>12.61171714920876</c:v>
                </c:pt>
                <c:pt idx="24">
                  <c:v>12.805779842802508</c:v>
                </c:pt>
                <c:pt idx="25">
                  <c:v>13.002828674493021</c:v>
                </c:pt>
                <c:pt idx="26">
                  <c:v>13.202909593455628</c:v>
                </c:pt>
                <c:pt idx="27">
                  <c:v>13.406069255908214</c:v>
                </c:pt>
                <c:pt idx="28">
                  <c:v>13.612355035990834</c:v>
                </c:pt>
                <c:pt idx="29">
                  <c:v>13.821815036812733</c:v>
                </c:pt>
                <c:pt idx="30">
                  <c:v>14.03449810166935</c:v>
                </c:pt>
              </c:numCache>
            </c:numRef>
          </c:val>
          <c:smooth val="0"/>
          <c:extLst>
            <c:ext xmlns:c16="http://schemas.microsoft.com/office/drawing/2014/chart" uri="{C3380CC4-5D6E-409C-BE32-E72D297353CC}">
              <c16:uniqueId val="{00000007-A053-47B7-AD7F-3541BC3D0595}"/>
            </c:ext>
          </c:extLst>
        </c:ser>
        <c:ser>
          <c:idx val="9"/>
          <c:order val="7"/>
          <c:tx>
            <c:strRef>
              <c:f>'BIFUbC-heat'!$A$9</c:f>
              <c:strCache>
                <c:ptCount val="1"/>
                <c:pt idx="0">
                  <c:v>pulp paper and printing 17T18</c:v>
                </c:pt>
              </c:strCache>
            </c:strRef>
          </c:tx>
          <c:spPr>
            <a:ln w="28575" cap="rnd">
              <a:solidFill>
                <a:schemeClr val="accent4">
                  <a:lumMod val="60000"/>
                </a:schemeClr>
              </a:solidFill>
              <a:round/>
            </a:ln>
            <a:effectLst/>
          </c:spPr>
          <c:marker>
            <c:symbol val="none"/>
          </c:marker>
          <c:cat>
            <c:numRef>
              <c:f>'BIFUbC-heat'!$B$1:$AF$1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'BIFUbC-heat'!$B$9:$AF$9</c:f>
              <c:numCache>
                <c:formatCode>0.00E+00</c:formatCode>
                <c:ptCount val="31"/>
                <c:pt idx="0">
                  <c:v>259.40713484246407</c:v>
                </c:pt>
                <c:pt idx="1">
                  <c:v>263.39875998988691</c:v>
                </c:pt>
                <c:pt idx="2">
                  <c:v>267.45180623633701</c:v>
                </c:pt>
                <c:pt idx="3">
                  <c:v>271.56721869846893</c:v>
                </c:pt>
                <c:pt idx="4">
                  <c:v>275.74595703591206</c:v>
                </c:pt>
                <c:pt idx="5">
                  <c:v>279.98899567505032</c:v>
                </c:pt>
                <c:pt idx="6">
                  <c:v>284.29732403624558</c:v>
                </c:pt>
                <c:pt idx="7">
                  <c:v>288.67194676455739</c:v>
                </c:pt>
                <c:pt idx="8">
                  <c:v>293.11388396401287</c:v>
                </c:pt>
                <c:pt idx="9">
                  <c:v>297.62417143548146</c:v>
                </c:pt>
                <c:pt idx="10">
                  <c:v>302.2038609182099</c:v>
                </c:pt>
                <c:pt idx="11">
                  <c:v>306.85402033507393</c:v>
                </c:pt>
                <c:pt idx="12">
                  <c:v>311.57573404160371</c:v>
                </c:pt>
                <c:pt idx="13">
                  <c:v>316.37010307884117</c:v>
                </c:pt>
                <c:pt idx="14">
                  <c:v>321.23824543008823</c:v>
                </c:pt>
                <c:pt idx="15">
                  <c:v>326.18129628160563</c:v>
                </c:pt>
                <c:pt idx="16">
                  <c:v>331.20040828732328</c:v>
                </c:pt>
                <c:pt idx="17">
                  <c:v>336.29675183762402</c:v>
                </c:pt>
                <c:pt idx="18">
                  <c:v>341.47151533226298</c:v>
                </c:pt>
                <c:pt idx="19">
                  <c:v>346.72590545748676</c:v>
                </c:pt>
                <c:pt idx="20">
                  <c:v>352.06114746741662</c:v>
                </c:pt>
                <c:pt idx="21">
                  <c:v>357.47848546976149</c:v>
                </c:pt>
                <c:pt idx="22">
                  <c:v>362.97918271592738</c:v>
                </c:pt>
                <c:pt idx="23">
                  <c:v>368.56452189559093</c:v>
                </c:pt>
                <c:pt idx="24">
                  <c:v>374.23580543580562</c:v>
                </c:pt>
                <c:pt idx="25">
                  <c:v>379.99435580471038</c:v>
                </c:pt>
                <c:pt idx="26">
                  <c:v>385.84151581991182</c:v>
                </c:pt>
                <c:pt idx="27">
                  <c:v>391.77864896161134</c:v>
                </c:pt>
                <c:pt idx="28">
                  <c:v>397.80713969055068</c:v>
                </c:pt>
                <c:pt idx="29">
                  <c:v>403.92839377084982</c:v>
                </c:pt>
                <c:pt idx="30">
                  <c:v>410.14383859781265</c:v>
                </c:pt>
              </c:numCache>
            </c:numRef>
          </c:val>
          <c:smooth val="0"/>
          <c:extLst>
            <c:ext xmlns:c16="http://schemas.microsoft.com/office/drawing/2014/chart" uri="{C3380CC4-5D6E-409C-BE32-E72D297353CC}">
              <c16:uniqueId val="{00000008-A053-47B7-AD7F-3541BC3D0595}"/>
            </c:ext>
          </c:extLst>
        </c:ser>
        <c:ser>
          <c:idx val="10"/>
          <c:order val="8"/>
          <c:tx>
            <c:strRef>
              <c:f>'BIFUbC-heat'!$A$10</c:f>
              <c:strCache>
                <c:ptCount val="1"/>
                <c:pt idx="0">
                  <c:v>refined petroleum and coke 19</c:v>
                </c:pt>
              </c:strCache>
            </c:strRef>
          </c:tx>
          <c:spPr>
            <a:ln w="28575" cap="rnd">
              <a:solidFill>
                <a:schemeClr val="accent5">
                  <a:lumMod val="60000"/>
                </a:schemeClr>
              </a:solidFill>
              <a:round/>
            </a:ln>
            <a:effectLst/>
          </c:spPr>
          <c:marker>
            <c:symbol val="none"/>
          </c:marker>
          <c:cat>
            <c:numRef>
              <c:f>'BIFUbC-heat'!$B$1:$AF$1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'BIFUbC-heat'!$B$10:$AF$10</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9-A053-47B7-AD7F-3541BC3D0595}"/>
            </c:ext>
          </c:extLst>
        </c:ser>
        <c:ser>
          <c:idx val="11"/>
          <c:order val="9"/>
          <c:tx>
            <c:strRef>
              <c:f>'BIFUbC-heat'!$A$11</c:f>
              <c:strCache>
                <c:ptCount val="1"/>
                <c:pt idx="0">
                  <c:v>chemicals 20</c:v>
                </c:pt>
              </c:strCache>
            </c:strRef>
          </c:tx>
          <c:spPr>
            <a:ln w="28575" cap="rnd">
              <a:solidFill>
                <a:schemeClr val="accent6">
                  <a:lumMod val="60000"/>
                </a:schemeClr>
              </a:solidFill>
              <a:round/>
            </a:ln>
            <a:effectLst/>
          </c:spPr>
          <c:marker>
            <c:symbol val="none"/>
          </c:marker>
          <c:cat>
            <c:numRef>
              <c:f>'BIFUbC-heat'!$B$1:$AF$1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'BIFUbC-heat'!$B$11:$AF$11</c:f>
              <c:numCache>
                <c:formatCode>0.00E+00</c:formatCode>
                <c:ptCount val="31"/>
                <c:pt idx="0">
                  <c:v>1386.1483780153455</c:v>
                </c:pt>
                <c:pt idx="1">
                  <c:v>1396.7538310744858</c:v>
                </c:pt>
                <c:pt idx="2">
                  <c:v>1407.4404266984291</c:v>
                </c:pt>
                <c:pt idx="3">
                  <c:v>1418.2087857108013</c:v>
                </c:pt>
                <c:pt idx="4">
                  <c:v>1429.0595336851641</c:v>
                </c:pt>
                <c:pt idx="5">
                  <c:v>1439.9933009813569</c:v>
                </c:pt>
                <c:pt idx="6">
                  <c:v>1451.0107227821168</c:v>
                </c:pt>
                <c:pt idx="7">
                  <c:v>1462.1124391299784</c:v>
                </c:pt>
                <c:pt idx="8">
                  <c:v>1473.2990949644568</c:v>
                </c:pt>
                <c:pt idx="9">
                  <c:v>1484.5713401595137</c:v>
                </c:pt>
                <c:pt idx="10">
                  <c:v>1495.9298295613116</c:v>
                </c:pt>
                <c:pt idx="11">
                  <c:v>1507.3752230262562</c:v>
                </c:pt>
                <c:pt idx="12">
                  <c:v>1518.9081854593292</c:v>
                </c:pt>
                <c:pt idx="13">
                  <c:v>1530.529386852716</c:v>
                </c:pt>
                <c:pt idx="14">
                  <c:v>1542.2395023247275</c:v>
                </c:pt>
                <c:pt idx="15">
                  <c:v>1554.0392121590203</c:v>
                </c:pt>
                <c:pt idx="16">
                  <c:v>1565.929201844117</c:v>
                </c:pt>
                <c:pt idx="17">
                  <c:v>1577.9101621132281</c:v>
                </c:pt>
                <c:pt idx="18">
                  <c:v>1589.9827889843805</c:v>
                </c:pt>
                <c:pt idx="19">
                  <c:v>1602.1477838008504</c:v>
                </c:pt>
                <c:pt idx="20">
                  <c:v>1614.4058532719077</c:v>
                </c:pt>
                <c:pt idx="21">
                  <c:v>1626.7577095138713</c:v>
                </c:pt>
                <c:pt idx="22">
                  <c:v>1639.2040700914781</c:v>
                </c:pt>
                <c:pt idx="23">
                  <c:v>1651.7456580595697</c:v>
                </c:pt>
                <c:pt idx="24">
                  <c:v>1664.3832020050963</c:v>
                </c:pt>
                <c:pt idx="25">
                  <c:v>1677.1174360894443</c:v>
                </c:pt>
                <c:pt idx="26">
                  <c:v>1689.949100091085</c:v>
                </c:pt>
                <c:pt idx="27">
                  <c:v>1702.8789394485525</c:v>
                </c:pt>
                <c:pt idx="28">
                  <c:v>1715.9077053037474</c:v>
                </c:pt>
                <c:pt idx="29">
                  <c:v>1729.0361545455751</c:v>
                </c:pt>
                <c:pt idx="30">
                  <c:v>1742.2650498539144</c:v>
                </c:pt>
              </c:numCache>
            </c:numRef>
          </c:val>
          <c:smooth val="0"/>
          <c:extLst>
            <c:ext xmlns:c16="http://schemas.microsoft.com/office/drawing/2014/chart" uri="{C3380CC4-5D6E-409C-BE32-E72D297353CC}">
              <c16:uniqueId val="{0000000A-A053-47B7-AD7F-3541BC3D0595}"/>
            </c:ext>
          </c:extLst>
        </c:ser>
        <c:ser>
          <c:idx val="12"/>
          <c:order val="10"/>
          <c:tx>
            <c:strRef>
              <c:f>'BIFUbC-heat'!$A$12</c:f>
              <c:strCache>
                <c:ptCount val="1"/>
                <c:pt idx="0">
                  <c:v>rubber and plastic products 22</c:v>
                </c:pt>
              </c:strCache>
            </c:strRef>
          </c:tx>
          <c:spPr>
            <a:ln w="28575" cap="rnd">
              <a:solidFill>
                <a:schemeClr val="accent1">
                  <a:lumMod val="80000"/>
                  <a:lumOff val="20000"/>
                </a:schemeClr>
              </a:solidFill>
              <a:round/>
            </a:ln>
            <a:effectLst/>
          </c:spPr>
          <c:marker>
            <c:symbol val="none"/>
          </c:marker>
          <c:cat>
            <c:numRef>
              <c:f>'BIFUbC-heat'!$B$1:$AF$1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'BIFUbC-heat'!$B$12:$AF$12</c:f>
              <c:numCache>
                <c:formatCode>0.00E+00</c:formatCode>
                <c:ptCount val="31"/>
                <c:pt idx="0">
                  <c:v>989.65593612199496</c:v>
                </c:pt>
                <c:pt idx="1">
                  <c:v>997.22781640675123</c:v>
                </c:pt>
                <c:pt idx="2">
                  <c:v>1004.8576293213782</c:v>
                </c:pt>
                <c:pt idx="3">
                  <c:v>1012.5458181097569</c:v>
                </c:pt>
                <c:pt idx="4">
                  <c:v>1020.2928294070373</c:v>
                </c:pt>
                <c:pt idx="5">
                  <c:v>1028.0991132655854</c:v>
                </c:pt>
                <c:pt idx="6">
                  <c:v>1035.9651231811279</c:v>
                </c:pt>
                <c:pt idx="7">
                  <c:v>1043.8913161190981</c:v>
                </c:pt>
                <c:pt idx="8">
                  <c:v>1051.8781525411819</c:v>
                </c:pt>
                <c:pt idx="9">
                  <c:v>1059.9260964320683</c:v>
                </c:pt>
                <c:pt idx="10">
                  <c:v>1068.035615326404</c:v>
                </c:pt>
                <c:pt idx="11">
                  <c:v>1076.2071803359536</c:v>
                </c:pt>
                <c:pt idx="12">
                  <c:v>1084.4412661769691</c:v>
                </c:pt>
                <c:pt idx="13">
                  <c:v>1092.7383511977671</c:v>
                </c:pt>
                <c:pt idx="14">
                  <c:v>1101.0989174065182</c:v>
                </c:pt>
                <c:pt idx="15">
                  <c:v>1109.5234504992488</c:v>
                </c:pt>
                <c:pt idx="16">
                  <c:v>1118.0124398880564</c:v>
                </c:pt>
                <c:pt idx="17">
                  <c:v>1126.5663787295421</c:v>
                </c:pt>
                <c:pt idx="18">
                  <c:v>1135.1857639534589</c:v>
                </c:pt>
                <c:pt idx="19">
                  <c:v>1143.8710962915814</c:v>
                </c:pt>
                <c:pt idx="20">
                  <c:v>1152.6228803067941</c:v>
                </c:pt>
                <c:pt idx="21">
                  <c:v>1161.4416244224037</c:v>
                </c:pt>
                <c:pt idx="22">
                  <c:v>1170.3278409516756</c:v>
                </c:pt>
                <c:pt idx="23">
                  <c:v>1179.2820461275955</c:v>
                </c:pt>
                <c:pt idx="24">
                  <c:v>1188.3047601328597</c:v>
                </c:pt>
                <c:pt idx="25">
                  <c:v>1197.3965071300938</c:v>
                </c:pt>
                <c:pt idx="26">
                  <c:v>1206.5578152923042</c:v>
                </c:pt>
                <c:pt idx="27">
                  <c:v>1215.7892168335609</c:v>
                </c:pt>
                <c:pt idx="28">
                  <c:v>1225.0912480399161</c:v>
                </c:pt>
                <c:pt idx="29">
                  <c:v>1234.4644493005585</c:v>
                </c:pt>
                <c:pt idx="30">
                  <c:v>1243.9093651392072</c:v>
                </c:pt>
              </c:numCache>
            </c:numRef>
          </c:val>
          <c:smooth val="0"/>
          <c:extLst>
            <c:ext xmlns:c16="http://schemas.microsoft.com/office/drawing/2014/chart" uri="{C3380CC4-5D6E-409C-BE32-E72D297353CC}">
              <c16:uniqueId val="{0000000B-A053-47B7-AD7F-3541BC3D0595}"/>
            </c:ext>
          </c:extLst>
        </c:ser>
        <c:ser>
          <c:idx val="13"/>
          <c:order val="11"/>
          <c:tx>
            <c:strRef>
              <c:f>'BIFUbC-heat'!$A$13</c:f>
              <c:strCache>
                <c:ptCount val="1"/>
                <c:pt idx="0">
                  <c:v>glass and glass products 231</c:v>
                </c:pt>
              </c:strCache>
            </c:strRef>
          </c:tx>
          <c:spPr>
            <a:ln w="28575" cap="rnd">
              <a:solidFill>
                <a:schemeClr val="accent2">
                  <a:lumMod val="80000"/>
                  <a:lumOff val="20000"/>
                </a:schemeClr>
              </a:solidFill>
              <a:round/>
            </a:ln>
            <a:effectLst/>
          </c:spPr>
          <c:marker>
            <c:symbol val="none"/>
          </c:marker>
          <c:cat>
            <c:numRef>
              <c:f>'BIFUbC-heat'!$B$1:$AF$1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'BIFUbC-heat'!$B$13:$AF$13</c:f>
              <c:numCache>
                <c:formatCode>0.00E+00</c:formatCode>
                <c:ptCount val="31"/>
                <c:pt idx="0">
                  <c:v>7.9252755017212131E-6</c:v>
                </c:pt>
                <c:pt idx="1">
                  <c:v>8.0472256131248021E-6</c:v>
                </c:pt>
                <c:pt idx="2">
                  <c:v>8.1710522308615936E-6</c:v>
                </c:pt>
                <c:pt idx="3">
                  <c:v>8.2967842296573079E-6</c:v>
                </c:pt>
                <c:pt idx="4">
                  <c:v>8.4244509285472716E-6</c:v>
                </c:pt>
                <c:pt idx="5">
                  <c:v>8.5540820977132252E-6</c:v>
                </c:pt>
                <c:pt idx="6">
                  <c:v>8.6857079654253339E-6</c:v>
                </c:pt>
                <c:pt idx="7">
                  <c:v>8.8193592250910234E-6</c:v>
                </c:pt>
                <c:pt idx="8">
                  <c:v>8.9550670424122693E-6</c:v>
                </c:pt>
                <c:pt idx="9">
                  <c:v>9.0928630626530309E-6</c:v>
                </c:pt>
                <c:pt idx="10">
                  <c:v>9.2327794180185064E-6</c:v>
                </c:pt>
                <c:pt idx="11">
                  <c:v>9.374848735147935E-6</c:v>
                </c:pt>
                <c:pt idx="12">
                  <c:v>9.5191041427226996E-6</c:v>
                </c:pt>
                <c:pt idx="13">
                  <c:v>9.665579279191494E-6</c:v>
                </c:pt>
                <c:pt idx="14">
                  <c:v>9.8143083006143617E-6</c:v>
                </c:pt>
                <c:pt idx="15">
                  <c:v>9.965325888627443E-6</c:v>
                </c:pt>
                <c:pt idx="16">
                  <c:v>1.0118667258530263E-5</c:v>
                </c:pt>
                <c:pt idx="17">
                  <c:v>1.0274368167497481E-5</c:v>
                </c:pt>
                <c:pt idx="18">
                  <c:v>1.0432464922916986E-5</c:v>
                </c:pt>
                <c:pt idx="19">
                  <c:v>1.0592994390856298E-5</c:v>
                </c:pt>
                <c:pt idx="20">
                  <c:v>1.0755994004659246E-5</c:v>
                </c:pt>
                <c:pt idx="21">
                  <c:v>1.092150177367493E-5</c:v>
                </c:pt>
                <c:pt idx="22">
                  <c:v>1.1089556292120995E-5</c:v>
                </c:pt>
                <c:pt idx="23">
                  <c:v>1.1260196748083292E-5</c:v>
                </c:pt>
                <c:pt idx="24">
                  <c:v>1.143346293265402E-5</c:v>
                </c:pt>
                <c:pt idx="25">
                  <c:v>1.160939524921048E-5</c:v>
                </c:pt>
                <c:pt idx="26">
                  <c:v>1.1788034722836609E-5</c:v>
                </c:pt>
                <c:pt idx="27">
                  <c:v>1.1969423009889481E-5</c:v>
                </c:pt>
                <c:pt idx="28">
                  <c:v>1.2153602407713026E-5</c:v>
                </c:pt>
                <c:pt idx="29">
                  <c:v>1.2340615864501204E-5</c:v>
                </c:pt>
                <c:pt idx="30">
                  <c:v>1.2530506989312952E-5</c:v>
                </c:pt>
              </c:numCache>
            </c:numRef>
          </c:val>
          <c:smooth val="0"/>
          <c:extLst>
            <c:ext xmlns:c16="http://schemas.microsoft.com/office/drawing/2014/chart" uri="{C3380CC4-5D6E-409C-BE32-E72D297353CC}">
              <c16:uniqueId val="{0000000C-A053-47B7-AD7F-3541BC3D0595}"/>
            </c:ext>
          </c:extLst>
        </c:ser>
        <c:ser>
          <c:idx val="14"/>
          <c:order val="12"/>
          <c:tx>
            <c:strRef>
              <c:f>'BIFUbC-heat'!$A$14</c:f>
              <c:strCache>
                <c:ptCount val="1"/>
                <c:pt idx="0">
                  <c:v>cement and other nonmetallic minerals 239</c:v>
                </c:pt>
              </c:strCache>
            </c:strRef>
          </c:tx>
          <c:spPr>
            <a:ln w="28575" cap="rnd">
              <a:solidFill>
                <a:schemeClr val="accent3">
                  <a:lumMod val="80000"/>
                  <a:lumOff val="20000"/>
                </a:schemeClr>
              </a:solidFill>
              <a:round/>
            </a:ln>
            <a:effectLst/>
          </c:spPr>
          <c:marker>
            <c:symbol val="none"/>
          </c:marker>
          <c:cat>
            <c:numRef>
              <c:f>'BIFUbC-heat'!$B$1:$AF$1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'BIFUbC-heat'!$B$14:$AF$14</c:f>
              <c:numCache>
                <c:formatCode>0.00E+00</c:formatCode>
                <c:ptCount val="31"/>
                <c:pt idx="0">
                  <c:v>1.6590243383603068E-4</c:v>
                </c:pt>
                <c:pt idx="1">
                  <c:v>1.6845525616807915E-4</c:v>
                </c:pt>
                <c:pt idx="2">
                  <c:v>1.7104736003270264E-4</c:v>
                </c:pt>
                <c:pt idx="3">
                  <c:v>1.7367934987415961E-4</c:v>
                </c:pt>
                <c:pt idx="4">
                  <c:v>1.7635183943758953E-4</c:v>
                </c:pt>
                <c:pt idx="5">
                  <c:v>1.7906545191213017E-4</c:v>
                </c:pt>
                <c:pt idx="6">
                  <c:v>1.81820820076237E-4</c:v>
                </c:pt>
                <c:pt idx="7">
                  <c:v>1.8461858644523875E-4</c:v>
                </c:pt>
                <c:pt idx="8">
                  <c:v>1.8745940342116348E-4</c:v>
                </c:pt>
                <c:pt idx="9">
                  <c:v>1.9034393344487008E-4</c:v>
                </c:pt>
                <c:pt idx="10">
                  <c:v>1.9327284915052071E-4</c:v>
                </c:pt>
                <c:pt idx="11">
                  <c:v>1.9624683352243008E-4</c:v>
                </c:pt>
                <c:pt idx="12">
                  <c:v>1.9926658005432849E-4</c:v>
                </c:pt>
                <c:pt idx="13">
                  <c:v>2.0233279291107523E-4</c:v>
                </c:pt>
                <c:pt idx="14">
                  <c:v>2.0544618709286062E-4</c:v>
                </c:pt>
                <c:pt idx="15">
                  <c:v>2.0860748860193444E-4</c:v>
                </c:pt>
                <c:pt idx="16">
                  <c:v>2.1181743461190015E-4</c:v>
                </c:pt>
                <c:pt idx="17">
                  <c:v>2.150767736396139E-4</c:v>
                </c:pt>
                <c:pt idx="18">
                  <c:v>2.1838626571972887E-4</c:v>
                </c:pt>
                <c:pt idx="19">
                  <c:v>2.2174668258192513E-4</c:v>
                </c:pt>
                <c:pt idx="20">
                  <c:v>2.2515880783086686E-4</c:v>
                </c:pt>
                <c:pt idx="21">
                  <c:v>2.2862343712892852E-4</c:v>
                </c:pt>
                <c:pt idx="22">
                  <c:v>2.3214137838173282E-4</c:v>
                </c:pt>
                <c:pt idx="23">
                  <c:v>2.3571345192654358E-4</c:v>
                </c:pt>
                <c:pt idx="24">
                  <c:v>2.3934049072355749E-4</c:v>
                </c:pt>
                <c:pt idx="25">
                  <c:v>2.4302334055013937E-4</c:v>
                </c:pt>
                <c:pt idx="26">
                  <c:v>2.4676286019804629E-4</c:v>
                </c:pt>
                <c:pt idx="27">
                  <c:v>2.505599216736864E-4</c:v>
                </c:pt>
                <c:pt idx="28">
                  <c:v>2.5441541040145926E-4</c:v>
                </c:pt>
                <c:pt idx="29">
                  <c:v>2.5833022543022508E-4</c:v>
                </c:pt>
                <c:pt idx="30">
                  <c:v>2.62305279642951E-4</c:v>
                </c:pt>
              </c:numCache>
            </c:numRef>
          </c:val>
          <c:smooth val="0"/>
          <c:extLst>
            <c:ext xmlns:c16="http://schemas.microsoft.com/office/drawing/2014/chart" uri="{C3380CC4-5D6E-409C-BE32-E72D297353CC}">
              <c16:uniqueId val="{0000000D-A053-47B7-AD7F-3541BC3D0595}"/>
            </c:ext>
          </c:extLst>
        </c:ser>
        <c:ser>
          <c:idx val="15"/>
          <c:order val="13"/>
          <c:tx>
            <c:strRef>
              <c:f>'BIFUbC-heat'!$A$15</c:f>
              <c:strCache>
                <c:ptCount val="1"/>
                <c:pt idx="0">
                  <c:v>iron and steel 241</c:v>
                </c:pt>
              </c:strCache>
            </c:strRef>
          </c:tx>
          <c:spPr>
            <a:ln w="28575" cap="rnd">
              <a:solidFill>
                <a:schemeClr val="accent4">
                  <a:lumMod val="80000"/>
                  <a:lumOff val="20000"/>
                </a:schemeClr>
              </a:solidFill>
              <a:round/>
            </a:ln>
            <a:effectLst/>
          </c:spPr>
          <c:marker>
            <c:symbol val="none"/>
          </c:marker>
          <c:cat>
            <c:numRef>
              <c:f>'BIFUbC-heat'!$B$1:$AF$1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'BIFUbC-heat'!$B$15:$AF$15</c:f>
              <c:numCache>
                <c:formatCode>0.00E+00</c:formatCode>
                <c:ptCount val="31"/>
                <c:pt idx="0">
                  <c:v>6.2244236817898804</c:v>
                </c:pt>
                <c:pt idx="1">
                  <c:v>6.2449145987148116</c:v>
                </c:pt>
                <c:pt idx="2">
                  <c:v>6.2654729721140914</c:v>
                </c:pt>
                <c:pt idx="3">
                  <c:v>6.2860990240556704</c:v>
                </c:pt>
                <c:pt idx="4">
                  <c:v>6.3067929773385512</c:v>
                </c:pt>
                <c:pt idx="5">
                  <c:v>6.3275550554951945</c:v>
                </c:pt>
                <c:pt idx="6">
                  <c:v>6.3483854827939341</c:v>
                </c:pt>
                <c:pt idx="7">
                  <c:v>6.3692844842414003</c:v>
                </c:pt>
                <c:pt idx="8">
                  <c:v>6.390252285584948</c:v>
                </c:pt>
                <c:pt idx="9">
                  <c:v>6.4112891133150969</c:v>
                </c:pt>
                <c:pt idx="10">
                  <c:v>6.4323951946679774</c:v>
                </c:pt>
                <c:pt idx="11">
                  <c:v>6.4535707576277863</c:v>
                </c:pt>
                <c:pt idx="12">
                  <c:v>6.4748160309292482</c:v>
                </c:pt>
                <c:pt idx="13">
                  <c:v>6.496131244060086</c:v>
                </c:pt>
                <c:pt idx="14">
                  <c:v>6.5175166272635003</c:v>
                </c:pt>
                <c:pt idx="15">
                  <c:v>6.5389724115406578</c:v>
                </c:pt>
                <c:pt idx="16">
                  <c:v>6.5604988286531842</c:v>
                </c:pt>
                <c:pt idx="17">
                  <c:v>6.5820961111256695</c:v>
                </c:pt>
                <c:pt idx="18">
                  <c:v>6.6037644922481773</c:v>
                </c:pt>
                <c:pt idx="19">
                  <c:v>6.6255042060787686</c:v>
                </c:pt>
                <c:pt idx="20">
                  <c:v>6.6473154874460265</c:v>
                </c:pt>
                <c:pt idx="21">
                  <c:v>6.6691985719515943</c:v>
                </c:pt>
                <c:pt idx="22">
                  <c:v>6.6911536959727203</c:v>
                </c:pt>
                <c:pt idx="23">
                  <c:v>6.7131810966648109</c:v>
                </c:pt>
                <c:pt idx="24">
                  <c:v>6.7352810119639921</c:v>
                </c:pt>
                <c:pt idx="25">
                  <c:v>6.7574536805896814</c:v>
                </c:pt>
                <c:pt idx="26">
                  <c:v>6.7796993420471638</c:v>
                </c:pt>
                <c:pt idx="27">
                  <c:v>6.8020182366301798</c:v>
                </c:pt>
                <c:pt idx="28">
                  <c:v>6.8244106054235223</c:v>
                </c:pt>
                <c:pt idx="29">
                  <c:v>6.8468766903056393</c:v>
                </c:pt>
                <c:pt idx="30">
                  <c:v>6.8694167339512475</c:v>
                </c:pt>
              </c:numCache>
            </c:numRef>
          </c:val>
          <c:smooth val="0"/>
          <c:extLst>
            <c:ext xmlns:c16="http://schemas.microsoft.com/office/drawing/2014/chart" uri="{C3380CC4-5D6E-409C-BE32-E72D297353CC}">
              <c16:uniqueId val="{0000000E-A053-47B7-AD7F-3541BC3D0595}"/>
            </c:ext>
          </c:extLst>
        </c:ser>
        <c:ser>
          <c:idx val="16"/>
          <c:order val="14"/>
          <c:tx>
            <c:strRef>
              <c:f>'BIFUbC-heat'!$A$16</c:f>
              <c:strCache>
                <c:ptCount val="1"/>
                <c:pt idx="0">
                  <c:v>other metals 242</c:v>
                </c:pt>
              </c:strCache>
            </c:strRef>
          </c:tx>
          <c:spPr>
            <a:ln w="28575" cap="rnd">
              <a:solidFill>
                <a:schemeClr val="accent5">
                  <a:lumMod val="80000"/>
                  <a:lumOff val="20000"/>
                </a:schemeClr>
              </a:solidFill>
              <a:round/>
            </a:ln>
            <a:effectLst/>
          </c:spPr>
          <c:marker>
            <c:symbol val="none"/>
          </c:marker>
          <c:cat>
            <c:numRef>
              <c:f>'BIFUbC-heat'!$B$1:$AF$1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'BIFUbC-heat'!$B$16:$AF$16</c:f>
              <c:numCache>
                <c:formatCode>0.00E+00</c:formatCode>
                <c:ptCount val="31"/>
                <c:pt idx="0">
                  <c:v>2.3136604185399214</c:v>
                </c:pt>
                <c:pt idx="1">
                  <c:v>2.3104849236533194</c:v>
                </c:pt>
                <c:pt idx="2">
                  <c:v>2.3073137871279075</c:v>
                </c:pt>
                <c:pt idx="3">
                  <c:v>2.3041470029818423</c:v>
                </c:pt>
                <c:pt idx="4">
                  <c:v>2.3009845652414906</c:v>
                </c:pt>
                <c:pt idx="5">
                  <c:v>2.2978264679414186</c:v>
                </c:pt>
                <c:pt idx="6">
                  <c:v>2.2946727051243796</c:v>
                </c:pt>
                <c:pt idx="7">
                  <c:v>2.2915232708413029</c:v>
                </c:pt>
                <c:pt idx="8">
                  <c:v>2.2883781591512831</c:v>
                </c:pt>
                <c:pt idx="9">
                  <c:v>2.2852373641215689</c:v>
                </c:pt>
                <c:pt idx="10">
                  <c:v>2.2821008798275515</c:v>
                </c:pt>
                <c:pt idx="11">
                  <c:v>2.2789687003527539</c:v>
                </c:pt>
                <c:pt idx="12">
                  <c:v>2.2758408197888191</c:v>
                </c:pt>
                <c:pt idx="13">
                  <c:v>2.2727172322354994</c:v>
                </c:pt>
                <c:pt idx="14">
                  <c:v>2.2695979318006452</c:v>
                </c:pt>
                <c:pt idx="15">
                  <c:v>2.266482912600194</c:v>
                </c:pt>
                <c:pt idx="16">
                  <c:v>2.2633721687581594</c:v>
                </c:pt>
                <c:pt idx="17">
                  <c:v>2.2602656944066188</c:v>
                </c:pt>
                <c:pt idx="18">
                  <c:v>2.2571634836857042</c:v>
                </c:pt>
                <c:pt idx="19">
                  <c:v>2.2540655307435902</c:v>
                </c:pt>
                <c:pt idx="20">
                  <c:v>2.2509718297364825</c:v>
                </c:pt>
                <c:pt idx="21">
                  <c:v>2.2478823748286079</c:v>
                </c:pt>
                <c:pt idx="22">
                  <c:v>2.2447971601922028</c:v>
                </c:pt>
                <c:pt idx="23">
                  <c:v>2.2417161800075016</c:v>
                </c:pt>
                <c:pt idx="24">
                  <c:v>2.2386394284627271</c:v>
                </c:pt>
                <c:pt idx="25">
                  <c:v>2.2355668997540779</c:v>
                </c:pt>
                <c:pt idx="26">
                  <c:v>2.2324985880857193</c:v>
                </c:pt>
                <c:pt idx="27">
                  <c:v>2.2294344876697707</c:v>
                </c:pt>
                <c:pt idx="28">
                  <c:v>2.2263745927262955</c:v>
                </c:pt>
                <c:pt idx="29">
                  <c:v>2.2233188974832898</c:v>
                </c:pt>
                <c:pt idx="30">
                  <c:v>2.2202673961766721</c:v>
                </c:pt>
              </c:numCache>
            </c:numRef>
          </c:val>
          <c:smooth val="0"/>
          <c:extLst>
            <c:ext xmlns:c16="http://schemas.microsoft.com/office/drawing/2014/chart" uri="{C3380CC4-5D6E-409C-BE32-E72D297353CC}">
              <c16:uniqueId val="{0000000F-A053-47B7-AD7F-3541BC3D0595}"/>
            </c:ext>
          </c:extLst>
        </c:ser>
        <c:ser>
          <c:idx val="17"/>
          <c:order val="15"/>
          <c:tx>
            <c:strRef>
              <c:f>'BIFUbC-heat'!$A$17</c:f>
              <c:strCache>
                <c:ptCount val="1"/>
                <c:pt idx="0">
                  <c:v>metal products except machinery and vehicles 25</c:v>
                </c:pt>
              </c:strCache>
            </c:strRef>
          </c:tx>
          <c:spPr>
            <a:ln w="28575" cap="rnd">
              <a:solidFill>
                <a:schemeClr val="accent6">
                  <a:lumMod val="80000"/>
                  <a:lumOff val="20000"/>
                </a:schemeClr>
              </a:solidFill>
              <a:round/>
            </a:ln>
            <a:effectLst/>
          </c:spPr>
          <c:marker>
            <c:symbol val="none"/>
          </c:marker>
          <c:cat>
            <c:numRef>
              <c:f>'BIFUbC-heat'!$B$1:$AF$1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'BIFUbC-heat'!$B$17:$AF$17</c:f>
              <c:numCache>
                <c:formatCode>0.00E+00</c:formatCode>
                <c:ptCount val="31"/>
                <c:pt idx="0">
                  <c:v>1.6059525258100631</c:v>
                </c:pt>
                <c:pt idx="1">
                  <c:v>1.6037483587711276</c:v>
                </c:pt>
                <c:pt idx="2">
                  <c:v>1.6015472169476064</c:v>
                </c:pt>
                <c:pt idx="3">
                  <c:v>1.5993490961873964</c:v>
                </c:pt>
                <c:pt idx="4">
                  <c:v>1.5971539923440936</c:v>
                </c:pt>
                <c:pt idx="5">
                  <c:v>1.5949619012769849</c:v>
                </c:pt>
                <c:pt idx="6">
                  <c:v>1.5927728188510399</c:v>
                </c:pt>
                <c:pt idx="7">
                  <c:v>1.5905867409369043</c:v>
                </c:pt>
                <c:pt idx="8">
                  <c:v>1.5884036634108907</c:v>
                </c:pt>
                <c:pt idx="9">
                  <c:v>1.5862235821549715</c:v>
                </c:pt>
                <c:pt idx="10">
                  <c:v>1.5840464930567713</c:v>
                </c:pt>
                <c:pt idx="11">
                  <c:v>1.5818723920095588</c:v>
                </c:pt>
                <c:pt idx="12">
                  <c:v>1.5797012749122394</c:v>
                </c:pt>
                <c:pt idx="13">
                  <c:v>1.5775331376693471</c:v>
                </c:pt>
                <c:pt idx="14">
                  <c:v>1.5753679761910366</c:v>
                </c:pt>
                <c:pt idx="15">
                  <c:v>1.5732057863930766</c:v>
                </c:pt>
                <c:pt idx="16">
                  <c:v>1.5710465641968407</c:v>
                </c:pt>
                <c:pt idx="17">
                  <c:v>1.5688903055293009</c:v>
                </c:pt>
                <c:pt idx="18">
                  <c:v>1.566737006323019</c:v>
                </c:pt>
                <c:pt idx="19">
                  <c:v>1.5645866625161398</c:v>
                </c:pt>
                <c:pt idx="20">
                  <c:v>1.5624392700523826</c:v>
                </c:pt>
                <c:pt idx="21">
                  <c:v>1.5602948248810344</c:v>
                </c:pt>
                <c:pt idx="22">
                  <c:v>1.5581533229569413</c:v>
                </c:pt>
                <c:pt idx="23">
                  <c:v>1.5560147602405017</c:v>
                </c:pt>
                <c:pt idx="24">
                  <c:v>1.553879132697658</c:v>
                </c:pt>
                <c:pt idx="25">
                  <c:v>1.5517464362998898</c:v>
                </c:pt>
                <c:pt idx="26">
                  <c:v>1.5496166670242055</c:v>
                </c:pt>
                <c:pt idx="27">
                  <c:v>1.5474898208531351</c:v>
                </c:pt>
                <c:pt idx="28">
                  <c:v>1.5453658937747228</c:v>
                </c:pt>
                <c:pt idx="29">
                  <c:v>1.5432448817825188</c:v>
                </c:pt>
                <c:pt idx="30">
                  <c:v>1.5411267808755726</c:v>
                </c:pt>
              </c:numCache>
            </c:numRef>
          </c:val>
          <c:smooth val="0"/>
          <c:extLst>
            <c:ext xmlns:c16="http://schemas.microsoft.com/office/drawing/2014/chart" uri="{C3380CC4-5D6E-409C-BE32-E72D297353CC}">
              <c16:uniqueId val="{00000010-A053-47B7-AD7F-3541BC3D0595}"/>
            </c:ext>
          </c:extLst>
        </c:ser>
        <c:ser>
          <c:idx val="18"/>
          <c:order val="16"/>
          <c:tx>
            <c:strRef>
              <c:f>'BIFUbC-heat'!$A$18</c:f>
              <c:strCache>
                <c:ptCount val="1"/>
                <c:pt idx="0">
                  <c:v>computers and electronics 26</c:v>
                </c:pt>
              </c:strCache>
            </c:strRef>
          </c:tx>
          <c:spPr>
            <a:ln w="28575" cap="rnd">
              <a:solidFill>
                <a:schemeClr val="accent1">
                  <a:lumMod val="80000"/>
                </a:schemeClr>
              </a:solidFill>
              <a:round/>
            </a:ln>
            <a:effectLst/>
          </c:spPr>
          <c:marker>
            <c:symbol val="none"/>
          </c:marker>
          <c:cat>
            <c:numRef>
              <c:f>'BIFUbC-heat'!$B$1:$AF$1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'BIFUbC-heat'!$B$18:$AF$18</c:f>
              <c:numCache>
                <c:formatCode>0.00E+00</c:formatCode>
                <c:ptCount val="31"/>
                <c:pt idx="0">
                  <c:v>285.88150584649742</c:v>
                </c:pt>
                <c:pt idx="1">
                  <c:v>289.53683741723381</c:v>
                </c:pt>
                <c:pt idx="2">
                  <c:v>293.23890670488709</c:v>
                </c:pt>
                <c:pt idx="3">
                  <c:v>296.98831130618413</c:v>
                </c:pt>
                <c:pt idx="4">
                  <c:v>300.78565645882958</c:v>
                </c:pt>
                <c:pt idx="5">
                  <c:v>304.63155513920447</c:v>
                </c:pt>
                <c:pt idx="6">
                  <c:v>308.52662816131442</c:v>
                </c:pt>
                <c:pt idx="7">
                  <c:v>312.47150427700285</c:v>
                </c:pt>
                <c:pt idx="8">
                  <c:v>316.46682027744572</c:v>
                </c:pt>
                <c:pt idx="9">
                  <c:v>320.51322109594372</c:v>
                </c:pt>
                <c:pt idx="10">
                  <c:v>324.61135991202889</c:v>
                </c:pt>
                <c:pt idx="11">
                  <c:v>328.76189825690255</c:v>
                </c:pt>
                <c:pt idx="12">
                  <c:v>332.96550612022105</c:v>
                </c:pt>
                <c:pt idx="13">
                  <c:v>337.22286205824724</c:v>
                </c:pt>
                <c:pt idx="14">
                  <c:v>341.53465330338452</c:v>
                </c:pt>
                <c:pt idx="15">
                  <c:v>345.90157587511146</c:v>
                </c:pt>
                <c:pt idx="16">
                  <c:v>350.32433469233507</c:v>
                </c:pt>
                <c:pt idx="17">
                  <c:v>354.80364368718028</c:v>
                </c:pt>
                <c:pt idx="18">
                  <c:v>359.34022592023467</c:v>
                </c:pt>
                <c:pt idx="19">
                  <c:v>363.93481369726652</c:v>
                </c:pt>
                <c:pt idx="20">
                  <c:v>368.58814868743542</c:v>
                </c:pt>
                <c:pt idx="21">
                  <c:v>373.30098204301419</c:v>
                </c:pt>
                <c:pt idx="22">
                  <c:v>378.07407452064166</c:v>
                </c:pt>
                <c:pt idx="23">
                  <c:v>382.90819660412575</c:v>
                </c:pt>
                <c:pt idx="24">
                  <c:v>387.8041286288169</c:v>
                </c:pt>
                <c:pt idx="25">
                  <c:v>392.7626609075715</c:v>
                </c:pt>
                <c:pt idx="26">
                  <c:v>397.7845938583261</c:v>
                </c:pt>
                <c:pt idx="27">
                  <c:v>402.87073813330284</c:v>
                </c:pt>
                <c:pt idx="28">
                  <c:v>408.02191474986665</c:v>
                </c:pt>
                <c:pt idx="29">
                  <c:v>413.238955223056</c:v>
                </c:pt>
                <c:pt idx="30">
                  <c:v>418.5227016998079</c:v>
                </c:pt>
              </c:numCache>
            </c:numRef>
          </c:val>
          <c:smooth val="0"/>
          <c:extLst>
            <c:ext xmlns:c16="http://schemas.microsoft.com/office/drawing/2014/chart" uri="{C3380CC4-5D6E-409C-BE32-E72D297353CC}">
              <c16:uniqueId val="{00000011-A053-47B7-AD7F-3541BC3D0595}"/>
            </c:ext>
          </c:extLst>
        </c:ser>
        <c:ser>
          <c:idx val="19"/>
          <c:order val="17"/>
          <c:tx>
            <c:strRef>
              <c:f>'BIFUbC-heat'!$A$19</c:f>
              <c:strCache>
                <c:ptCount val="1"/>
                <c:pt idx="0">
                  <c:v>appliances and electrical equipment 27</c:v>
                </c:pt>
              </c:strCache>
            </c:strRef>
          </c:tx>
          <c:spPr>
            <a:ln w="28575" cap="rnd">
              <a:solidFill>
                <a:schemeClr val="accent2">
                  <a:lumMod val="80000"/>
                </a:schemeClr>
              </a:solidFill>
              <a:round/>
            </a:ln>
            <a:effectLst/>
          </c:spPr>
          <c:marker>
            <c:symbol val="none"/>
          </c:marker>
          <c:cat>
            <c:numRef>
              <c:f>'BIFUbC-heat'!$B$1:$AF$1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'BIFUbC-heat'!$B$19:$AF$19</c:f>
              <c:numCache>
                <c:formatCode>0.00E+00</c:formatCode>
                <c:ptCount val="31"/>
                <c:pt idx="0">
                  <c:v>58.278874470084887</c:v>
                </c:pt>
                <c:pt idx="1">
                  <c:v>59.024038481750154</c:v>
                </c:pt>
                <c:pt idx="2">
                  <c:v>59.778730292456324</c:v>
                </c:pt>
                <c:pt idx="3">
                  <c:v>60.543071726329558</c:v>
                </c:pt>
                <c:pt idx="4">
                  <c:v>61.317186165160862</c:v>
                </c:pt>
                <c:pt idx="5">
                  <c:v>62.10119856832268</c:v>
                </c:pt>
                <c:pt idx="6">
                  <c:v>62.895235492940131</c:v>
                </c:pt>
                <c:pt idx="7">
                  <c:v>63.699425114320142</c:v>
                </c:pt>
                <c:pt idx="8">
                  <c:v>64.513897246641832</c:v>
                </c:pt>
                <c:pt idx="9">
                  <c:v>65.338783363911389</c:v>
                </c:pt>
                <c:pt idx="10">
                  <c:v>66.174216621184954</c:v>
                </c:pt>
                <c:pt idx="11">
                  <c:v>67.020331876062784</c:v>
                </c:pt>
                <c:pt idx="12">
                  <c:v>67.877265710458289</c:v>
                </c:pt>
                <c:pt idx="13">
                  <c:v>68.745156452645446</c:v>
                </c:pt>
                <c:pt idx="14">
                  <c:v>69.624144199588031</c:v>
                </c:pt>
                <c:pt idx="15">
                  <c:v>70.514370839554417</c:v>
                </c:pt>
                <c:pt idx="16">
                  <c:v>71.415980075021494</c:v>
                </c:pt>
                <c:pt idx="17">
                  <c:v>72.329117445871489</c:v>
                </c:pt>
                <c:pt idx="18">
                  <c:v>73.253930352885334</c:v>
                </c:pt>
                <c:pt idx="19">
                  <c:v>74.190568081536455</c:v>
                </c:pt>
                <c:pt idx="20">
                  <c:v>75.139181826088787</c:v>
                </c:pt>
                <c:pt idx="21">
                  <c:v>76.09992471400291</c:v>
                </c:pt>
                <c:pt idx="22">
                  <c:v>77.072951830654233</c:v>
                </c:pt>
                <c:pt idx="23">
                  <c:v>78.058420244367241</c:v>
                </c:pt>
                <c:pt idx="24">
                  <c:v>79.056489031769843</c:v>
                </c:pt>
                <c:pt idx="25">
                  <c:v>80.067319303471876</c:v>
                </c:pt>
                <c:pt idx="26">
                  <c:v>81.091074230071996</c:v>
                </c:pt>
                <c:pt idx="27">
                  <c:v>82.127919068497008</c:v>
                </c:pt>
                <c:pt idx="28">
                  <c:v>83.178021188678059</c:v>
                </c:pt>
                <c:pt idx="29">
                  <c:v>84.241550100567906</c:v>
                </c:pt>
                <c:pt idx="30">
                  <c:v>85.318677481503556</c:v>
                </c:pt>
              </c:numCache>
            </c:numRef>
          </c:val>
          <c:smooth val="0"/>
          <c:extLst>
            <c:ext xmlns:c16="http://schemas.microsoft.com/office/drawing/2014/chart" uri="{C3380CC4-5D6E-409C-BE32-E72D297353CC}">
              <c16:uniqueId val="{00000012-A053-47B7-AD7F-3541BC3D0595}"/>
            </c:ext>
          </c:extLst>
        </c:ser>
        <c:ser>
          <c:idx val="20"/>
          <c:order val="18"/>
          <c:tx>
            <c:strRef>
              <c:f>'BIFUbC-heat'!$A$20</c:f>
              <c:strCache>
                <c:ptCount val="1"/>
                <c:pt idx="0">
                  <c:v>other machinery 28</c:v>
                </c:pt>
              </c:strCache>
            </c:strRef>
          </c:tx>
          <c:spPr>
            <a:ln w="28575" cap="rnd">
              <a:solidFill>
                <a:schemeClr val="accent3">
                  <a:lumMod val="80000"/>
                </a:schemeClr>
              </a:solidFill>
              <a:round/>
            </a:ln>
            <a:effectLst/>
          </c:spPr>
          <c:marker>
            <c:symbol val="none"/>
          </c:marker>
          <c:cat>
            <c:numRef>
              <c:f>'BIFUbC-heat'!$B$1:$AF$1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'BIFUbC-heat'!$B$20:$AF$20</c:f>
              <c:numCache>
                <c:formatCode>0.00E+00</c:formatCode>
                <c:ptCount val="31"/>
                <c:pt idx="0">
                  <c:v>2.5595451625375119</c:v>
                </c:pt>
                <c:pt idx="1">
                  <c:v>2.5922719603471349</c:v>
                </c:pt>
                <c:pt idx="2">
                  <c:v>2.6254172087903114</c:v>
                </c:pt>
                <c:pt idx="3">
                  <c:v>2.6589862582509602</c:v>
                </c:pt>
                <c:pt idx="4">
                  <c:v>2.6929845275239566</c:v>
                </c:pt>
                <c:pt idx="5">
                  <c:v>2.7274175046898472</c:v>
                </c:pt>
                <c:pt idx="6">
                  <c:v>2.7622907480007486</c:v>
                </c:pt>
                <c:pt idx="7">
                  <c:v>2.7976098867775736</c:v>
                </c:pt>
                <c:pt idx="8">
                  <c:v>2.833380622318729</c:v>
                </c:pt>
                <c:pt idx="9">
                  <c:v>2.8696087288204328</c:v>
                </c:pt>
                <c:pt idx="10">
                  <c:v>2.9063000543087987</c:v>
                </c:pt>
                <c:pt idx="11">
                  <c:v>2.9434605215838383</c:v>
                </c:pt>
                <c:pt idx="12">
                  <c:v>2.9810961291755329</c:v>
                </c:pt>
                <c:pt idx="13">
                  <c:v>3.0192129523121314</c:v>
                </c:pt>
                <c:pt idx="14">
                  <c:v>3.0578171439008259</c:v>
                </c:pt>
                <c:pt idx="15">
                  <c:v>3.0969149355209709</c:v>
                </c:pt>
                <c:pt idx="16">
                  <c:v>3.1365126384299975</c:v>
                </c:pt>
                <c:pt idx="17">
                  <c:v>3.1766166445821931</c:v>
                </c:pt>
                <c:pt idx="18">
                  <c:v>3.2172334276605037</c:v>
                </c:pt>
                <c:pt idx="19">
                  <c:v>3.2583695441215328</c:v>
                </c:pt>
                <c:pt idx="20">
                  <c:v>3.3000316342538989</c:v>
                </c:pt>
                <c:pt idx="21">
                  <c:v>3.3422264232501275</c:v>
                </c:pt>
                <c:pt idx="22">
                  <c:v>3.3849607222922464</c:v>
                </c:pt>
                <c:pt idx="23">
                  <c:v>3.4282414296512638</c:v>
                </c:pt>
                <c:pt idx="24">
                  <c:v>3.4720755318007024</c:v>
                </c:pt>
                <c:pt idx="25">
                  <c:v>3.5164701045443731</c:v>
                </c:pt>
                <c:pt idx="26">
                  <c:v>3.5614323141585675</c:v>
                </c:pt>
                <c:pt idx="27">
                  <c:v>3.606969418548855</c:v>
                </c:pt>
                <c:pt idx="28">
                  <c:v>3.6530887684216715</c:v>
                </c:pt>
                <c:pt idx="29">
                  <c:v>3.6997978084708874</c:v>
                </c:pt>
                <c:pt idx="30">
                  <c:v>3.7471040785795475</c:v>
                </c:pt>
              </c:numCache>
            </c:numRef>
          </c:val>
          <c:smooth val="0"/>
          <c:extLst>
            <c:ext xmlns:c16="http://schemas.microsoft.com/office/drawing/2014/chart" uri="{C3380CC4-5D6E-409C-BE32-E72D297353CC}">
              <c16:uniqueId val="{00000013-A053-47B7-AD7F-3541BC3D0595}"/>
            </c:ext>
          </c:extLst>
        </c:ser>
        <c:ser>
          <c:idx val="21"/>
          <c:order val="19"/>
          <c:tx>
            <c:strRef>
              <c:f>'BIFUbC-heat'!$A$21</c:f>
              <c:strCache>
                <c:ptCount val="1"/>
                <c:pt idx="0">
                  <c:v>road vehicles 29</c:v>
                </c:pt>
              </c:strCache>
            </c:strRef>
          </c:tx>
          <c:spPr>
            <a:ln w="28575" cap="rnd">
              <a:solidFill>
                <a:schemeClr val="accent4">
                  <a:lumMod val="80000"/>
                </a:schemeClr>
              </a:solidFill>
              <a:round/>
            </a:ln>
            <a:effectLst/>
          </c:spPr>
          <c:marker>
            <c:symbol val="none"/>
          </c:marker>
          <c:cat>
            <c:numRef>
              <c:f>'BIFUbC-heat'!$B$1:$AF$1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'BIFUbC-heat'!$B$21:$AF$21</c:f>
              <c:numCache>
                <c:formatCode>0.00E+00</c:formatCode>
                <c:ptCount val="31"/>
                <c:pt idx="0">
                  <c:v>10.43506873957601</c:v>
                </c:pt>
                <c:pt idx="1">
                  <c:v>10.568493376799859</c:v>
                </c:pt>
                <c:pt idx="2">
                  <c:v>10.703624005068194</c:v>
                </c:pt>
                <c:pt idx="3">
                  <c:v>10.840482437484685</c:v>
                </c:pt>
                <c:pt idx="4">
                  <c:v>10.979090766059208</c:v>
                </c:pt>
                <c:pt idx="5">
                  <c:v>11.119471365273993</c:v>
                </c:pt>
                <c:pt idx="6">
                  <c:v>11.26164689569536</c:v>
                </c:pt>
                <c:pt idx="7">
                  <c:v>11.405640307631646</c:v>
                </c:pt>
                <c:pt idx="8">
                  <c:v>11.551474844837895</c:v>
                </c:pt>
                <c:pt idx="9">
                  <c:v>11.699174048267917</c:v>
                </c:pt>
                <c:pt idx="10">
                  <c:v>11.848761759874332</c:v>
                </c:pt>
                <c:pt idx="11">
                  <c:v>12.000262126457185</c:v>
                </c:pt>
                <c:pt idx="12">
                  <c:v>12.153699603561787</c:v>
                </c:pt>
                <c:pt idx="13">
                  <c:v>12.309098959426381</c:v>
                </c:pt>
                <c:pt idx="14">
                  <c:v>12.46648527898029</c:v>
                </c:pt>
                <c:pt idx="15">
                  <c:v>12.62588396789319</c:v>
                </c:pt>
                <c:pt idx="16">
                  <c:v>12.787320756676145</c:v>
                </c:pt>
                <c:pt idx="17">
                  <c:v>12.950821704835096</c:v>
                </c:pt>
                <c:pt idx="18">
                  <c:v>13.116413205077439</c:v>
                </c:pt>
                <c:pt idx="19">
                  <c:v>13.284121987572403</c:v>
                </c:pt>
                <c:pt idx="20">
                  <c:v>13.453975124265897</c:v>
                </c:pt>
                <c:pt idx="21">
                  <c:v>13.626000033250522</c:v>
                </c:pt>
                <c:pt idx="22">
                  <c:v>13.800224483191469</c:v>
                </c:pt>
                <c:pt idx="23">
                  <c:v>13.976676597809002</c:v>
                </c:pt>
                <c:pt idx="24">
                  <c:v>14.155384860418252</c:v>
                </c:pt>
                <c:pt idx="25">
                  <c:v>14.336378118527064</c:v>
                </c:pt>
                <c:pt idx="26">
                  <c:v>14.519685588492624</c:v>
                </c:pt>
                <c:pt idx="27">
                  <c:v>14.705336860237642</c:v>
                </c:pt>
                <c:pt idx="28">
                  <c:v>14.893361902026816</c:v>
                </c:pt>
                <c:pt idx="29">
                  <c:v>15.083791065304389</c:v>
                </c:pt>
                <c:pt idx="30">
                  <c:v>15.276655089593541</c:v>
                </c:pt>
              </c:numCache>
            </c:numRef>
          </c:val>
          <c:smooth val="0"/>
          <c:extLst>
            <c:ext xmlns:c16="http://schemas.microsoft.com/office/drawing/2014/chart" uri="{C3380CC4-5D6E-409C-BE32-E72D297353CC}">
              <c16:uniqueId val="{00000014-A053-47B7-AD7F-3541BC3D0595}"/>
            </c:ext>
          </c:extLst>
        </c:ser>
        <c:ser>
          <c:idx val="22"/>
          <c:order val="20"/>
          <c:tx>
            <c:strRef>
              <c:f>'BIFUbC-heat'!$A$22</c:f>
              <c:strCache>
                <c:ptCount val="1"/>
                <c:pt idx="0">
                  <c:v>nonroad vehicles 30</c:v>
                </c:pt>
              </c:strCache>
            </c:strRef>
          </c:tx>
          <c:spPr>
            <a:ln w="28575" cap="rnd">
              <a:solidFill>
                <a:schemeClr val="accent5">
                  <a:lumMod val="80000"/>
                </a:schemeClr>
              </a:solidFill>
              <a:round/>
            </a:ln>
            <a:effectLst/>
          </c:spPr>
          <c:marker>
            <c:symbol val="none"/>
          </c:marker>
          <c:cat>
            <c:numRef>
              <c:f>'BIFUbC-heat'!$B$1:$AF$1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'BIFUbC-heat'!$B$22:$AF$22</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5-A053-47B7-AD7F-3541BC3D0595}"/>
            </c:ext>
          </c:extLst>
        </c:ser>
        <c:ser>
          <c:idx val="23"/>
          <c:order val="21"/>
          <c:tx>
            <c:strRef>
              <c:f>'BIFUbC-heat'!$A$23</c:f>
              <c:strCache>
                <c:ptCount val="1"/>
                <c:pt idx="0">
                  <c:v>other manufacturing 31T33</c:v>
                </c:pt>
              </c:strCache>
            </c:strRef>
          </c:tx>
          <c:spPr>
            <a:ln w="28575" cap="rnd">
              <a:solidFill>
                <a:schemeClr val="accent6">
                  <a:lumMod val="80000"/>
                </a:schemeClr>
              </a:solidFill>
              <a:round/>
            </a:ln>
            <a:effectLst/>
          </c:spPr>
          <c:marker>
            <c:symbol val="none"/>
          </c:marker>
          <c:cat>
            <c:numRef>
              <c:f>'BIFUbC-heat'!$B$1:$AF$1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'BIFUbC-heat'!$B$23:$AF$23</c:f>
              <c:numCache>
                <c:formatCode>0.00E+00</c:formatCode>
                <c:ptCount val="31"/>
                <c:pt idx="0">
                  <c:v>4.9753987095777066E-2</c:v>
                </c:pt>
                <c:pt idx="1">
                  <c:v>5.051957616177042E-2</c:v>
                </c:pt>
                <c:pt idx="2">
                  <c:v>5.1296945723201065E-2</c:v>
                </c:pt>
                <c:pt idx="3">
                  <c:v>5.2086277052345351E-2</c:v>
                </c:pt>
                <c:pt idx="4">
                  <c:v>5.2887754210805299E-2</c:v>
                </c:pt>
                <c:pt idx="5">
                  <c:v>5.3701564092429308E-2</c:v>
                </c:pt>
                <c:pt idx="6">
                  <c:v>5.4527896466893322E-2</c:v>
                </c:pt>
                <c:pt idx="7">
                  <c:v>5.5366944023952612E-2</c:v>
                </c:pt>
                <c:pt idx="8">
                  <c:v>5.6218902418374475E-2</c:v>
                </c:pt>
                <c:pt idx="9">
                  <c:v>5.7083970315562317E-2</c:v>
                </c:pt>
                <c:pt idx="10">
                  <c:v>5.7962349437881804E-2</c:v>
                </c:pt>
                <c:pt idx="11">
                  <c:v>5.8854244611699844E-2</c:v>
                </c:pt>
                <c:pt idx="12">
                  <c:v>5.9759863815147363E-2</c:v>
                </c:pt>
                <c:pt idx="13">
                  <c:v>6.0679418226617071E-2</c:v>
                </c:pt>
                <c:pt idx="14">
                  <c:v>6.1613122274007455E-2</c:v>
                </c:pt>
                <c:pt idx="15">
                  <c:v>6.2561193684724514E-2</c:v>
                </c:pt>
                <c:pt idx="16">
                  <c:v>6.3523853536452915E-2</c:v>
                </c:pt>
                <c:pt idx="17">
                  <c:v>6.4501326308708376E-2</c:v>
                </c:pt>
                <c:pt idx="18">
                  <c:v>6.5493839935183304E-2</c:v>
                </c:pt>
                <c:pt idx="19">
                  <c:v>6.6501625856897936E-2</c:v>
                </c:pt>
                <c:pt idx="20">
                  <c:v>6.7524919076169268E-2</c:v>
                </c:pt>
                <c:pt idx="21">
                  <c:v>6.8563958211410536E-2</c:v>
                </c:pt>
                <c:pt idx="22">
                  <c:v>6.9618985552773835E-2</c:v>
                </c:pt>
                <c:pt idx="23">
                  <c:v>7.0690247118648963E-2</c:v>
                </c:pt>
                <c:pt idx="24">
                  <c:v>7.1777992713031674E-2</c:v>
                </c:pt>
                <c:pt idx="25">
                  <c:v>7.2882475983774647E-2</c:v>
                </c:pt>
                <c:pt idx="26">
                  <c:v>7.4003954481734802E-2</c:v>
                </c:pt>
                <c:pt idx="27">
                  <c:v>7.5142689720830741E-2</c:v>
                </c:pt>
                <c:pt idx="28">
                  <c:v>7.6298947239024334E-2</c:v>
                </c:pt>
                <c:pt idx="29">
                  <c:v>7.7472996660240642E-2</c:v>
                </c:pt>
                <c:pt idx="30">
                  <c:v>7.8665111757240669E-2</c:v>
                </c:pt>
              </c:numCache>
            </c:numRef>
          </c:val>
          <c:smooth val="0"/>
          <c:extLst>
            <c:ext xmlns:c16="http://schemas.microsoft.com/office/drawing/2014/chart" uri="{C3380CC4-5D6E-409C-BE32-E72D297353CC}">
              <c16:uniqueId val="{00000016-A053-47B7-AD7F-3541BC3D0595}"/>
            </c:ext>
          </c:extLst>
        </c:ser>
        <c:ser>
          <c:idx val="24"/>
          <c:order val="22"/>
          <c:tx>
            <c:strRef>
              <c:f>'BIFUbC-heat'!$A$24</c:f>
              <c:strCache>
                <c:ptCount val="1"/>
                <c:pt idx="0">
                  <c:v>energy pipelines and gas processing 352T353</c:v>
                </c:pt>
              </c:strCache>
            </c:strRef>
          </c:tx>
          <c:spPr>
            <a:ln w="28575" cap="rnd">
              <a:solidFill>
                <a:schemeClr val="accent1">
                  <a:lumMod val="60000"/>
                  <a:lumOff val="40000"/>
                </a:schemeClr>
              </a:solidFill>
              <a:round/>
            </a:ln>
            <a:effectLst/>
          </c:spPr>
          <c:marker>
            <c:symbol val="none"/>
          </c:marker>
          <c:cat>
            <c:numRef>
              <c:f>'BIFUbC-heat'!$B$1:$AF$1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'BIFUbC-heat'!$B$24:$AF$24</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7-A053-47B7-AD7F-3541BC3D0595}"/>
            </c:ext>
          </c:extLst>
        </c:ser>
        <c:ser>
          <c:idx val="25"/>
          <c:order val="23"/>
          <c:tx>
            <c:strRef>
              <c:f>'BIFUbC-heat'!$A$25</c:f>
              <c:strCache>
                <c:ptCount val="1"/>
                <c:pt idx="0">
                  <c:v>water and waste 36T39</c:v>
                </c:pt>
              </c:strCache>
            </c:strRef>
          </c:tx>
          <c:spPr>
            <a:ln w="28575" cap="rnd">
              <a:solidFill>
                <a:schemeClr val="accent2">
                  <a:lumMod val="60000"/>
                  <a:lumOff val="40000"/>
                </a:schemeClr>
              </a:solidFill>
              <a:round/>
            </a:ln>
            <a:effectLst/>
          </c:spPr>
          <c:marker>
            <c:symbol val="none"/>
          </c:marker>
          <c:cat>
            <c:numRef>
              <c:f>'BIFUbC-heat'!$B$1:$AF$1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'BIFUbC-heat'!$B$25:$AF$25</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8-A053-47B7-AD7F-3541BC3D0595}"/>
            </c:ext>
          </c:extLst>
        </c:ser>
        <c:ser>
          <c:idx val="0"/>
          <c:order val="24"/>
          <c:tx>
            <c:strRef>
              <c:f>'BIFUbC-heat'!$A$26</c:f>
              <c:strCache>
                <c:ptCount val="1"/>
                <c:pt idx="0">
                  <c:v>construction 41T43</c:v>
                </c:pt>
              </c:strCache>
            </c:strRef>
          </c:tx>
          <c:spPr>
            <a:ln w="28575" cap="rnd">
              <a:solidFill>
                <a:schemeClr val="accent1"/>
              </a:solidFill>
              <a:round/>
            </a:ln>
            <a:effectLst/>
          </c:spPr>
          <c:marker>
            <c:symbol val="none"/>
          </c:marker>
          <c:cat>
            <c:numRef>
              <c:f>'BIFUbC-heat'!$B$1:$AF$1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'BIFUbC-heat'!$B$26:$AF$26</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9-A053-47B7-AD7F-3541BC3D0595}"/>
            </c:ext>
          </c:extLst>
        </c:ser>
        <c:dLbls>
          <c:showLegendKey val="0"/>
          <c:showVal val="0"/>
          <c:showCatName val="0"/>
          <c:showSerName val="0"/>
          <c:showPercent val="0"/>
          <c:showBubbleSize val="0"/>
        </c:dLbls>
        <c:smooth val="0"/>
        <c:axId val="1554324768"/>
        <c:axId val="1331715072"/>
        <c:extLst/>
      </c:lineChart>
      <c:catAx>
        <c:axId val="15543247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1715072"/>
        <c:crosses val="autoZero"/>
        <c:auto val="1"/>
        <c:lblAlgn val="ctr"/>
        <c:lblOffset val="100"/>
        <c:noMultiLvlLbl val="0"/>
      </c:catAx>
      <c:valAx>
        <c:axId val="1331715072"/>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432476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3"/>
          <c:order val="0"/>
          <c:tx>
            <c:strRef>
              <c:f>'BIFUbC-petroleum-diesel'!$A$2</c:f>
              <c:strCache>
                <c:ptCount val="1"/>
                <c:pt idx="0">
                  <c:v>agriculture and forestry 01T03</c:v>
                </c:pt>
              </c:strCache>
            </c:strRef>
          </c:tx>
          <c:spPr>
            <a:ln w="28575" cap="rnd">
              <a:solidFill>
                <a:schemeClr val="accent4"/>
              </a:solidFill>
              <a:round/>
            </a:ln>
            <a:effectLst/>
          </c:spPr>
          <c:marker>
            <c:symbol val="none"/>
          </c:marker>
          <c:cat>
            <c:numRef>
              <c:f>'BIFUbC-petroleum-diesel'!$B$1:$AF$1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'BIFUbC-petroleum-diesel'!$B$2:$AF$2</c:f>
              <c:numCache>
                <c:formatCode>0.00E+00</c:formatCode>
                <c:ptCount val="31"/>
                <c:pt idx="0">
                  <c:v>79397137464568.281</c:v>
                </c:pt>
                <c:pt idx="1">
                  <c:v>81204694726893.125</c:v>
                </c:pt>
                <c:pt idx="2">
                  <c:v>83012251989217.969</c:v>
                </c:pt>
                <c:pt idx="3">
                  <c:v>84819809251542.828</c:v>
                </c:pt>
                <c:pt idx="4">
                  <c:v>86627366513867.672</c:v>
                </c:pt>
                <c:pt idx="5">
                  <c:v>88434923776192.516</c:v>
                </c:pt>
                <c:pt idx="6">
                  <c:v>89246681456855.031</c:v>
                </c:pt>
                <c:pt idx="7">
                  <c:v>90058439137517.313</c:v>
                </c:pt>
                <c:pt idx="8">
                  <c:v>90870196818179.594</c:v>
                </c:pt>
                <c:pt idx="9">
                  <c:v>91681954498841.859</c:v>
                </c:pt>
                <c:pt idx="10">
                  <c:v>92493712179504.297</c:v>
                </c:pt>
                <c:pt idx="11">
                  <c:v>93065338129495.813</c:v>
                </c:pt>
                <c:pt idx="12">
                  <c:v>93636964079487.484</c:v>
                </c:pt>
                <c:pt idx="13">
                  <c:v>94208590029479.156</c:v>
                </c:pt>
                <c:pt idx="14">
                  <c:v>94780215979470.797</c:v>
                </c:pt>
                <c:pt idx="15">
                  <c:v>95351841929462.438</c:v>
                </c:pt>
                <c:pt idx="16">
                  <c:v>95799468553750.609</c:v>
                </c:pt>
                <c:pt idx="17">
                  <c:v>96247095178038.438</c:v>
                </c:pt>
                <c:pt idx="18">
                  <c:v>96694721802326.391</c:v>
                </c:pt>
                <c:pt idx="19">
                  <c:v>97142348426614.391</c:v>
                </c:pt>
                <c:pt idx="20">
                  <c:v>97589975050902.203</c:v>
                </c:pt>
                <c:pt idx="21">
                  <c:v>98202934109461.813</c:v>
                </c:pt>
                <c:pt idx="22">
                  <c:v>98703166508290.688</c:v>
                </c:pt>
                <c:pt idx="23">
                  <c:v>99203398907119.734</c:v>
                </c:pt>
                <c:pt idx="24">
                  <c:v>99703631305948.641</c:v>
                </c:pt>
                <c:pt idx="25">
                  <c:v>100203863704777.53</c:v>
                </c:pt>
                <c:pt idx="26">
                  <c:v>100704096103606.39</c:v>
                </c:pt>
                <c:pt idx="27">
                  <c:v>101204328502435.44</c:v>
                </c:pt>
                <c:pt idx="28">
                  <c:v>101704560901264.34</c:v>
                </c:pt>
                <c:pt idx="29">
                  <c:v>102204793300093.22</c:v>
                </c:pt>
                <c:pt idx="30">
                  <c:v>102705025698922.27</c:v>
                </c:pt>
              </c:numCache>
            </c:numRef>
          </c:val>
          <c:smooth val="0"/>
          <c:extLst>
            <c:ext xmlns:c16="http://schemas.microsoft.com/office/drawing/2014/chart" uri="{C3380CC4-5D6E-409C-BE32-E72D297353CC}">
              <c16:uniqueId val="{00000001-3472-4CD4-99C9-DCC7B9016330}"/>
            </c:ext>
          </c:extLst>
        </c:ser>
        <c:ser>
          <c:idx val="4"/>
          <c:order val="1"/>
          <c:tx>
            <c:strRef>
              <c:f>'BIFUbC-petroleum-diesel'!$A$3</c:f>
              <c:strCache>
                <c:ptCount val="1"/>
                <c:pt idx="0">
                  <c:v>coal mining 05</c:v>
                </c:pt>
              </c:strCache>
            </c:strRef>
          </c:tx>
          <c:spPr>
            <a:ln w="28575" cap="rnd">
              <a:solidFill>
                <a:schemeClr val="accent5"/>
              </a:solidFill>
              <a:round/>
            </a:ln>
            <a:effectLst/>
          </c:spPr>
          <c:marker>
            <c:symbol val="none"/>
          </c:marker>
          <c:cat>
            <c:numRef>
              <c:f>'BIFUbC-petroleum-diesel'!$B$1:$AF$1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'BIFUbC-petroleum-diesel'!$B$3:$AF$3</c:f>
              <c:numCache>
                <c:formatCode>0.00E+00</c:formatCode>
                <c:ptCount val="31"/>
                <c:pt idx="0">
                  <c:v>367786675336.9765</c:v>
                </c:pt>
                <c:pt idx="1">
                  <c:v>372119985612.80121</c:v>
                </c:pt>
                <c:pt idx="2">
                  <c:v>376453295888.62592</c:v>
                </c:pt>
                <c:pt idx="3">
                  <c:v>380786606164.45233</c:v>
                </c:pt>
                <c:pt idx="4">
                  <c:v>385119916440.2771</c:v>
                </c:pt>
                <c:pt idx="5">
                  <c:v>389453226716.10309</c:v>
                </c:pt>
                <c:pt idx="6">
                  <c:v>390977552530.57751</c:v>
                </c:pt>
                <c:pt idx="7">
                  <c:v>392501878345.05237</c:v>
                </c:pt>
                <c:pt idx="8">
                  <c:v>394026204159.52679</c:v>
                </c:pt>
                <c:pt idx="9">
                  <c:v>395550529974.00165</c:v>
                </c:pt>
                <c:pt idx="10">
                  <c:v>397074855788.47632</c:v>
                </c:pt>
                <c:pt idx="11">
                  <c:v>395643365477.65643</c:v>
                </c:pt>
                <c:pt idx="12">
                  <c:v>394211875166.83636</c:v>
                </c:pt>
                <c:pt idx="13">
                  <c:v>392780384856.01672</c:v>
                </c:pt>
                <c:pt idx="14">
                  <c:v>391348894545.19666</c:v>
                </c:pt>
                <c:pt idx="15">
                  <c:v>389917404234.37695</c:v>
                </c:pt>
                <c:pt idx="16">
                  <c:v>381889619833.51178</c:v>
                </c:pt>
                <c:pt idx="17">
                  <c:v>373861835432.65112</c:v>
                </c:pt>
                <c:pt idx="18">
                  <c:v>365834051031.78711</c:v>
                </c:pt>
                <c:pt idx="19">
                  <c:v>357806266630.9231</c:v>
                </c:pt>
                <c:pt idx="20">
                  <c:v>349778482230.06219</c:v>
                </c:pt>
                <c:pt idx="21">
                  <c:v>350545756615.92145</c:v>
                </c:pt>
                <c:pt idx="22">
                  <c:v>345316400010.83319</c:v>
                </c:pt>
                <c:pt idx="23">
                  <c:v>340087043405.74658</c:v>
                </c:pt>
                <c:pt idx="24">
                  <c:v>334857686800.65833</c:v>
                </c:pt>
                <c:pt idx="25">
                  <c:v>329628330195.57172</c:v>
                </c:pt>
                <c:pt idx="26">
                  <c:v>324398973590.48517</c:v>
                </c:pt>
                <c:pt idx="27">
                  <c:v>319169616985.39691</c:v>
                </c:pt>
                <c:pt idx="28">
                  <c:v>313940260380.3103</c:v>
                </c:pt>
                <c:pt idx="29">
                  <c:v>308710903775.22369</c:v>
                </c:pt>
                <c:pt idx="30">
                  <c:v>303481547170.13544</c:v>
                </c:pt>
              </c:numCache>
            </c:numRef>
          </c:val>
          <c:smooth val="0"/>
          <c:extLst>
            <c:ext xmlns:c16="http://schemas.microsoft.com/office/drawing/2014/chart" uri="{C3380CC4-5D6E-409C-BE32-E72D297353CC}">
              <c16:uniqueId val="{00000002-3472-4CD4-99C9-DCC7B9016330}"/>
            </c:ext>
          </c:extLst>
        </c:ser>
        <c:ser>
          <c:idx val="5"/>
          <c:order val="2"/>
          <c:tx>
            <c:strRef>
              <c:f>'BIFUbC-petroleum-diesel'!$A$4</c:f>
              <c:strCache>
                <c:ptCount val="1"/>
                <c:pt idx="0">
                  <c:v>oil and gas extraction 06</c:v>
                </c:pt>
              </c:strCache>
            </c:strRef>
          </c:tx>
          <c:spPr>
            <a:ln w="28575" cap="rnd">
              <a:solidFill>
                <a:schemeClr val="accent6"/>
              </a:solidFill>
              <a:round/>
            </a:ln>
            <a:effectLst/>
          </c:spPr>
          <c:marker>
            <c:symbol val="none"/>
          </c:marker>
          <c:cat>
            <c:numRef>
              <c:f>'BIFUbC-petroleum-diesel'!$B$1:$AF$1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'BIFUbC-petroleum-diesel'!$B$4:$AF$4</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3-3472-4CD4-99C9-DCC7B9016330}"/>
            </c:ext>
          </c:extLst>
        </c:ser>
        <c:ser>
          <c:idx val="6"/>
          <c:order val="3"/>
          <c:tx>
            <c:strRef>
              <c:f>'BIFUbC-petroleum-diesel'!$A$5</c:f>
              <c:strCache>
                <c:ptCount val="1"/>
                <c:pt idx="0">
                  <c:v>other mining and quarrying 07T08</c:v>
                </c:pt>
              </c:strCache>
            </c:strRef>
          </c:tx>
          <c:spPr>
            <a:ln w="28575" cap="rnd">
              <a:solidFill>
                <a:schemeClr val="accent1">
                  <a:lumMod val="60000"/>
                </a:schemeClr>
              </a:solidFill>
              <a:round/>
            </a:ln>
            <a:effectLst/>
          </c:spPr>
          <c:marker>
            <c:symbol val="none"/>
          </c:marker>
          <c:cat>
            <c:numRef>
              <c:f>'BIFUbC-petroleum-diesel'!$B$1:$AF$1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'BIFUbC-petroleum-diesel'!$B$5:$AF$5</c:f>
              <c:numCache>
                <c:formatCode>0.00E+00</c:formatCode>
                <c:ptCount val="31"/>
                <c:pt idx="0">
                  <c:v>2250261110279.9624</c:v>
                </c:pt>
                <c:pt idx="1">
                  <c:v>2304155941733.8398</c:v>
                </c:pt>
                <c:pt idx="2">
                  <c:v>2358050773187.7173</c:v>
                </c:pt>
                <c:pt idx="3">
                  <c:v>2411945604641.5947</c:v>
                </c:pt>
                <c:pt idx="4">
                  <c:v>2465840436095.4722</c:v>
                </c:pt>
                <c:pt idx="5">
                  <c:v>2519735267549.3496</c:v>
                </c:pt>
                <c:pt idx="6">
                  <c:v>2542610298962.4844</c:v>
                </c:pt>
                <c:pt idx="7">
                  <c:v>2565485330375.6133</c:v>
                </c:pt>
                <c:pt idx="8">
                  <c:v>2588360361788.7422</c:v>
                </c:pt>
                <c:pt idx="9">
                  <c:v>2611235393201.8711</c:v>
                </c:pt>
                <c:pt idx="10">
                  <c:v>2634110424615.0044</c:v>
                </c:pt>
                <c:pt idx="11">
                  <c:v>2649899012699.3218</c:v>
                </c:pt>
                <c:pt idx="12">
                  <c:v>2665687600783.6431</c:v>
                </c:pt>
                <c:pt idx="13">
                  <c:v>2681476188867.9644</c:v>
                </c:pt>
                <c:pt idx="14">
                  <c:v>2697264776952.2852</c:v>
                </c:pt>
                <c:pt idx="15">
                  <c:v>2713053365036.606</c:v>
                </c:pt>
                <c:pt idx="16">
                  <c:v>2725350988480.6797</c:v>
                </c:pt>
                <c:pt idx="17">
                  <c:v>2737648611924.7446</c:v>
                </c:pt>
                <c:pt idx="18">
                  <c:v>2749946235368.813</c:v>
                </c:pt>
                <c:pt idx="19">
                  <c:v>2762243858812.8818</c:v>
                </c:pt>
                <c:pt idx="20">
                  <c:v>2774541482256.9463</c:v>
                </c:pt>
                <c:pt idx="21">
                  <c:v>2791493725221.353</c:v>
                </c:pt>
                <c:pt idx="22">
                  <c:v>2805272363967.3457</c:v>
                </c:pt>
                <c:pt idx="23">
                  <c:v>2819051002713.3423</c:v>
                </c:pt>
                <c:pt idx="24">
                  <c:v>2832829641459.3359</c:v>
                </c:pt>
                <c:pt idx="25">
                  <c:v>2846608280205.3281</c:v>
                </c:pt>
                <c:pt idx="26">
                  <c:v>2860386918951.3208</c:v>
                </c:pt>
                <c:pt idx="27">
                  <c:v>2874165557697.3174</c:v>
                </c:pt>
                <c:pt idx="28">
                  <c:v>2887944196443.311</c:v>
                </c:pt>
                <c:pt idx="29">
                  <c:v>2901722835189.3032</c:v>
                </c:pt>
                <c:pt idx="30">
                  <c:v>2915501473935.3008</c:v>
                </c:pt>
              </c:numCache>
            </c:numRef>
          </c:val>
          <c:smooth val="0"/>
          <c:extLst>
            <c:ext xmlns:c16="http://schemas.microsoft.com/office/drawing/2014/chart" uri="{C3380CC4-5D6E-409C-BE32-E72D297353CC}">
              <c16:uniqueId val="{00000004-3472-4CD4-99C9-DCC7B9016330}"/>
            </c:ext>
          </c:extLst>
        </c:ser>
        <c:ser>
          <c:idx val="7"/>
          <c:order val="4"/>
          <c:tx>
            <c:strRef>
              <c:f>'BIFUbC-petroleum-diesel'!$A$6</c:f>
              <c:strCache>
                <c:ptCount val="1"/>
                <c:pt idx="0">
                  <c:v>food beverage and tobacco 10T12</c:v>
                </c:pt>
              </c:strCache>
            </c:strRef>
          </c:tx>
          <c:spPr>
            <a:ln w="28575" cap="rnd">
              <a:solidFill>
                <a:schemeClr val="accent2">
                  <a:lumMod val="60000"/>
                </a:schemeClr>
              </a:solidFill>
              <a:round/>
            </a:ln>
            <a:effectLst/>
          </c:spPr>
          <c:marker>
            <c:symbol val="none"/>
          </c:marker>
          <c:cat>
            <c:numRef>
              <c:f>'BIFUbC-petroleum-diesel'!$B$1:$AF$1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'BIFUbC-petroleum-diesel'!$B$6:$AF$6</c:f>
              <c:numCache>
                <c:formatCode>0.00E+00</c:formatCode>
                <c:ptCount val="31"/>
                <c:pt idx="0">
                  <c:v>4783509846566.2217</c:v>
                </c:pt>
                <c:pt idx="1">
                  <c:v>4926103519411.7373</c:v>
                </c:pt>
                <c:pt idx="2">
                  <c:v>5068697192257.2539</c:v>
                </c:pt>
                <c:pt idx="3">
                  <c:v>5211290865102.7695</c:v>
                </c:pt>
                <c:pt idx="4">
                  <c:v>5353884537948.2852</c:v>
                </c:pt>
                <c:pt idx="5">
                  <c:v>5496478210793.8018</c:v>
                </c:pt>
                <c:pt idx="6">
                  <c:v>5543720388812.0391</c:v>
                </c:pt>
                <c:pt idx="7">
                  <c:v>5590962566830.2695</c:v>
                </c:pt>
                <c:pt idx="8">
                  <c:v>5638204744848.5</c:v>
                </c:pt>
                <c:pt idx="9">
                  <c:v>5685446922866.7295</c:v>
                </c:pt>
                <c:pt idx="10">
                  <c:v>5732689100884.9648</c:v>
                </c:pt>
                <c:pt idx="11">
                  <c:v>5761915955411.4287</c:v>
                </c:pt>
                <c:pt idx="12">
                  <c:v>5791142809937.8984</c:v>
                </c:pt>
                <c:pt idx="13">
                  <c:v>5820369664464.3682</c:v>
                </c:pt>
                <c:pt idx="14">
                  <c:v>5849596518990.8379</c:v>
                </c:pt>
                <c:pt idx="15">
                  <c:v>5878823373517.3066</c:v>
                </c:pt>
                <c:pt idx="16">
                  <c:v>5900875386205.9209</c:v>
                </c:pt>
                <c:pt idx="17">
                  <c:v>5922927398894.5254</c:v>
                </c:pt>
                <c:pt idx="18">
                  <c:v>5944979411583.1348</c:v>
                </c:pt>
                <c:pt idx="19">
                  <c:v>5967031424271.7441</c:v>
                </c:pt>
                <c:pt idx="20">
                  <c:v>5989083436960.3496</c:v>
                </c:pt>
                <c:pt idx="21">
                  <c:v>6020701905432.7754</c:v>
                </c:pt>
                <c:pt idx="22">
                  <c:v>6045797790416.2314</c:v>
                </c:pt>
                <c:pt idx="23">
                  <c:v>6070893675399.6934</c:v>
                </c:pt>
                <c:pt idx="24">
                  <c:v>6095989560383.1523</c:v>
                </c:pt>
                <c:pt idx="25">
                  <c:v>6121085445366.6104</c:v>
                </c:pt>
                <c:pt idx="26">
                  <c:v>6146181330350.0664</c:v>
                </c:pt>
                <c:pt idx="27">
                  <c:v>6171277215333.5293</c:v>
                </c:pt>
                <c:pt idx="28">
                  <c:v>6196373100316.9883</c:v>
                </c:pt>
                <c:pt idx="29">
                  <c:v>6221468985300.4453</c:v>
                </c:pt>
                <c:pt idx="30">
                  <c:v>6246564870283.9082</c:v>
                </c:pt>
              </c:numCache>
            </c:numRef>
          </c:val>
          <c:smooth val="0"/>
          <c:extLst>
            <c:ext xmlns:c16="http://schemas.microsoft.com/office/drawing/2014/chart" uri="{C3380CC4-5D6E-409C-BE32-E72D297353CC}">
              <c16:uniqueId val="{00000005-3472-4CD4-99C9-DCC7B9016330}"/>
            </c:ext>
          </c:extLst>
        </c:ser>
        <c:ser>
          <c:idx val="8"/>
          <c:order val="5"/>
          <c:tx>
            <c:strRef>
              <c:f>'BIFUbC-petroleum-diesel'!$A$7</c:f>
              <c:strCache>
                <c:ptCount val="1"/>
                <c:pt idx="0">
                  <c:v>textiles apparel and leather 13T15</c:v>
                </c:pt>
              </c:strCache>
            </c:strRef>
          </c:tx>
          <c:spPr>
            <a:ln w="28575" cap="rnd">
              <a:solidFill>
                <a:schemeClr val="accent3">
                  <a:lumMod val="60000"/>
                </a:schemeClr>
              </a:solidFill>
              <a:round/>
            </a:ln>
            <a:effectLst/>
          </c:spPr>
          <c:marker>
            <c:symbol val="none"/>
          </c:marker>
          <c:cat>
            <c:numRef>
              <c:f>'BIFUbC-petroleum-diesel'!$B$1:$AF$1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'BIFUbC-petroleum-diesel'!$B$7:$AF$7</c:f>
              <c:numCache>
                <c:formatCode>0.00E+00</c:formatCode>
                <c:ptCount val="31"/>
                <c:pt idx="0">
                  <c:v>2299794129613.8955</c:v>
                </c:pt>
                <c:pt idx="1">
                  <c:v>2378294643325.8779</c:v>
                </c:pt>
                <c:pt idx="2">
                  <c:v>2456795157037.8594</c:v>
                </c:pt>
                <c:pt idx="3">
                  <c:v>2535295670749.8413</c:v>
                </c:pt>
                <c:pt idx="4">
                  <c:v>2613796184461.8232</c:v>
                </c:pt>
                <c:pt idx="5">
                  <c:v>2692296698173.8052</c:v>
                </c:pt>
                <c:pt idx="6">
                  <c:v>2714518262176.5171</c:v>
                </c:pt>
                <c:pt idx="7">
                  <c:v>2736739826179.229</c:v>
                </c:pt>
                <c:pt idx="8">
                  <c:v>2758961390181.9399</c:v>
                </c:pt>
                <c:pt idx="9">
                  <c:v>2781182954184.6509</c:v>
                </c:pt>
                <c:pt idx="10">
                  <c:v>2803404518187.3633</c:v>
                </c:pt>
                <c:pt idx="11">
                  <c:v>2815917518754.813</c:v>
                </c:pt>
                <c:pt idx="12">
                  <c:v>2828430519322.2642</c:v>
                </c:pt>
                <c:pt idx="13">
                  <c:v>2840943519889.7144</c:v>
                </c:pt>
                <c:pt idx="14">
                  <c:v>2853456520457.165</c:v>
                </c:pt>
                <c:pt idx="15">
                  <c:v>2865969521024.6157</c:v>
                </c:pt>
                <c:pt idx="16">
                  <c:v>2875120361964.6919</c:v>
                </c:pt>
                <c:pt idx="17">
                  <c:v>2884271202904.7661</c:v>
                </c:pt>
                <c:pt idx="18">
                  <c:v>2893422043844.8408</c:v>
                </c:pt>
                <c:pt idx="19">
                  <c:v>2902572884784.915</c:v>
                </c:pt>
                <c:pt idx="20">
                  <c:v>2911723725724.9893</c:v>
                </c:pt>
                <c:pt idx="21">
                  <c:v>2925357446168.2339</c:v>
                </c:pt>
                <c:pt idx="22">
                  <c:v>2935934657859.3149</c:v>
                </c:pt>
                <c:pt idx="23">
                  <c:v>2946511869550.3989</c:v>
                </c:pt>
                <c:pt idx="24">
                  <c:v>2957089081241.4814</c:v>
                </c:pt>
                <c:pt idx="25">
                  <c:v>2967666292932.5654</c:v>
                </c:pt>
                <c:pt idx="26">
                  <c:v>2978243504623.646</c:v>
                </c:pt>
                <c:pt idx="27">
                  <c:v>2988820716314.7295</c:v>
                </c:pt>
                <c:pt idx="28">
                  <c:v>2999397928005.8125</c:v>
                </c:pt>
                <c:pt idx="29">
                  <c:v>3009975139696.896</c:v>
                </c:pt>
                <c:pt idx="30">
                  <c:v>3020552351387.979</c:v>
                </c:pt>
              </c:numCache>
            </c:numRef>
          </c:val>
          <c:smooth val="0"/>
          <c:extLst>
            <c:ext xmlns:c16="http://schemas.microsoft.com/office/drawing/2014/chart" uri="{C3380CC4-5D6E-409C-BE32-E72D297353CC}">
              <c16:uniqueId val="{00000006-3472-4CD4-99C9-DCC7B9016330}"/>
            </c:ext>
          </c:extLst>
        </c:ser>
        <c:ser>
          <c:idx val="9"/>
          <c:order val="6"/>
          <c:tx>
            <c:strRef>
              <c:f>'BIFUbC-petroleum-diesel'!$A$8</c:f>
              <c:strCache>
                <c:ptCount val="1"/>
                <c:pt idx="0">
                  <c:v>wood products 16</c:v>
                </c:pt>
              </c:strCache>
            </c:strRef>
          </c:tx>
          <c:spPr>
            <a:ln w="28575" cap="rnd">
              <a:solidFill>
                <a:schemeClr val="accent4">
                  <a:lumMod val="60000"/>
                </a:schemeClr>
              </a:solidFill>
              <a:round/>
            </a:ln>
            <a:effectLst/>
          </c:spPr>
          <c:marker>
            <c:symbol val="none"/>
          </c:marker>
          <c:cat>
            <c:numRef>
              <c:f>'BIFUbC-petroleum-diesel'!$B$1:$AF$1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'BIFUbC-petroleum-diesel'!$B$8:$AF$8</c:f>
              <c:numCache>
                <c:formatCode>0.00E+00</c:formatCode>
                <c:ptCount val="31"/>
                <c:pt idx="0">
                  <c:v>381468133639.78217</c:v>
                </c:pt>
                <c:pt idx="1">
                  <c:v>394545112884.26666</c:v>
                </c:pt>
                <c:pt idx="2">
                  <c:v>407622092128.7511</c:v>
                </c:pt>
                <c:pt idx="3">
                  <c:v>420699071373.2356</c:v>
                </c:pt>
                <c:pt idx="4">
                  <c:v>433776050617.72009</c:v>
                </c:pt>
                <c:pt idx="5">
                  <c:v>446853029862.20459</c:v>
                </c:pt>
                <c:pt idx="6">
                  <c:v>450536163741.59039</c:v>
                </c:pt>
                <c:pt idx="7">
                  <c:v>454219297620.97583</c:v>
                </c:pt>
                <c:pt idx="8">
                  <c:v>457902431500.36145</c:v>
                </c:pt>
                <c:pt idx="9">
                  <c:v>461585565379.74695</c:v>
                </c:pt>
                <c:pt idx="10">
                  <c:v>465268699259.13257</c:v>
                </c:pt>
                <c:pt idx="11">
                  <c:v>467335565508.30847</c:v>
                </c:pt>
                <c:pt idx="12">
                  <c:v>469402431757.48456</c:v>
                </c:pt>
                <c:pt idx="13">
                  <c:v>471469298006.66052</c:v>
                </c:pt>
                <c:pt idx="14">
                  <c:v>473536164255.83655</c:v>
                </c:pt>
                <c:pt idx="15">
                  <c:v>475603030505.01257</c:v>
                </c:pt>
                <c:pt idx="16">
                  <c:v>477112705692.98938</c:v>
                </c:pt>
                <c:pt idx="17">
                  <c:v>478622380880.966</c:v>
                </c:pt>
                <c:pt idx="18">
                  <c:v>480132056068.94275</c:v>
                </c:pt>
                <c:pt idx="19">
                  <c:v>481641731256.91949</c:v>
                </c:pt>
                <c:pt idx="20">
                  <c:v>483151406444.896</c:v>
                </c:pt>
                <c:pt idx="21">
                  <c:v>485404003047.80542</c:v>
                </c:pt>
                <c:pt idx="22">
                  <c:v>487150062322.35126</c:v>
                </c:pt>
                <c:pt idx="23">
                  <c:v>488896121596.89752</c:v>
                </c:pt>
                <c:pt idx="24">
                  <c:v>490642180871.44366</c:v>
                </c:pt>
                <c:pt idx="25">
                  <c:v>492388240145.98987</c:v>
                </c:pt>
                <c:pt idx="26">
                  <c:v>494134299420.53564</c:v>
                </c:pt>
                <c:pt idx="27">
                  <c:v>495880358695.08191</c:v>
                </c:pt>
                <c:pt idx="28">
                  <c:v>497626417969.62811</c:v>
                </c:pt>
                <c:pt idx="29">
                  <c:v>499372477244.17426</c:v>
                </c:pt>
                <c:pt idx="30">
                  <c:v>501118536518.72058</c:v>
                </c:pt>
              </c:numCache>
            </c:numRef>
          </c:val>
          <c:smooth val="0"/>
          <c:extLst>
            <c:ext xmlns:c16="http://schemas.microsoft.com/office/drawing/2014/chart" uri="{C3380CC4-5D6E-409C-BE32-E72D297353CC}">
              <c16:uniqueId val="{00000007-3472-4CD4-99C9-DCC7B9016330}"/>
            </c:ext>
          </c:extLst>
        </c:ser>
        <c:ser>
          <c:idx val="10"/>
          <c:order val="7"/>
          <c:tx>
            <c:strRef>
              <c:f>'BIFUbC-petroleum-diesel'!$A$9</c:f>
              <c:strCache>
                <c:ptCount val="1"/>
                <c:pt idx="0">
                  <c:v>pulp paper and printing 17T18</c:v>
                </c:pt>
              </c:strCache>
            </c:strRef>
          </c:tx>
          <c:spPr>
            <a:ln w="28575" cap="rnd">
              <a:solidFill>
                <a:schemeClr val="accent5">
                  <a:lumMod val="60000"/>
                </a:schemeClr>
              </a:solidFill>
              <a:round/>
            </a:ln>
            <a:effectLst/>
          </c:spPr>
          <c:marker>
            <c:symbol val="none"/>
          </c:marker>
          <c:cat>
            <c:numRef>
              <c:f>'BIFUbC-petroleum-diesel'!$B$1:$AF$1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'BIFUbC-petroleum-diesel'!$B$9:$AF$9</c:f>
              <c:numCache>
                <c:formatCode>0.00E+00</c:formatCode>
                <c:ptCount val="31"/>
                <c:pt idx="0">
                  <c:v>2009270245098.3762</c:v>
                </c:pt>
                <c:pt idx="1">
                  <c:v>2080187901804.2542</c:v>
                </c:pt>
                <c:pt idx="2">
                  <c:v>2151105558510.1318</c:v>
                </c:pt>
                <c:pt idx="3">
                  <c:v>2222023215216.0098</c:v>
                </c:pt>
                <c:pt idx="4">
                  <c:v>2292940871921.8877</c:v>
                </c:pt>
                <c:pt idx="5">
                  <c:v>2363858528627.7651</c:v>
                </c:pt>
                <c:pt idx="6">
                  <c:v>2383157632679.3384</c:v>
                </c:pt>
                <c:pt idx="7">
                  <c:v>2402456736730.9111</c:v>
                </c:pt>
                <c:pt idx="8">
                  <c:v>2421755840782.4834</c:v>
                </c:pt>
                <c:pt idx="9">
                  <c:v>2441054944834.0557</c:v>
                </c:pt>
                <c:pt idx="10">
                  <c:v>2460354048885.6279</c:v>
                </c:pt>
                <c:pt idx="11">
                  <c:v>2470925276979.8101</c:v>
                </c:pt>
                <c:pt idx="12">
                  <c:v>2481496505073.9932</c:v>
                </c:pt>
                <c:pt idx="13">
                  <c:v>2492067733168.1753</c:v>
                </c:pt>
                <c:pt idx="14">
                  <c:v>2502638961262.3574</c:v>
                </c:pt>
                <c:pt idx="15">
                  <c:v>2513210189356.54</c:v>
                </c:pt>
                <c:pt idx="16">
                  <c:v>2520864479578.144</c:v>
                </c:pt>
                <c:pt idx="17">
                  <c:v>2528518769799.7485</c:v>
                </c:pt>
                <c:pt idx="18">
                  <c:v>2536173060021.353</c:v>
                </c:pt>
                <c:pt idx="19">
                  <c:v>2543827350242.957</c:v>
                </c:pt>
                <c:pt idx="20">
                  <c:v>2551481640464.5605</c:v>
                </c:pt>
                <c:pt idx="21">
                  <c:v>2563025181182.9375</c:v>
                </c:pt>
                <c:pt idx="22">
                  <c:v>2571916960198.9673</c:v>
                </c:pt>
                <c:pt idx="23">
                  <c:v>2580808739215</c:v>
                </c:pt>
                <c:pt idx="24">
                  <c:v>2589700518231.0308</c:v>
                </c:pt>
                <c:pt idx="25">
                  <c:v>2598592297247.063</c:v>
                </c:pt>
                <c:pt idx="26">
                  <c:v>2607484076263.0928</c:v>
                </c:pt>
                <c:pt idx="27">
                  <c:v>2616375855279.1245</c:v>
                </c:pt>
                <c:pt idx="28">
                  <c:v>2625267634295.1563</c:v>
                </c:pt>
                <c:pt idx="29">
                  <c:v>2634159413311.1875</c:v>
                </c:pt>
                <c:pt idx="30">
                  <c:v>2643051192327.2202</c:v>
                </c:pt>
              </c:numCache>
            </c:numRef>
          </c:val>
          <c:smooth val="0"/>
          <c:extLst>
            <c:ext xmlns:c16="http://schemas.microsoft.com/office/drawing/2014/chart" uri="{C3380CC4-5D6E-409C-BE32-E72D297353CC}">
              <c16:uniqueId val="{00000008-3472-4CD4-99C9-DCC7B9016330}"/>
            </c:ext>
          </c:extLst>
        </c:ser>
        <c:ser>
          <c:idx val="11"/>
          <c:order val="8"/>
          <c:tx>
            <c:strRef>
              <c:f>'BIFUbC-petroleum-diesel'!$A$10</c:f>
              <c:strCache>
                <c:ptCount val="1"/>
                <c:pt idx="0">
                  <c:v>refined petroleum and coke 19</c:v>
                </c:pt>
              </c:strCache>
            </c:strRef>
          </c:tx>
          <c:spPr>
            <a:ln w="28575" cap="rnd">
              <a:solidFill>
                <a:schemeClr val="accent6">
                  <a:lumMod val="60000"/>
                </a:schemeClr>
              </a:solidFill>
              <a:round/>
            </a:ln>
            <a:effectLst/>
          </c:spPr>
          <c:marker>
            <c:symbol val="none"/>
          </c:marker>
          <c:cat>
            <c:numRef>
              <c:f>'BIFUbC-petroleum-diesel'!$B$1:$AF$1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'BIFUbC-petroleum-diesel'!$B$10:$AF$10</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9-3472-4CD4-99C9-DCC7B9016330}"/>
            </c:ext>
          </c:extLst>
        </c:ser>
        <c:ser>
          <c:idx val="12"/>
          <c:order val="9"/>
          <c:tx>
            <c:strRef>
              <c:f>'BIFUbC-petroleum-diesel'!$A$11</c:f>
              <c:strCache>
                <c:ptCount val="1"/>
                <c:pt idx="0">
                  <c:v>chemicals 20</c:v>
                </c:pt>
              </c:strCache>
            </c:strRef>
          </c:tx>
          <c:spPr>
            <a:ln w="28575" cap="rnd">
              <a:solidFill>
                <a:schemeClr val="accent1">
                  <a:lumMod val="80000"/>
                  <a:lumOff val="20000"/>
                </a:schemeClr>
              </a:solidFill>
              <a:round/>
            </a:ln>
            <a:effectLst/>
          </c:spPr>
          <c:marker>
            <c:symbol val="none"/>
          </c:marker>
          <c:cat>
            <c:numRef>
              <c:f>'BIFUbC-petroleum-diesel'!$B$1:$AF$1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'BIFUbC-petroleum-diesel'!$B$11:$AF$11</c:f>
              <c:numCache>
                <c:formatCode>0.00E+00</c:formatCode>
                <c:ptCount val="31"/>
                <c:pt idx="0">
                  <c:v>82865930260933</c:v>
                </c:pt>
                <c:pt idx="1">
                  <c:v>85756958593676.266</c:v>
                </c:pt>
                <c:pt idx="2">
                  <c:v>88647986926419.547</c:v>
                </c:pt>
                <c:pt idx="3">
                  <c:v>91539015259162.813</c:v>
                </c:pt>
                <c:pt idx="4">
                  <c:v>94430043591906.094</c:v>
                </c:pt>
                <c:pt idx="5">
                  <c:v>97321071924649.359</c:v>
                </c:pt>
                <c:pt idx="6">
                  <c:v>98019276078024.25</c:v>
                </c:pt>
                <c:pt idx="7">
                  <c:v>98717480231399.094</c:v>
                </c:pt>
                <c:pt idx="8">
                  <c:v>99415684384774.047</c:v>
                </c:pt>
                <c:pt idx="9">
                  <c:v>100113888538148.88</c:v>
                </c:pt>
                <c:pt idx="10">
                  <c:v>100812092691523.83</c:v>
                </c:pt>
                <c:pt idx="11">
                  <c:v>101195850209162.28</c:v>
                </c:pt>
                <c:pt idx="12">
                  <c:v>101579607726800.78</c:v>
                </c:pt>
                <c:pt idx="13">
                  <c:v>101963365244439.3</c:v>
                </c:pt>
                <c:pt idx="14">
                  <c:v>102347122762077.8</c:v>
                </c:pt>
                <c:pt idx="15">
                  <c:v>102730880279716.34</c:v>
                </c:pt>
                <c:pt idx="16">
                  <c:v>102977210611700.94</c:v>
                </c:pt>
                <c:pt idx="17">
                  <c:v>103223540943685.58</c:v>
                </c:pt>
                <c:pt idx="18">
                  <c:v>103469871275670.23</c:v>
                </c:pt>
                <c:pt idx="19">
                  <c:v>103716201607654.86</c:v>
                </c:pt>
                <c:pt idx="20">
                  <c:v>103962531939639.56</c:v>
                </c:pt>
                <c:pt idx="21">
                  <c:v>104392098519162.63</c:v>
                </c:pt>
                <c:pt idx="22">
                  <c:v>104696731293545.92</c:v>
                </c:pt>
                <c:pt idx="23">
                  <c:v>105001364067929.16</c:v>
                </c:pt>
                <c:pt idx="24">
                  <c:v>105305996842312.41</c:v>
                </c:pt>
                <c:pt idx="25">
                  <c:v>105610629616695.64</c:v>
                </c:pt>
                <c:pt idx="26">
                  <c:v>105915262391078.86</c:v>
                </c:pt>
                <c:pt idx="27">
                  <c:v>106219895165462.16</c:v>
                </c:pt>
                <c:pt idx="28">
                  <c:v>106524527939845.39</c:v>
                </c:pt>
                <c:pt idx="29">
                  <c:v>106829160714228.63</c:v>
                </c:pt>
                <c:pt idx="30">
                  <c:v>107133793488611.94</c:v>
                </c:pt>
              </c:numCache>
            </c:numRef>
          </c:val>
          <c:smooth val="0"/>
          <c:extLst>
            <c:ext xmlns:c16="http://schemas.microsoft.com/office/drawing/2014/chart" uri="{C3380CC4-5D6E-409C-BE32-E72D297353CC}">
              <c16:uniqueId val="{0000000A-3472-4CD4-99C9-DCC7B9016330}"/>
            </c:ext>
          </c:extLst>
        </c:ser>
        <c:ser>
          <c:idx val="13"/>
          <c:order val="10"/>
          <c:tx>
            <c:strRef>
              <c:f>'BIFUbC-petroleum-diesel'!$A$12</c:f>
              <c:strCache>
                <c:ptCount val="1"/>
                <c:pt idx="0">
                  <c:v>rubber and plastic products 22</c:v>
                </c:pt>
              </c:strCache>
            </c:strRef>
          </c:tx>
          <c:spPr>
            <a:ln w="28575" cap="rnd">
              <a:solidFill>
                <a:schemeClr val="accent2">
                  <a:lumMod val="80000"/>
                  <a:lumOff val="20000"/>
                </a:schemeClr>
              </a:solidFill>
              <a:round/>
            </a:ln>
            <a:effectLst/>
          </c:spPr>
          <c:marker>
            <c:symbol val="none"/>
          </c:marker>
          <c:cat>
            <c:numRef>
              <c:f>'BIFUbC-petroleum-diesel'!$B$1:$AF$1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'BIFUbC-petroleum-diesel'!$B$12:$AF$12</c:f>
              <c:numCache>
                <c:formatCode>0.00E+00</c:formatCode>
                <c:ptCount val="31"/>
                <c:pt idx="0">
                  <c:v>44834187863791.43</c:v>
                </c:pt>
                <c:pt idx="1">
                  <c:v>46445356884481.172</c:v>
                </c:pt>
                <c:pt idx="2">
                  <c:v>48056525905170.922</c:v>
                </c:pt>
                <c:pt idx="3">
                  <c:v>49667694925860.672</c:v>
                </c:pt>
                <c:pt idx="4">
                  <c:v>51278863946550.422</c:v>
                </c:pt>
                <c:pt idx="5">
                  <c:v>52890032967240.172</c:v>
                </c:pt>
                <c:pt idx="6">
                  <c:v>53305319508184.977</c:v>
                </c:pt>
                <c:pt idx="7">
                  <c:v>53720606049129.766</c:v>
                </c:pt>
                <c:pt idx="8">
                  <c:v>54135892590074.625</c:v>
                </c:pt>
                <c:pt idx="9">
                  <c:v>54551179131019.422</c:v>
                </c:pt>
                <c:pt idx="10">
                  <c:v>54966465671964.289</c:v>
                </c:pt>
                <c:pt idx="11">
                  <c:v>55212678151042.648</c:v>
                </c:pt>
                <c:pt idx="12">
                  <c:v>55458890630121.031</c:v>
                </c:pt>
                <c:pt idx="13">
                  <c:v>55705103109199.414</c:v>
                </c:pt>
                <c:pt idx="14">
                  <c:v>55951315588277.805</c:v>
                </c:pt>
                <c:pt idx="15">
                  <c:v>56197528067356.211</c:v>
                </c:pt>
                <c:pt idx="16">
                  <c:v>56369793160050.953</c:v>
                </c:pt>
                <c:pt idx="17">
                  <c:v>56542058252745.742</c:v>
                </c:pt>
                <c:pt idx="18">
                  <c:v>56714323345440.539</c:v>
                </c:pt>
                <c:pt idx="19">
                  <c:v>56886588438135.313</c:v>
                </c:pt>
                <c:pt idx="20">
                  <c:v>57058853530830.148</c:v>
                </c:pt>
                <c:pt idx="21">
                  <c:v>57329715138703</c:v>
                </c:pt>
                <c:pt idx="22">
                  <c:v>57533351849863.594</c:v>
                </c:pt>
                <c:pt idx="23">
                  <c:v>57736988561024.133</c:v>
                </c:pt>
                <c:pt idx="24">
                  <c:v>57940625272184.672</c:v>
                </c:pt>
                <c:pt idx="25">
                  <c:v>58144261983345.234</c:v>
                </c:pt>
                <c:pt idx="26">
                  <c:v>58347898694505.766</c:v>
                </c:pt>
                <c:pt idx="27">
                  <c:v>58551535405666.359</c:v>
                </c:pt>
                <c:pt idx="28">
                  <c:v>58755172116826.898</c:v>
                </c:pt>
                <c:pt idx="29">
                  <c:v>58958808827987.438</c:v>
                </c:pt>
                <c:pt idx="30">
                  <c:v>59162445539148.031</c:v>
                </c:pt>
              </c:numCache>
            </c:numRef>
          </c:val>
          <c:smooth val="0"/>
          <c:extLst>
            <c:ext xmlns:c16="http://schemas.microsoft.com/office/drawing/2014/chart" uri="{C3380CC4-5D6E-409C-BE32-E72D297353CC}">
              <c16:uniqueId val="{0000000B-3472-4CD4-99C9-DCC7B9016330}"/>
            </c:ext>
          </c:extLst>
        </c:ser>
        <c:ser>
          <c:idx val="14"/>
          <c:order val="11"/>
          <c:tx>
            <c:strRef>
              <c:f>'BIFUbC-petroleum-diesel'!$A$13</c:f>
              <c:strCache>
                <c:ptCount val="1"/>
                <c:pt idx="0">
                  <c:v>glass and glass products 231</c:v>
                </c:pt>
              </c:strCache>
            </c:strRef>
          </c:tx>
          <c:spPr>
            <a:ln w="28575" cap="rnd">
              <a:solidFill>
                <a:schemeClr val="accent3">
                  <a:lumMod val="80000"/>
                  <a:lumOff val="20000"/>
                </a:schemeClr>
              </a:solidFill>
              <a:round/>
            </a:ln>
            <a:effectLst/>
          </c:spPr>
          <c:marker>
            <c:symbol val="none"/>
          </c:marker>
          <c:cat>
            <c:numRef>
              <c:f>'BIFUbC-petroleum-diesel'!$B$1:$AF$1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'BIFUbC-petroleum-diesel'!$B$13:$AF$13</c:f>
              <c:numCache>
                <c:formatCode>0.00E+00</c:formatCode>
                <c:ptCount val="31"/>
                <c:pt idx="0">
                  <c:v>679289428698.72192</c:v>
                </c:pt>
                <c:pt idx="1">
                  <c:v>703219064365.98657</c:v>
                </c:pt>
                <c:pt idx="2">
                  <c:v>727148700033.25122</c:v>
                </c:pt>
                <c:pt idx="3">
                  <c:v>751078335700.51599</c:v>
                </c:pt>
                <c:pt idx="4">
                  <c:v>775007971367.78076</c:v>
                </c:pt>
                <c:pt idx="5">
                  <c:v>798937607035.04529</c:v>
                </c:pt>
                <c:pt idx="6">
                  <c:v>805464478015.43872</c:v>
                </c:pt>
                <c:pt idx="7">
                  <c:v>811991348995.83179</c:v>
                </c:pt>
                <c:pt idx="8">
                  <c:v>818518219976.22498</c:v>
                </c:pt>
                <c:pt idx="9">
                  <c:v>825045090956.6178</c:v>
                </c:pt>
                <c:pt idx="10">
                  <c:v>831571961937.01099</c:v>
                </c:pt>
                <c:pt idx="11">
                  <c:v>835152981144.12573</c:v>
                </c:pt>
                <c:pt idx="12">
                  <c:v>838734000351.24072</c:v>
                </c:pt>
                <c:pt idx="13">
                  <c:v>842315019558.35571</c:v>
                </c:pt>
                <c:pt idx="14">
                  <c:v>845896038765.4707</c:v>
                </c:pt>
                <c:pt idx="15">
                  <c:v>849477057972.58557</c:v>
                </c:pt>
                <c:pt idx="16">
                  <c:v>852071521286.8042</c:v>
                </c:pt>
                <c:pt idx="17">
                  <c:v>854665984601.02258</c:v>
                </c:pt>
                <c:pt idx="18">
                  <c:v>857260447915.24097</c:v>
                </c:pt>
                <c:pt idx="19">
                  <c:v>859854911229.45959</c:v>
                </c:pt>
                <c:pt idx="20">
                  <c:v>862449374543.67786</c:v>
                </c:pt>
                <c:pt idx="21">
                  <c:v>866359245715.09229</c:v>
                </c:pt>
                <c:pt idx="22">
                  <c:v>869372247892.96313</c:v>
                </c:pt>
                <c:pt idx="23">
                  <c:v>872385250070.83484</c:v>
                </c:pt>
                <c:pt idx="24">
                  <c:v>875398252248.70654</c:v>
                </c:pt>
                <c:pt idx="25">
                  <c:v>878411254426.57825</c:v>
                </c:pt>
                <c:pt idx="26">
                  <c:v>881424256604.44922</c:v>
                </c:pt>
                <c:pt idx="27">
                  <c:v>884437258782.32092</c:v>
                </c:pt>
                <c:pt idx="28">
                  <c:v>887450260960.1925</c:v>
                </c:pt>
                <c:pt idx="29">
                  <c:v>890463263138.06433</c:v>
                </c:pt>
                <c:pt idx="30">
                  <c:v>893476265315.93604</c:v>
                </c:pt>
              </c:numCache>
            </c:numRef>
          </c:val>
          <c:smooth val="0"/>
          <c:extLst>
            <c:ext xmlns:c16="http://schemas.microsoft.com/office/drawing/2014/chart" uri="{C3380CC4-5D6E-409C-BE32-E72D297353CC}">
              <c16:uniqueId val="{0000000C-3472-4CD4-99C9-DCC7B9016330}"/>
            </c:ext>
          </c:extLst>
        </c:ser>
        <c:ser>
          <c:idx val="15"/>
          <c:order val="12"/>
          <c:tx>
            <c:strRef>
              <c:f>'BIFUbC-petroleum-diesel'!$A$14</c:f>
              <c:strCache>
                <c:ptCount val="1"/>
                <c:pt idx="0">
                  <c:v>cement and other nonmetallic minerals 239</c:v>
                </c:pt>
              </c:strCache>
            </c:strRef>
          </c:tx>
          <c:spPr>
            <a:ln w="28575" cap="rnd">
              <a:solidFill>
                <a:schemeClr val="accent4">
                  <a:lumMod val="80000"/>
                  <a:lumOff val="20000"/>
                </a:schemeClr>
              </a:solidFill>
              <a:round/>
            </a:ln>
            <a:effectLst/>
          </c:spPr>
          <c:marker>
            <c:symbol val="none"/>
          </c:marker>
          <c:cat>
            <c:numRef>
              <c:f>'BIFUbC-petroleum-diesel'!$B$1:$AF$1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'BIFUbC-petroleum-diesel'!$B$14:$AF$14</c:f>
              <c:numCache>
                <c:formatCode>0.00E+00</c:formatCode>
                <c:ptCount val="31"/>
                <c:pt idx="0">
                  <c:v>9738958730650.6836</c:v>
                </c:pt>
                <c:pt idx="1">
                  <c:v>9977355823205.3145</c:v>
                </c:pt>
                <c:pt idx="2">
                  <c:v>10215752915759.945</c:v>
                </c:pt>
                <c:pt idx="3">
                  <c:v>10454150008314.578</c:v>
                </c:pt>
                <c:pt idx="4">
                  <c:v>10692547100869.209</c:v>
                </c:pt>
                <c:pt idx="5">
                  <c:v>10930944193423.84</c:v>
                </c:pt>
                <c:pt idx="6">
                  <c:v>11029691438254.707</c:v>
                </c:pt>
                <c:pt idx="7">
                  <c:v>11128438683085.545</c:v>
                </c:pt>
                <c:pt idx="8">
                  <c:v>11227185927916.387</c:v>
                </c:pt>
                <c:pt idx="9">
                  <c:v>11325933172747.225</c:v>
                </c:pt>
                <c:pt idx="10">
                  <c:v>11424680417578.084</c:v>
                </c:pt>
                <c:pt idx="11">
                  <c:v>11492216356938.707</c:v>
                </c:pt>
                <c:pt idx="12">
                  <c:v>11559752296299.352</c:v>
                </c:pt>
                <c:pt idx="13">
                  <c:v>11627288235659.996</c:v>
                </c:pt>
                <c:pt idx="14">
                  <c:v>11694824175020.639</c:v>
                </c:pt>
                <c:pt idx="15">
                  <c:v>11762360114381.279</c:v>
                </c:pt>
                <c:pt idx="16">
                  <c:v>11814832598014.73</c:v>
                </c:pt>
                <c:pt idx="17">
                  <c:v>11867305081648.146</c:v>
                </c:pt>
                <c:pt idx="18">
                  <c:v>11919777565281.578</c:v>
                </c:pt>
                <c:pt idx="19">
                  <c:v>11972250048915.01</c:v>
                </c:pt>
                <c:pt idx="20">
                  <c:v>12024722532548.426</c:v>
                </c:pt>
                <c:pt idx="21">
                  <c:v>12097279623818.145</c:v>
                </c:pt>
                <c:pt idx="22">
                  <c:v>12156142664426.75</c:v>
                </c:pt>
                <c:pt idx="23">
                  <c:v>12215005705035.375</c:v>
                </c:pt>
                <c:pt idx="24">
                  <c:v>12273868745643.984</c:v>
                </c:pt>
                <c:pt idx="25">
                  <c:v>12332731786252.59</c:v>
                </c:pt>
                <c:pt idx="26">
                  <c:v>12391594826861.195</c:v>
                </c:pt>
                <c:pt idx="27">
                  <c:v>12450457867469.82</c:v>
                </c:pt>
                <c:pt idx="28">
                  <c:v>12509320908078.428</c:v>
                </c:pt>
                <c:pt idx="29">
                  <c:v>12568183948687.037</c:v>
                </c:pt>
                <c:pt idx="30">
                  <c:v>12627046989295.662</c:v>
                </c:pt>
              </c:numCache>
            </c:numRef>
          </c:val>
          <c:smooth val="0"/>
          <c:extLst>
            <c:ext xmlns:c16="http://schemas.microsoft.com/office/drawing/2014/chart" uri="{C3380CC4-5D6E-409C-BE32-E72D297353CC}">
              <c16:uniqueId val="{0000000D-3472-4CD4-99C9-DCC7B9016330}"/>
            </c:ext>
          </c:extLst>
        </c:ser>
        <c:ser>
          <c:idx val="16"/>
          <c:order val="13"/>
          <c:tx>
            <c:strRef>
              <c:f>'BIFUbC-petroleum-diesel'!$A$15</c:f>
              <c:strCache>
                <c:ptCount val="1"/>
                <c:pt idx="0">
                  <c:v>iron and steel 241</c:v>
                </c:pt>
              </c:strCache>
            </c:strRef>
          </c:tx>
          <c:spPr>
            <a:ln w="28575" cap="rnd">
              <a:solidFill>
                <a:schemeClr val="accent5">
                  <a:lumMod val="80000"/>
                  <a:lumOff val="20000"/>
                </a:schemeClr>
              </a:solidFill>
              <a:round/>
            </a:ln>
            <a:effectLst/>
          </c:spPr>
          <c:marker>
            <c:symbol val="none"/>
          </c:marker>
          <c:cat>
            <c:numRef>
              <c:f>'BIFUbC-petroleum-diesel'!$B$1:$AF$1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'BIFUbC-petroleum-diesel'!$B$15:$AF$15</c:f>
              <c:numCache>
                <c:formatCode>0.00E+00</c:formatCode>
                <c:ptCount val="31"/>
                <c:pt idx="0">
                  <c:v>7085190184419.9404</c:v>
                </c:pt>
                <c:pt idx="1">
                  <c:v>6965391444557.8164</c:v>
                </c:pt>
                <c:pt idx="2">
                  <c:v>6845592704695.6924</c:v>
                </c:pt>
                <c:pt idx="3">
                  <c:v>6725793964833.5684</c:v>
                </c:pt>
                <c:pt idx="4">
                  <c:v>6605995224971.4434</c:v>
                </c:pt>
                <c:pt idx="5">
                  <c:v>6486196485109.3193</c:v>
                </c:pt>
                <c:pt idx="6">
                  <c:v>6447718569130.46</c:v>
                </c:pt>
                <c:pt idx="7">
                  <c:v>6409240653151.5986</c:v>
                </c:pt>
                <c:pt idx="8">
                  <c:v>6370762737172.7383</c:v>
                </c:pt>
                <c:pt idx="9">
                  <c:v>6332284821193.876</c:v>
                </c:pt>
                <c:pt idx="10">
                  <c:v>6293806905215.0156</c:v>
                </c:pt>
                <c:pt idx="11">
                  <c:v>6274821286021.0703</c:v>
                </c:pt>
                <c:pt idx="12">
                  <c:v>6255835666827.124</c:v>
                </c:pt>
                <c:pt idx="13">
                  <c:v>6236850047633.1777</c:v>
                </c:pt>
                <c:pt idx="14">
                  <c:v>6217864428439.2314</c:v>
                </c:pt>
                <c:pt idx="15">
                  <c:v>6198878809245.2842</c:v>
                </c:pt>
                <c:pt idx="16">
                  <c:v>6186400159177.168</c:v>
                </c:pt>
                <c:pt idx="17">
                  <c:v>6173921509109.0508</c:v>
                </c:pt>
                <c:pt idx="18">
                  <c:v>6161442859040.9375</c:v>
                </c:pt>
                <c:pt idx="19">
                  <c:v>6148964208972.8203</c:v>
                </c:pt>
                <c:pt idx="20">
                  <c:v>6136485558904.6992</c:v>
                </c:pt>
                <c:pt idx="21">
                  <c:v>6115330950002.1475</c:v>
                </c:pt>
                <c:pt idx="22">
                  <c:v>6100091767577.6172</c:v>
                </c:pt>
                <c:pt idx="23">
                  <c:v>6084852585153.0879</c:v>
                </c:pt>
                <c:pt idx="24">
                  <c:v>6069613402728.5576</c:v>
                </c:pt>
                <c:pt idx="25">
                  <c:v>6054374220304.0313</c:v>
                </c:pt>
                <c:pt idx="26">
                  <c:v>6039135037879.502</c:v>
                </c:pt>
                <c:pt idx="27">
                  <c:v>6023895855454.9727</c:v>
                </c:pt>
                <c:pt idx="28">
                  <c:v>6008656673030.4434</c:v>
                </c:pt>
                <c:pt idx="29">
                  <c:v>5993417490605.9131</c:v>
                </c:pt>
                <c:pt idx="30">
                  <c:v>5978178308181.3828</c:v>
                </c:pt>
              </c:numCache>
            </c:numRef>
          </c:val>
          <c:smooth val="0"/>
          <c:extLst>
            <c:ext xmlns:c16="http://schemas.microsoft.com/office/drawing/2014/chart" uri="{C3380CC4-5D6E-409C-BE32-E72D297353CC}">
              <c16:uniqueId val="{0000000E-3472-4CD4-99C9-DCC7B9016330}"/>
            </c:ext>
          </c:extLst>
        </c:ser>
        <c:ser>
          <c:idx val="17"/>
          <c:order val="14"/>
          <c:tx>
            <c:strRef>
              <c:f>'BIFUbC-petroleum-diesel'!$A$16</c:f>
              <c:strCache>
                <c:ptCount val="1"/>
                <c:pt idx="0">
                  <c:v>other metals 242</c:v>
                </c:pt>
              </c:strCache>
            </c:strRef>
          </c:tx>
          <c:spPr>
            <a:ln w="28575" cap="rnd">
              <a:solidFill>
                <a:schemeClr val="accent6">
                  <a:lumMod val="80000"/>
                  <a:lumOff val="20000"/>
                </a:schemeClr>
              </a:solidFill>
              <a:round/>
            </a:ln>
            <a:effectLst/>
          </c:spPr>
          <c:marker>
            <c:symbol val="none"/>
          </c:marker>
          <c:cat>
            <c:numRef>
              <c:f>'BIFUbC-petroleum-diesel'!$B$1:$AF$1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'BIFUbC-petroleum-diesel'!$B$16:$AF$16</c:f>
              <c:numCache>
                <c:formatCode>0.00E+00</c:formatCode>
                <c:ptCount val="31"/>
                <c:pt idx="0">
                  <c:v>1034342239424.5818</c:v>
                </c:pt>
                <c:pt idx="1">
                  <c:v>1062978589890.9873</c:v>
                </c:pt>
                <c:pt idx="2">
                  <c:v>1091614940357.3928</c:v>
                </c:pt>
                <c:pt idx="3">
                  <c:v>1120251290823.7983</c:v>
                </c:pt>
                <c:pt idx="4">
                  <c:v>1148887641290.2041</c:v>
                </c:pt>
                <c:pt idx="5">
                  <c:v>1177523991756.6094</c:v>
                </c:pt>
                <c:pt idx="6">
                  <c:v>1184330623927.4004</c:v>
                </c:pt>
                <c:pt idx="7">
                  <c:v>1191137256098.1912</c:v>
                </c:pt>
                <c:pt idx="8">
                  <c:v>1197943888268.9817</c:v>
                </c:pt>
                <c:pt idx="9">
                  <c:v>1204750520439.7727</c:v>
                </c:pt>
                <c:pt idx="10">
                  <c:v>1211557152610.5635</c:v>
                </c:pt>
                <c:pt idx="11">
                  <c:v>1216617114872.209</c:v>
                </c:pt>
                <c:pt idx="12">
                  <c:v>1221677077133.8545</c:v>
                </c:pt>
                <c:pt idx="13">
                  <c:v>1226737039395.5005</c:v>
                </c:pt>
                <c:pt idx="14">
                  <c:v>1231797001657.1462</c:v>
                </c:pt>
                <c:pt idx="15">
                  <c:v>1236856963918.792</c:v>
                </c:pt>
                <c:pt idx="16">
                  <c:v>1242977198128.269</c:v>
                </c:pt>
                <c:pt idx="17">
                  <c:v>1249097432337.7466</c:v>
                </c:pt>
                <c:pt idx="18">
                  <c:v>1255217666547.2241</c:v>
                </c:pt>
                <c:pt idx="19">
                  <c:v>1261337900756.7017</c:v>
                </c:pt>
                <c:pt idx="20">
                  <c:v>1267458134966.1792</c:v>
                </c:pt>
                <c:pt idx="21">
                  <c:v>1272164673245.2141</c:v>
                </c:pt>
                <c:pt idx="22">
                  <c:v>1277835095113.1868</c:v>
                </c:pt>
                <c:pt idx="23">
                  <c:v>1283505516981.1592</c:v>
                </c:pt>
                <c:pt idx="24">
                  <c:v>1289175938849.1321</c:v>
                </c:pt>
                <c:pt idx="25">
                  <c:v>1294846360717.1045</c:v>
                </c:pt>
                <c:pt idx="26">
                  <c:v>1300516782585.0796</c:v>
                </c:pt>
                <c:pt idx="27">
                  <c:v>1306187204453.052</c:v>
                </c:pt>
                <c:pt idx="28">
                  <c:v>1311857626321.0249</c:v>
                </c:pt>
                <c:pt idx="29">
                  <c:v>1317528048188.9976</c:v>
                </c:pt>
                <c:pt idx="30">
                  <c:v>1323198470056.9702</c:v>
                </c:pt>
              </c:numCache>
            </c:numRef>
          </c:val>
          <c:smooth val="0"/>
          <c:extLst>
            <c:ext xmlns:c16="http://schemas.microsoft.com/office/drawing/2014/chart" uri="{C3380CC4-5D6E-409C-BE32-E72D297353CC}">
              <c16:uniqueId val="{0000000F-3472-4CD4-99C9-DCC7B9016330}"/>
            </c:ext>
          </c:extLst>
        </c:ser>
        <c:ser>
          <c:idx val="18"/>
          <c:order val="15"/>
          <c:tx>
            <c:strRef>
              <c:f>'BIFUbC-petroleum-diesel'!$A$17</c:f>
              <c:strCache>
                <c:ptCount val="1"/>
                <c:pt idx="0">
                  <c:v>metal products except machinery and vehicles 25</c:v>
                </c:pt>
              </c:strCache>
            </c:strRef>
          </c:tx>
          <c:spPr>
            <a:ln w="28575" cap="rnd">
              <a:solidFill>
                <a:schemeClr val="accent1">
                  <a:lumMod val="80000"/>
                </a:schemeClr>
              </a:solidFill>
              <a:round/>
            </a:ln>
            <a:effectLst/>
          </c:spPr>
          <c:marker>
            <c:symbol val="none"/>
          </c:marker>
          <c:cat>
            <c:numRef>
              <c:f>'BIFUbC-petroleum-diesel'!$B$1:$AF$1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'BIFUbC-petroleum-diesel'!$B$17:$AF$17</c:f>
              <c:numCache>
                <c:formatCode>0.00E+00</c:formatCode>
                <c:ptCount val="31"/>
                <c:pt idx="0">
                  <c:v>3669634390424.5234</c:v>
                </c:pt>
                <c:pt idx="1">
                  <c:v>3749184579629.6299</c:v>
                </c:pt>
                <c:pt idx="2">
                  <c:v>3828734768834.7373</c:v>
                </c:pt>
                <c:pt idx="3">
                  <c:v>3908284958039.8438</c:v>
                </c:pt>
                <c:pt idx="4">
                  <c:v>3987835147244.9502</c:v>
                </c:pt>
                <c:pt idx="5">
                  <c:v>4067385336450.0571</c:v>
                </c:pt>
                <c:pt idx="6">
                  <c:v>4080050868395.6128</c:v>
                </c:pt>
                <c:pt idx="7">
                  <c:v>4092716400341.1689</c:v>
                </c:pt>
                <c:pt idx="8">
                  <c:v>4105381932286.7246</c:v>
                </c:pt>
                <c:pt idx="9">
                  <c:v>4118047464232.2803</c:v>
                </c:pt>
                <c:pt idx="10">
                  <c:v>4130712996177.8359</c:v>
                </c:pt>
                <c:pt idx="11">
                  <c:v>4136748350533.1426</c:v>
                </c:pt>
                <c:pt idx="12">
                  <c:v>4142783704888.4502</c:v>
                </c:pt>
                <c:pt idx="13">
                  <c:v>4148819059243.7573</c:v>
                </c:pt>
                <c:pt idx="14">
                  <c:v>4154854413599.0645</c:v>
                </c:pt>
                <c:pt idx="15">
                  <c:v>4160889767954.3721</c:v>
                </c:pt>
                <c:pt idx="16">
                  <c:v>4172856240127.1924</c:v>
                </c:pt>
                <c:pt idx="17">
                  <c:v>4184822712300.0127</c:v>
                </c:pt>
                <c:pt idx="18">
                  <c:v>4196789184472.833</c:v>
                </c:pt>
                <c:pt idx="19">
                  <c:v>4208755656645.6533</c:v>
                </c:pt>
                <c:pt idx="20">
                  <c:v>4220722128818.4741</c:v>
                </c:pt>
                <c:pt idx="21">
                  <c:v>4224780443901.2764</c:v>
                </c:pt>
                <c:pt idx="22">
                  <c:v>4234230684272.7275</c:v>
                </c:pt>
                <c:pt idx="23">
                  <c:v>4243680924644.1777</c:v>
                </c:pt>
                <c:pt idx="24">
                  <c:v>4253131165015.6279</c:v>
                </c:pt>
                <c:pt idx="25">
                  <c:v>4262581405387.0781</c:v>
                </c:pt>
                <c:pt idx="26">
                  <c:v>4272031645758.5327</c:v>
                </c:pt>
                <c:pt idx="27">
                  <c:v>4281481886129.9834</c:v>
                </c:pt>
                <c:pt idx="28">
                  <c:v>4290932126501.4336</c:v>
                </c:pt>
                <c:pt idx="29">
                  <c:v>4300382366872.8838</c:v>
                </c:pt>
                <c:pt idx="30">
                  <c:v>4309832607244.334</c:v>
                </c:pt>
              </c:numCache>
            </c:numRef>
          </c:val>
          <c:smooth val="0"/>
          <c:extLst>
            <c:ext xmlns:c16="http://schemas.microsoft.com/office/drawing/2014/chart" uri="{C3380CC4-5D6E-409C-BE32-E72D297353CC}">
              <c16:uniqueId val="{00000010-3472-4CD4-99C9-DCC7B9016330}"/>
            </c:ext>
          </c:extLst>
        </c:ser>
        <c:ser>
          <c:idx val="19"/>
          <c:order val="16"/>
          <c:tx>
            <c:strRef>
              <c:f>'BIFUbC-petroleum-diesel'!$A$18</c:f>
              <c:strCache>
                <c:ptCount val="1"/>
                <c:pt idx="0">
                  <c:v>computers and electronics 26</c:v>
                </c:pt>
              </c:strCache>
            </c:strRef>
          </c:tx>
          <c:spPr>
            <a:ln w="28575" cap="rnd">
              <a:solidFill>
                <a:schemeClr val="accent2">
                  <a:lumMod val="80000"/>
                </a:schemeClr>
              </a:solidFill>
              <a:round/>
            </a:ln>
            <a:effectLst/>
          </c:spPr>
          <c:marker>
            <c:symbol val="none"/>
          </c:marker>
          <c:cat>
            <c:numRef>
              <c:f>'BIFUbC-petroleum-diesel'!$B$1:$AF$1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'BIFUbC-petroleum-diesel'!$B$18:$AF$18</c:f>
              <c:numCache>
                <c:formatCode>0.00E+00</c:formatCode>
                <c:ptCount val="31"/>
                <c:pt idx="0">
                  <c:v>11263900052731.586</c:v>
                </c:pt>
                <c:pt idx="1">
                  <c:v>11776168988792.266</c:v>
                </c:pt>
                <c:pt idx="2">
                  <c:v>12288437924852.945</c:v>
                </c:pt>
                <c:pt idx="3">
                  <c:v>12800706860913.627</c:v>
                </c:pt>
                <c:pt idx="4">
                  <c:v>13312975796974.305</c:v>
                </c:pt>
                <c:pt idx="5">
                  <c:v>13825244733034.986</c:v>
                </c:pt>
                <c:pt idx="6">
                  <c:v>14076098247777.809</c:v>
                </c:pt>
                <c:pt idx="7">
                  <c:v>14326951762520.697</c:v>
                </c:pt>
                <c:pt idx="8">
                  <c:v>14577805277263.586</c:v>
                </c:pt>
                <c:pt idx="9">
                  <c:v>14828658792006.475</c:v>
                </c:pt>
                <c:pt idx="10">
                  <c:v>15079512306749.43</c:v>
                </c:pt>
                <c:pt idx="11">
                  <c:v>15288942830852.723</c:v>
                </c:pt>
                <c:pt idx="12">
                  <c:v>15498373354956.016</c:v>
                </c:pt>
                <c:pt idx="13">
                  <c:v>15707803879059.311</c:v>
                </c:pt>
                <c:pt idx="14">
                  <c:v>15917234403162.602</c:v>
                </c:pt>
                <c:pt idx="15">
                  <c:v>16126664927265.896</c:v>
                </c:pt>
                <c:pt idx="16">
                  <c:v>16342270307116.707</c:v>
                </c:pt>
                <c:pt idx="17">
                  <c:v>16557875686967.516</c:v>
                </c:pt>
                <c:pt idx="18">
                  <c:v>16773481066818.33</c:v>
                </c:pt>
                <c:pt idx="19">
                  <c:v>16989086446669.139</c:v>
                </c:pt>
                <c:pt idx="20">
                  <c:v>17204691826519.949</c:v>
                </c:pt>
                <c:pt idx="21">
                  <c:v>17412064065374.072</c:v>
                </c:pt>
                <c:pt idx="22">
                  <c:v>17625049809453.199</c:v>
                </c:pt>
                <c:pt idx="23">
                  <c:v>17838035553532.398</c:v>
                </c:pt>
                <c:pt idx="24">
                  <c:v>18051021297611.527</c:v>
                </c:pt>
                <c:pt idx="25">
                  <c:v>18264007041690.66</c:v>
                </c:pt>
                <c:pt idx="26">
                  <c:v>18476992785769.793</c:v>
                </c:pt>
                <c:pt idx="27">
                  <c:v>18689978529848.918</c:v>
                </c:pt>
                <c:pt idx="28">
                  <c:v>18902964273928.051</c:v>
                </c:pt>
                <c:pt idx="29">
                  <c:v>19115950018007.184</c:v>
                </c:pt>
                <c:pt idx="30">
                  <c:v>19328935762086.313</c:v>
                </c:pt>
              </c:numCache>
            </c:numRef>
          </c:val>
          <c:smooth val="0"/>
          <c:extLst>
            <c:ext xmlns:c16="http://schemas.microsoft.com/office/drawing/2014/chart" uri="{C3380CC4-5D6E-409C-BE32-E72D297353CC}">
              <c16:uniqueId val="{00000011-3472-4CD4-99C9-DCC7B9016330}"/>
            </c:ext>
          </c:extLst>
        </c:ser>
        <c:ser>
          <c:idx val="20"/>
          <c:order val="17"/>
          <c:tx>
            <c:strRef>
              <c:f>'BIFUbC-petroleum-diesel'!$A$19</c:f>
              <c:strCache>
                <c:ptCount val="1"/>
                <c:pt idx="0">
                  <c:v>appliances and electrical equipment 27</c:v>
                </c:pt>
              </c:strCache>
            </c:strRef>
          </c:tx>
          <c:spPr>
            <a:ln w="28575" cap="rnd">
              <a:solidFill>
                <a:schemeClr val="accent3">
                  <a:lumMod val="80000"/>
                </a:schemeClr>
              </a:solidFill>
              <a:round/>
            </a:ln>
            <a:effectLst/>
          </c:spPr>
          <c:marker>
            <c:symbol val="none"/>
          </c:marker>
          <c:cat>
            <c:numRef>
              <c:f>'BIFUbC-petroleum-diesel'!$B$1:$AF$1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'BIFUbC-petroleum-diesel'!$B$19:$AF$19</c:f>
              <c:numCache>
                <c:formatCode>0.00E+00</c:formatCode>
                <c:ptCount val="31"/>
                <c:pt idx="0">
                  <c:v>1961494670923.6121</c:v>
                </c:pt>
                <c:pt idx="1">
                  <c:v>2050701143234.1555</c:v>
                </c:pt>
                <c:pt idx="2">
                  <c:v>2139907615544.6992</c:v>
                </c:pt>
                <c:pt idx="3">
                  <c:v>2229114087855.2432</c:v>
                </c:pt>
                <c:pt idx="4">
                  <c:v>2318320560165.7871</c:v>
                </c:pt>
                <c:pt idx="5">
                  <c:v>2407527032476.3306</c:v>
                </c:pt>
                <c:pt idx="6">
                  <c:v>2451210643840.689</c:v>
                </c:pt>
                <c:pt idx="7">
                  <c:v>2494894255205.0591</c:v>
                </c:pt>
                <c:pt idx="8">
                  <c:v>2538577866569.4292</c:v>
                </c:pt>
                <c:pt idx="9">
                  <c:v>2582261477933.7993</c:v>
                </c:pt>
                <c:pt idx="10">
                  <c:v>2625945089298.1807</c:v>
                </c:pt>
                <c:pt idx="11">
                  <c:v>2662415304324.4341</c:v>
                </c:pt>
                <c:pt idx="12">
                  <c:v>2698885519350.6875</c:v>
                </c:pt>
                <c:pt idx="13">
                  <c:v>2735355734376.9414</c:v>
                </c:pt>
                <c:pt idx="14">
                  <c:v>2771825949403.1948</c:v>
                </c:pt>
                <c:pt idx="15">
                  <c:v>2808296164429.4482</c:v>
                </c:pt>
                <c:pt idx="16">
                  <c:v>2845841668350.8247</c:v>
                </c:pt>
                <c:pt idx="17">
                  <c:v>2883387172272.2012</c:v>
                </c:pt>
                <c:pt idx="18">
                  <c:v>2920932676193.5776</c:v>
                </c:pt>
                <c:pt idx="19">
                  <c:v>2958478180114.9546</c:v>
                </c:pt>
                <c:pt idx="20">
                  <c:v>2996023684036.3311</c:v>
                </c:pt>
                <c:pt idx="21">
                  <c:v>3032135469430.8765</c:v>
                </c:pt>
                <c:pt idx="22">
                  <c:v>3069224790184.624</c:v>
                </c:pt>
                <c:pt idx="23">
                  <c:v>3106314110938.3828</c:v>
                </c:pt>
                <c:pt idx="24">
                  <c:v>3143403431692.1304</c:v>
                </c:pt>
                <c:pt idx="25">
                  <c:v>3180492752445.8779</c:v>
                </c:pt>
                <c:pt idx="26">
                  <c:v>3217582073199.6255</c:v>
                </c:pt>
                <c:pt idx="27">
                  <c:v>3254671393953.373</c:v>
                </c:pt>
                <c:pt idx="28">
                  <c:v>3291760714707.1206</c:v>
                </c:pt>
                <c:pt idx="29">
                  <c:v>3328850035460.8682</c:v>
                </c:pt>
                <c:pt idx="30">
                  <c:v>3365939356214.6157</c:v>
                </c:pt>
              </c:numCache>
            </c:numRef>
          </c:val>
          <c:smooth val="0"/>
          <c:extLst>
            <c:ext xmlns:c16="http://schemas.microsoft.com/office/drawing/2014/chart" uri="{C3380CC4-5D6E-409C-BE32-E72D297353CC}">
              <c16:uniqueId val="{00000012-3472-4CD4-99C9-DCC7B9016330}"/>
            </c:ext>
          </c:extLst>
        </c:ser>
        <c:ser>
          <c:idx val="21"/>
          <c:order val="18"/>
          <c:tx>
            <c:strRef>
              <c:f>'BIFUbC-petroleum-diesel'!$A$20</c:f>
              <c:strCache>
                <c:ptCount val="1"/>
                <c:pt idx="0">
                  <c:v>other machinery 28</c:v>
                </c:pt>
              </c:strCache>
            </c:strRef>
          </c:tx>
          <c:spPr>
            <a:ln w="28575" cap="rnd">
              <a:solidFill>
                <a:schemeClr val="accent4">
                  <a:lumMod val="80000"/>
                </a:schemeClr>
              </a:solidFill>
              <a:round/>
            </a:ln>
            <a:effectLst/>
          </c:spPr>
          <c:marker>
            <c:symbol val="none"/>
          </c:marker>
          <c:cat>
            <c:numRef>
              <c:f>'BIFUbC-petroleum-diesel'!$B$1:$AF$1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'BIFUbC-petroleum-diesel'!$B$20:$AF$20</c:f>
              <c:numCache>
                <c:formatCode>0.00E+00</c:formatCode>
                <c:ptCount val="31"/>
                <c:pt idx="0">
                  <c:v>3062137132783.6929</c:v>
                </c:pt>
                <c:pt idx="1">
                  <c:v>3201399530686.6812</c:v>
                </c:pt>
                <c:pt idx="2">
                  <c:v>3340661928589.6699</c:v>
                </c:pt>
                <c:pt idx="3">
                  <c:v>3479924326492.6597</c:v>
                </c:pt>
                <c:pt idx="4">
                  <c:v>3619186724395.6479</c:v>
                </c:pt>
                <c:pt idx="5">
                  <c:v>3758449122298.6367</c:v>
                </c:pt>
                <c:pt idx="6">
                  <c:v>3826644672577.603</c:v>
                </c:pt>
                <c:pt idx="7">
                  <c:v>3894840222856.5859</c:v>
                </c:pt>
                <c:pt idx="8">
                  <c:v>3963035773135.5693</c:v>
                </c:pt>
                <c:pt idx="9">
                  <c:v>4031231323414.5532</c:v>
                </c:pt>
                <c:pt idx="10">
                  <c:v>4099426873693.5542</c:v>
                </c:pt>
                <c:pt idx="11">
                  <c:v>4156361415157.2388</c:v>
                </c:pt>
                <c:pt idx="12">
                  <c:v>4213295956620.9229</c:v>
                </c:pt>
                <c:pt idx="13">
                  <c:v>4270230498084.6074</c:v>
                </c:pt>
                <c:pt idx="14">
                  <c:v>4327165039548.2915</c:v>
                </c:pt>
                <c:pt idx="15">
                  <c:v>4384099581011.9771</c:v>
                </c:pt>
                <c:pt idx="16">
                  <c:v>4442712782174.8359</c:v>
                </c:pt>
                <c:pt idx="17">
                  <c:v>4501325983337.6963</c:v>
                </c:pt>
                <c:pt idx="18">
                  <c:v>4559939184500.5557</c:v>
                </c:pt>
                <c:pt idx="19">
                  <c:v>4618552385663.4141</c:v>
                </c:pt>
                <c:pt idx="20">
                  <c:v>4677165586826.2744</c:v>
                </c:pt>
                <c:pt idx="21">
                  <c:v>4733540575056.9004</c:v>
                </c:pt>
                <c:pt idx="22">
                  <c:v>4791441617559.5029</c:v>
                </c:pt>
                <c:pt idx="23">
                  <c:v>4849342660062.1221</c:v>
                </c:pt>
                <c:pt idx="24">
                  <c:v>4907243702564.7236</c:v>
                </c:pt>
                <c:pt idx="25">
                  <c:v>4965144745067.3262</c:v>
                </c:pt>
                <c:pt idx="26">
                  <c:v>5023045787569.9277</c:v>
                </c:pt>
                <c:pt idx="27">
                  <c:v>5080946830072.5293</c:v>
                </c:pt>
                <c:pt idx="28">
                  <c:v>5138847872575.1318</c:v>
                </c:pt>
                <c:pt idx="29">
                  <c:v>5196748915077.7334</c:v>
                </c:pt>
                <c:pt idx="30">
                  <c:v>5254649957580.335</c:v>
                </c:pt>
              </c:numCache>
            </c:numRef>
          </c:val>
          <c:smooth val="0"/>
          <c:extLst>
            <c:ext xmlns:c16="http://schemas.microsoft.com/office/drawing/2014/chart" uri="{C3380CC4-5D6E-409C-BE32-E72D297353CC}">
              <c16:uniqueId val="{00000013-3472-4CD4-99C9-DCC7B9016330}"/>
            </c:ext>
          </c:extLst>
        </c:ser>
        <c:ser>
          <c:idx val="22"/>
          <c:order val="19"/>
          <c:tx>
            <c:strRef>
              <c:f>'BIFUbC-petroleum-diesel'!$A$21</c:f>
              <c:strCache>
                <c:ptCount val="1"/>
                <c:pt idx="0">
                  <c:v>road vehicles 29</c:v>
                </c:pt>
              </c:strCache>
            </c:strRef>
          </c:tx>
          <c:spPr>
            <a:ln w="28575" cap="rnd">
              <a:solidFill>
                <a:schemeClr val="accent5">
                  <a:lumMod val="80000"/>
                </a:schemeClr>
              </a:solidFill>
              <a:round/>
            </a:ln>
            <a:effectLst/>
          </c:spPr>
          <c:marker>
            <c:symbol val="none"/>
          </c:marker>
          <c:cat>
            <c:numRef>
              <c:f>'BIFUbC-petroleum-diesel'!$B$1:$AF$1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'BIFUbC-petroleum-diesel'!$B$21:$AF$21</c:f>
              <c:numCache>
                <c:formatCode>0.00E+00</c:formatCode>
                <c:ptCount val="31"/>
                <c:pt idx="0">
                  <c:v>3197116678555.2852</c:v>
                </c:pt>
                <c:pt idx="1">
                  <c:v>3342517787559.9937</c:v>
                </c:pt>
                <c:pt idx="2">
                  <c:v>3487918896564.7026</c:v>
                </c:pt>
                <c:pt idx="3">
                  <c:v>3633320005569.4111</c:v>
                </c:pt>
                <c:pt idx="4">
                  <c:v>3778721114574.1206</c:v>
                </c:pt>
                <c:pt idx="5">
                  <c:v>3924122223578.8291</c:v>
                </c:pt>
                <c:pt idx="6">
                  <c:v>3995323845761.5474</c:v>
                </c:pt>
                <c:pt idx="7">
                  <c:v>4066525467944.2842</c:v>
                </c:pt>
                <c:pt idx="8">
                  <c:v>4137727090127.0215</c:v>
                </c:pt>
                <c:pt idx="9">
                  <c:v>4208928712309.7578</c:v>
                </c:pt>
                <c:pt idx="10">
                  <c:v>4280130334492.5122</c:v>
                </c:pt>
                <c:pt idx="11">
                  <c:v>4339574560601.9976</c:v>
                </c:pt>
                <c:pt idx="12">
                  <c:v>4399018786711.4814</c:v>
                </c:pt>
                <c:pt idx="13">
                  <c:v>4458463012820.9668</c:v>
                </c:pt>
                <c:pt idx="14">
                  <c:v>4517907238930.4521</c:v>
                </c:pt>
                <c:pt idx="15">
                  <c:v>4577351465039.9365</c:v>
                </c:pt>
                <c:pt idx="16">
                  <c:v>4638548346464.6895</c:v>
                </c:pt>
                <c:pt idx="17">
                  <c:v>4699745227889.4404</c:v>
                </c:pt>
                <c:pt idx="18">
                  <c:v>4760942109314.1934</c:v>
                </c:pt>
                <c:pt idx="19">
                  <c:v>4822138990738.9463</c:v>
                </c:pt>
                <c:pt idx="20">
                  <c:v>4883335872163.6973</c:v>
                </c:pt>
                <c:pt idx="21">
                  <c:v>4942195879834.7598</c:v>
                </c:pt>
                <c:pt idx="22">
                  <c:v>5002649210519.7002</c:v>
                </c:pt>
                <c:pt idx="23">
                  <c:v>5063102541204.6592</c:v>
                </c:pt>
                <c:pt idx="24">
                  <c:v>5123555871889.5996</c:v>
                </c:pt>
                <c:pt idx="25">
                  <c:v>5184009202574.5391</c:v>
                </c:pt>
                <c:pt idx="26">
                  <c:v>5244462533259.4785</c:v>
                </c:pt>
                <c:pt idx="27">
                  <c:v>5304915863944.4189</c:v>
                </c:pt>
                <c:pt idx="28">
                  <c:v>5365369194629.3594</c:v>
                </c:pt>
                <c:pt idx="29">
                  <c:v>5425822525314.2988</c:v>
                </c:pt>
                <c:pt idx="30">
                  <c:v>5486275855999.2402</c:v>
                </c:pt>
              </c:numCache>
            </c:numRef>
          </c:val>
          <c:smooth val="0"/>
          <c:extLst>
            <c:ext xmlns:c16="http://schemas.microsoft.com/office/drawing/2014/chart" uri="{C3380CC4-5D6E-409C-BE32-E72D297353CC}">
              <c16:uniqueId val="{00000014-3472-4CD4-99C9-DCC7B9016330}"/>
            </c:ext>
          </c:extLst>
        </c:ser>
        <c:ser>
          <c:idx val="23"/>
          <c:order val="20"/>
          <c:tx>
            <c:strRef>
              <c:f>'BIFUbC-petroleum-diesel'!$A$22</c:f>
              <c:strCache>
                <c:ptCount val="1"/>
                <c:pt idx="0">
                  <c:v>nonroad vehicles 30</c:v>
                </c:pt>
              </c:strCache>
            </c:strRef>
          </c:tx>
          <c:spPr>
            <a:ln w="28575" cap="rnd">
              <a:solidFill>
                <a:schemeClr val="accent6">
                  <a:lumMod val="80000"/>
                </a:schemeClr>
              </a:solidFill>
              <a:round/>
            </a:ln>
            <a:effectLst/>
          </c:spPr>
          <c:marker>
            <c:symbol val="none"/>
          </c:marker>
          <c:cat>
            <c:numRef>
              <c:f>'BIFUbC-petroleum-diesel'!$B$1:$AF$1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'BIFUbC-petroleum-diesel'!$B$22:$AF$22</c:f>
              <c:numCache>
                <c:formatCode>0.00E+00</c:formatCode>
                <c:ptCount val="31"/>
                <c:pt idx="0">
                  <c:v>818719865296.67615</c:v>
                </c:pt>
                <c:pt idx="1">
                  <c:v>855954282537.93738</c:v>
                </c:pt>
                <c:pt idx="2">
                  <c:v>893188699779.19836</c:v>
                </c:pt>
                <c:pt idx="3">
                  <c:v>930423117020.45972</c:v>
                </c:pt>
                <c:pt idx="4">
                  <c:v>967657534261.7207</c:v>
                </c:pt>
                <c:pt idx="5">
                  <c:v>1004891951502.9818</c:v>
                </c:pt>
                <c:pt idx="6">
                  <c:v>1023125312491.4468</c:v>
                </c:pt>
                <c:pt idx="7">
                  <c:v>1041358673479.9161</c:v>
                </c:pt>
                <c:pt idx="8">
                  <c:v>1059592034468.3855</c:v>
                </c:pt>
                <c:pt idx="9">
                  <c:v>1077825395456.8551</c:v>
                </c:pt>
                <c:pt idx="10">
                  <c:v>1096058756445.3293</c:v>
                </c:pt>
                <c:pt idx="11">
                  <c:v>1111281275260.3181</c:v>
                </c:pt>
                <c:pt idx="12">
                  <c:v>1126503794075.3071</c:v>
                </c:pt>
                <c:pt idx="13">
                  <c:v>1141726312890.2959</c:v>
                </c:pt>
                <c:pt idx="14">
                  <c:v>1156948831705.2849</c:v>
                </c:pt>
                <c:pt idx="15">
                  <c:v>1172171350520.2737</c:v>
                </c:pt>
                <c:pt idx="16">
                  <c:v>1187842690528.825</c:v>
                </c:pt>
                <c:pt idx="17">
                  <c:v>1203514030537.376</c:v>
                </c:pt>
                <c:pt idx="18">
                  <c:v>1219185370545.9275</c:v>
                </c:pt>
                <c:pt idx="19">
                  <c:v>1234856710554.4785</c:v>
                </c:pt>
                <c:pt idx="20">
                  <c:v>1250528050563.0298</c:v>
                </c:pt>
                <c:pt idx="21">
                  <c:v>1265600962313.4978</c:v>
                </c:pt>
                <c:pt idx="22">
                  <c:v>1281081893330.8401</c:v>
                </c:pt>
                <c:pt idx="23">
                  <c:v>1296562824348.1875</c:v>
                </c:pt>
                <c:pt idx="24">
                  <c:v>1312043755365.53</c:v>
                </c:pt>
                <c:pt idx="25">
                  <c:v>1327524686382.8726</c:v>
                </c:pt>
                <c:pt idx="26">
                  <c:v>1343005617400.2151</c:v>
                </c:pt>
                <c:pt idx="27">
                  <c:v>1358486548417.5576</c:v>
                </c:pt>
                <c:pt idx="28">
                  <c:v>1373967479434.8999</c:v>
                </c:pt>
                <c:pt idx="29">
                  <c:v>1389448410452.2427</c:v>
                </c:pt>
                <c:pt idx="30">
                  <c:v>1404929341469.5852</c:v>
                </c:pt>
              </c:numCache>
            </c:numRef>
          </c:val>
          <c:smooth val="0"/>
          <c:extLst>
            <c:ext xmlns:c16="http://schemas.microsoft.com/office/drawing/2014/chart" uri="{C3380CC4-5D6E-409C-BE32-E72D297353CC}">
              <c16:uniqueId val="{00000015-3472-4CD4-99C9-DCC7B9016330}"/>
            </c:ext>
          </c:extLst>
        </c:ser>
        <c:ser>
          <c:idx val="24"/>
          <c:order val="21"/>
          <c:tx>
            <c:strRef>
              <c:f>'BIFUbC-petroleum-diesel'!$A$23</c:f>
              <c:strCache>
                <c:ptCount val="1"/>
                <c:pt idx="0">
                  <c:v>other manufacturing 31T33</c:v>
                </c:pt>
              </c:strCache>
            </c:strRef>
          </c:tx>
          <c:spPr>
            <a:ln w="28575" cap="rnd">
              <a:solidFill>
                <a:schemeClr val="accent1">
                  <a:lumMod val="60000"/>
                  <a:lumOff val="40000"/>
                </a:schemeClr>
              </a:solidFill>
              <a:round/>
            </a:ln>
            <a:effectLst/>
          </c:spPr>
          <c:marker>
            <c:symbol val="none"/>
          </c:marker>
          <c:cat>
            <c:numRef>
              <c:f>'BIFUbC-petroleum-diesel'!$B$1:$AF$1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'BIFUbC-petroleum-diesel'!$B$23:$AF$23</c:f>
              <c:numCache>
                <c:formatCode>0.00E+00</c:formatCode>
                <c:ptCount val="31"/>
                <c:pt idx="0">
                  <c:v>12831384767868.67</c:v>
                </c:pt>
                <c:pt idx="1">
                  <c:v>13127687691190.598</c:v>
                </c:pt>
                <c:pt idx="2">
                  <c:v>13423990614512.523</c:v>
                </c:pt>
                <c:pt idx="3">
                  <c:v>13720293537834.453</c:v>
                </c:pt>
                <c:pt idx="4">
                  <c:v>14016596461156.381</c:v>
                </c:pt>
                <c:pt idx="5">
                  <c:v>14312899384478.307</c:v>
                </c:pt>
                <c:pt idx="6">
                  <c:v>14443881011308.604</c:v>
                </c:pt>
                <c:pt idx="7">
                  <c:v>14574862638138.859</c:v>
                </c:pt>
                <c:pt idx="8">
                  <c:v>14705844264969.117</c:v>
                </c:pt>
                <c:pt idx="9">
                  <c:v>14836825891799.373</c:v>
                </c:pt>
                <c:pt idx="10">
                  <c:v>14967807518629.658</c:v>
                </c:pt>
                <c:pt idx="11">
                  <c:v>15059540902091.52</c:v>
                </c:pt>
                <c:pt idx="12">
                  <c:v>15151274285553.41</c:v>
                </c:pt>
                <c:pt idx="13">
                  <c:v>15243007669015.301</c:v>
                </c:pt>
                <c:pt idx="14">
                  <c:v>15334741052477.188</c:v>
                </c:pt>
                <c:pt idx="15">
                  <c:v>15426474435939.072</c:v>
                </c:pt>
                <c:pt idx="16">
                  <c:v>15498205001528.689</c:v>
                </c:pt>
                <c:pt idx="17">
                  <c:v>15569935567118.254</c:v>
                </c:pt>
                <c:pt idx="18">
                  <c:v>15641666132707.84</c:v>
                </c:pt>
                <c:pt idx="19">
                  <c:v>15713396698297.43</c:v>
                </c:pt>
                <c:pt idx="20">
                  <c:v>15785127263886.992</c:v>
                </c:pt>
                <c:pt idx="21">
                  <c:v>15883528253306.324</c:v>
                </c:pt>
                <c:pt idx="22">
                  <c:v>15963744862841.727</c:v>
                </c:pt>
                <c:pt idx="23">
                  <c:v>16043961472377.156</c:v>
                </c:pt>
                <c:pt idx="24">
                  <c:v>16124178081912.563</c:v>
                </c:pt>
                <c:pt idx="25">
                  <c:v>16204394691447.969</c:v>
                </c:pt>
                <c:pt idx="26">
                  <c:v>16284611300983.371</c:v>
                </c:pt>
                <c:pt idx="27">
                  <c:v>16364827910518.801</c:v>
                </c:pt>
                <c:pt idx="28">
                  <c:v>16445044520054.209</c:v>
                </c:pt>
                <c:pt idx="29">
                  <c:v>16525261129589.613</c:v>
                </c:pt>
                <c:pt idx="30">
                  <c:v>16605477739125.043</c:v>
                </c:pt>
              </c:numCache>
            </c:numRef>
          </c:val>
          <c:smooth val="0"/>
          <c:extLst>
            <c:ext xmlns:c16="http://schemas.microsoft.com/office/drawing/2014/chart" uri="{C3380CC4-5D6E-409C-BE32-E72D297353CC}">
              <c16:uniqueId val="{00000016-3472-4CD4-99C9-DCC7B9016330}"/>
            </c:ext>
          </c:extLst>
        </c:ser>
        <c:ser>
          <c:idx val="25"/>
          <c:order val="22"/>
          <c:tx>
            <c:strRef>
              <c:f>'BIFUbC-petroleum-diesel'!$A$24</c:f>
              <c:strCache>
                <c:ptCount val="1"/>
                <c:pt idx="0">
                  <c:v>energy pipelines and gas processing 352T353</c:v>
                </c:pt>
              </c:strCache>
            </c:strRef>
          </c:tx>
          <c:spPr>
            <a:ln w="28575" cap="rnd">
              <a:solidFill>
                <a:schemeClr val="accent2">
                  <a:lumMod val="60000"/>
                  <a:lumOff val="40000"/>
                </a:schemeClr>
              </a:solidFill>
              <a:round/>
            </a:ln>
            <a:effectLst/>
          </c:spPr>
          <c:marker>
            <c:symbol val="none"/>
          </c:marker>
          <c:cat>
            <c:numRef>
              <c:f>'BIFUbC-petroleum-diesel'!$B$1:$AF$1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'BIFUbC-petroleum-diesel'!$B$24:$AF$24</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7-3472-4CD4-99C9-DCC7B9016330}"/>
            </c:ext>
          </c:extLst>
        </c:ser>
        <c:ser>
          <c:idx val="0"/>
          <c:order val="23"/>
          <c:tx>
            <c:strRef>
              <c:f>'BIFUbC-petroleum-diesel'!$A$25</c:f>
              <c:strCache>
                <c:ptCount val="1"/>
                <c:pt idx="0">
                  <c:v>water and waste 36T39</c:v>
                </c:pt>
              </c:strCache>
            </c:strRef>
          </c:tx>
          <c:spPr>
            <a:ln w="28575" cap="rnd">
              <a:solidFill>
                <a:schemeClr val="accent1"/>
              </a:solidFill>
              <a:round/>
            </a:ln>
            <a:effectLst/>
          </c:spPr>
          <c:marker>
            <c:symbol val="none"/>
          </c:marker>
          <c:cat>
            <c:numRef>
              <c:f>'BIFUbC-petroleum-diesel'!$B$1:$AF$1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'BIFUbC-petroleum-diesel'!$B$25:$AF$25</c:f>
              <c:numCache>
                <c:formatCode>0.00E+00</c:formatCode>
                <c:ptCount val="31"/>
                <c:pt idx="0">
                  <c:v>592859046923.44189</c:v>
                </c:pt>
                <c:pt idx="1">
                  <c:v>593451905970.36523</c:v>
                </c:pt>
                <c:pt idx="2">
                  <c:v>594045357876.33569</c:v>
                </c:pt>
                <c:pt idx="3">
                  <c:v>594639403234.21191</c:v>
                </c:pt>
                <c:pt idx="4">
                  <c:v>595234042637.44604</c:v>
                </c:pt>
                <c:pt idx="5">
                  <c:v>595829276680.08337</c:v>
                </c:pt>
                <c:pt idx="6">
                  <c:v>596425105956.76343</c:v>
                </c:pt>
                <c:pt idx="7">
                  <c:v>597021531062.72021</c:v>
                </c:pt>
                <c:pt idx="8">
                  <c:v>597618552593.78284</c:v>
                </c:pt>
                <c:pt idx="9">
                  <c:v>598216171146.37659</c:v>
                </c:pt>
                <c:pt idx="10">
                  <c:v>598814387317.52295</c:v>
                </c:pt>
                <c:pt idx="11">
                  <c:v>599413201704.84033</c:v>
                </c:pt>
                <c:pt idx="12">
                  <c:v>600012614906.54517</c:v>
                </c:pt>
                <c:pt idx="13">
                  <c:v>600612627521.45154</c:v>
                </c:pt>
                <c:pt idx="14">
                  <c:v>601213240148.97302</c:v>
                </c:pt>
                <c:pt idx="15">
                  <c:v>601814453389.12183</c:v>
                </c:pt>
                <c:pt idx="16">
                  <c:v>602416267842.51086</c:v>
                </c:pt>
                <c:pt idx="17">
                  <c:v>603018684110.35327</c:v>
                </c:pt>
                <c:pt idx="18">
                  <c:v>603621702794.46362</c:v>
                </c:pt>
                <c:pt idx="19">
                  <c:v>604225324497.25793</c:v>
                </c:pt>
                <c:pt idx="20">
                  <c:v>604829549821.75513</c:v>
                </c:pt>
                <c:pt idx="21">
                  <c:v>601805402072.64636</c:v>
                </c:pt>
                <c:pt idx="22">
                  <c:v>598796375062.28308</c:v>
                </c:pt>
                <c:pt idx="23">
                  <c:v>595802393186.97168</c:v>
                </c:pt>
                <c:pt idx="24">
                  <c:v>592823381221.03687</c:v>
                </c:pt>
                <c:pt idx="25">
                  <c:v>589859264314.93164</c:v>
                </c:pt>
                <c:pt idx="26">
                  <c:v>586909967993.35693</c:v>
                </c:pt>
                <c:pt idx="27">
                  <c:v>583975418153.39014</c:v>
                </c:pt>
                <c:pt idx="28">
                  <c:v>581055541062.62317</c:v>
                </c:pt>
                <c:pt idx="29">
                  <c:v>578150263357.31006</c:v>
                </c:pt>
                <c:pt idx="30">
                  <c:v>575259512040.52344</c:v>
                </c:pt>
              </c:numCache>
            </c:numRef>
          </c:val>
          <c:smooth val="0"/>
          <c:extLst>
            <c:ext xmlns:c16="http://schemas.microsoft.com/office/drawing/2014/chart" uri="{C3380CC4-5D6E-409C-BE32-E72D297353CC}">
              <c16:uniqueId val="{00000018-3472-4CD4-99C9-DCC7B9016330}"/>
            </c:ext>
          </c:extLst>
        </c:ser>
        <c:ser>
          <c:idx val="1"/>
          <c:order val="24"/>
          <c:tx>
            <c:strRef>
              <c:f>'BIFUbC-petroleum-diesel'!$A$26</c:f>
              <c:strCache>
                <c:ptCount val="1"/>
                <c:pt idx="0">
                  <c:v>construction 41T43</c:v>
                </c:pt>
              </c:strCache>
            </c:strRef>
          </c:tx>
          <c:spPr>
            <a:ln w="28575" cap="rnd">
              <a:solidFill>
                <a:schemeClr val="accent2"/>
              </a:solidFill>
              <a:round/>
            </a:ln>
            <a:effectLst/>
          </c:spPr>
          <c:marker>
            <c:symbol val="none"/>
          </c:marker>
          <c:cat>
            <c:numRef>
              <c:f>'BIFUbC-petroleum-diesel'!$B$1:$AF$1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'BIFUbC-petroleum-diesel'!$B$26:$AF$26</c:f>
              <c:numCache>
                <c:formatCode>0.00E+00</c:formatCode>
                <c:ptCount val="31"/>
                <c:pt idx="0">
                  <c:v>42983144604859.344</c:v>
                </c:pt>
                <c:pt idx="1">
                  <c:v>43936807942876.016</c:v>
                </c:pt>
                <c:pt idx="2">
                  <c:v>44890471280892.703</c:v>
                </c:pt>
                <c:pt idx="3">
                  <c:v>45844134618909.375</c:v>
                </c:pt>
                <c:pt idx="4">
                  <c:v>46797797956926.055</c:v>
                </c:pt>
                <c:pt idx="5">
                  <c:v>47751461294942.727</c:v>
                </c:pt>
                <c:pt idx="6">
                  <c:v>48192151445937.789</c:v>
                </c:pt>
                <c:pt idx="7">
                  <c:v>48632841596932.695</c:v>
                </c:pt>
                <c:pt idx="8">
                  <c:v>49073531747927.625</c:v>
                </c:pt>
                <c:pt idx="9">
                  <c:v>49514221898922.539</c:v>
                </c:pt>
                <c:pt idx="10">
                  <c:v>49954912049917.555</c:v>
                </c:pt>
                <c:pt idx="11">
                  <c:v>50268223550382.156</c:v>
                </c:pt>
                <c:pt idx="12">
                  <c:v>50581535050846.852</c:v>
                </c:pt>
                <c:pt idx="13">
                  <c:v>50894846551311.547</c:v>
                </c:pt>
                <c:pt idx="14">
                  <c:v>51208158051776.242</c:v>
                </c:pt>
                <c:pt idx="15">
                  <c:v>51521469552240.906</c:v>
                </c:pt>
                <c:pt idx="16">
                  <c:v>51767433088040.039</c:v>
                </c:pt>
                <c:pt idx="17">
                  <c:v>52013396623838.969</c:v>
                </c:pt>
                <c:pt idx="18">
                  <c:v>52259360159637.977</c:v>
                </c:pt>
                <c:pt idx="19">
                  <c:v>52505323695437</c:v>
                </c:pt>
                <c:pt idx="20">
                  <c:v>52751287231235.922</c:v>
                </c:pt>
                <c:pt idx="21">
                  <c:v>53087048053255.867</c:v>
                </c:pt>
                <c:pt idx="22">
                  <c:v>53361583452852.414</c:v>
                </c:pt>
                <c:pt idx="23">
                  <c:v>53636118852449.047</c:v>
                </c:pt>
                <c:pt idx="24">
                  <c:v>53910654252045.609</c:v>
                </c:pt>
                <c:pt idx="25">
                  <c:v>54185189651642.156</c:v>
                </c:pt>
                <c:pt idx="26">
                  <c:v>54459725051238.703</c:v>
                </c:pt>
                <c:pt idx="27">
                  <c:v>54734260450835.344</c:v>
                </c:pt>
                <c:pt idx="28">
                  <c:v>55008795850431.898</c:v>
                </c:pt>
                <c:pt idx="29">
                  <c:v>55283331250028.438</c:v>
                </c:pt>
                <c:pt idx="30">
                  <c:v>55557866649625.078</c:v>
                </c:pt>
              </c:numCache>
            </c:numRef>
          </c:val>
          <c:smooth val="0"/>
          <c:extLst>
            <c:ext xmlns:c16="http://schemas.microsoft.com/office/drawing/2014/chart" uri="{C3380CC4-5D6E-409C-BE32-E72D297353CC}">
              <c16:uniqueId val="{00000019-3472-4CD4-99C9-DCC7B9016330}"/>
            </c:ext>
          </c:extLst>
        </c:ser>
        <c:dLbls>
          <c:showLegendKey val="0"/>
          <c:showVal val="0"/>
          <c:showCatName val="0"/>
          <c:showSerName val="0"/>
          <c:showPercent val="0"/>
          <c:showBubbleSize val="0"/>
        </c:dLbls>
        <c:smooth val="0"/>
        <c:axId val="1554324768"/>
        <c:axId val="1331715072"/>
        <c:extLst/>
      </c:lineChart>
      <c:catAx>
        <c:axId val="15543247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1715072"/>
        <c:crosses val="autoZero"/>
        <c:auto val="1"/>
        <c:lblAlgn val="ctr"/>
        <c:lblOffset val="100"/>
        <c:noMultiLvlLbl val="0"/>
      </c:catAx>
      <c:valAx>
        <c:axId val="1331715072"/>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432476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4"/>
          <c:order val="0"/>
          <c:tx>
            <c:strRef>
              <c:f>'BIFUbC-heavy-or-residual-oil'!$A$2</c:f>
              <c:strCache>
                <c:ptCount val="1"/>
                <c:pt idx="0">
                  <c:v>agriculture and forestry 01T03</c:v>
                </c:pt>
              </c:strCache>
            </c:strRef>
          </c:tx>
          <c:spPr>
            <a:ln w="28575" cap="rnd">
              <a:solidFill>
                <a:schemeClr val="accent5"/>
              </a:solidFill>
              <a:round/>
            </a:ln>
            <a:effectLst/>
          </c:spPr>
          <c:marker>
            <c:symbol val="none"/>
          </c:marker>
          <c:cat>
            <c:numRef>
              <c:f>'BIFUbC-heavy-or-residual-oil'!$B$1:$AF$1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'BIFUbC-heavy-or-residual-oil'!$B$2:$AF$2</c:f>
              <c:numCache>
                <c:formatCode>0.00E+00</c:formatCode>
                <c:ptCount val="31"/>
                <c:pt idx="0">
                  <c:v>2339174908622.5283</c:v>
                </c:pt>
                <c:pt idx="1">
                  <c:v>2391072574328.2661</c:v>
                </c:pt>
                <c:pt idx="2">
                  <c:v>2442970240034.0039</c:v>
                </c:pt>
                <c:pt idx="3">
                  <c:v>2494867905739.7412</c:v>
                </c:pt>
                <c:pt idx="4">
                  <c:v>2546765571445.479</c:v>
                </c:pt>
                <c:pt idx="5">
                  <c:v>2598663237151.2168</c:v>
                </c:pt>
                <c:pt idx="6">
                  <c:v>2622645994605.8467</c:v>
                </c:pt>
                <c:pt idx="7">
                  <c:v>2646628752060.4697</c:v>
                </c:pt>
                <c:pt idx="8">
                  <c:v>2670611509515.0923</c:v>
                </c:pt>
                <c:pt idx="9">
                  <c:v>2694594266969.7153</c:v>
                </c:pt>
                <c:pt idx="10">
                  <c:v>2718577024424.3423</c:v>
                </c:pt>
                <c:pt idx="11">
                  <c:v>2735627888528.2886</c:v>
                </c:pt>
                <c:pt idx="12">
                  <c:v>2752678752632.2393</c:v>
                </c:pt>
                <c:pt idx="13">
                  <c:v>2769729616736.1909</c:v>
                </c:pt>
                <c:pt idx="14">
                  <c:v>2786780480840.1416</c:v>
                </c:pt>
                <c:pt idx="15">
                  <c:v>2803831344944.0913</c:v>
                </c:pt>
                <c:pt idx="16">
                  <c:v>2817217070035.0498</c:v>
                </c:pt>
                <c:pt idx="17">
                  <c:v>2830602795125.9971</c:v>
                </c:pt>
                <c:pt idx="18">
                  <c:v>2843988520216.9492</c:v>
                </c:pt>
                <c:pt idx="19">
                  <c:v>2857374245307.9014</c:v>
                </c:pt>
                <c:pt idx="20">
                  <c:v>2870759970398.8491</c:v>
                </c:pt>
                <c:pt idx="21">
                  <c:v>2889032547507.1338</c:v>
                </c:pt>
                <c:pt idx="22">
                  <c:v>2903973180058.145</c:v>
                </c:pt>
                <c:pt idx="23">
                  <c:v>2918913812609.1606</c:v>
                </c:pt>
                <c:pt idx="24">
                  <c:v>2933854445160.1719</c:v>
                </c:pt>
                <c:pt idx="25">
                  <c:v>2948795077711.1821</c:v>
                </c:pt>
                <c:pt idx="26">
                  <c:v>2963735710262.1929</c:v>
                </c:pt>
                <c:pt idx="27">
                  <c:v>2978676342813.209</c:v>
                </c:pt>
                <c:pt idx="28">
                  <c:v>2993616975364.2197</c:v>
                </c:pt>
                <c:pt idx="29">
                  <c:v>3008557607915.2305</c:v>
                </c:pt>
                <c:pt idx="30">
                  <c:v>3023498240466.2461</c:v>
                </c:pt>
              </c:numCache>
            </c:numRef>
          </c:val>
          <c:smooth val="0"/>
          <c:extLst>
            <c:ext xmlns:c16="http://schemas.microsoft.com/office/drawing/2014/chart" uri="{C3380CC4-5D6E-409C-BE32-E72D297353CC}">
              <c16:uniqueId val="{00000001-A741-49DD-9B45-806E7DC337FE}"/>
            </c:ext>
          </c:extLst>
        </c:ser>
        <c:ser>
          <c:idx val="5"/>
          <c:order val="1"/>
          <c:tx>
            <c:strRef>
              <c:f>'BIFUbC-heavy-or-residual-oil'!$A$3</c:f>
              <c:strCache>
                <c:ptCount val="1"/>
                <c:pt idx="0">
                  <c:v>coal mining 05</c:v>
                </c:pt>
              </c:strCache>
            </c:strRef>
          </c:tx>
          <c:spPr>
            <a:ln w="28575" cap="rnd">
              <a:solidFill>
                <a:schemeClr val="accent6"/>
              </a:solidFill>
              <a:round/>
            </a:ln>
            <a:effectLst/>
          </c:spPr>
          <c:marker>
            <c:symbol val="none"/>
          </c:marker>
          <c:cat>
            <c:numRef>
              <c:f>'BIFUbC-heavy-or-residual-oil'!$B$1:$AF$1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'BIFUbC-heavy-or-residual-oil'!$B$3:$AF$3</c:f>
              <c:numCache>
                <c:formatCode>0.00E+00</c:formatCode>
                <c:ptCount val="31"/>
                <c:pt idx="0">
                  <c:v>15168943074.454674</c:v>
                </c:pt>
                <c:pt idx="1">
                  <c:v>15347665527.729279</c:v>
                </c:pt>
                <c:pt idx="2">
                  <c:v>15526387981.003881</c:v>
                </c:pt>
                <c:pt idx="3">
                  <c:v>15705110434.278555</c:v>
                </c:pt>
                <c:pt idx="4">
                  <c:v>15883832887.55316</c:v>
                </c:pt>
                <c:pt idx="5">
                  <c:v>16062555340.827816</c:v>
                </c:pt>
                <c:pt idx="6">
                  <c:v>16125424425.156385</c:v>
                </c:pt>
                <c:pt idx="7">
                  <c:v>16188293509.484972</c:v>
                </c:pt>
                <c:pt idx="8">
                  <c:v>16251162593.81354</c:v>
                </c:pt>
                <c:pt idx="9">
                  <c:v>16314031678.142128</c:v>
                </c:pt>
                <c:pt idx="10">
                  <c:v>16376900762.470707</c:v>
                </c:pt>
                <c:pt idx="11">
                  <c:v>16317860572.891884</c:v>
                </c:pt>
                <c:pt idx="12">
                  <c:v>16258820383.313053</c:v>
                </c:pt>
                <c:pt idx="13">
                  <c:v>16199780193.73424</c:v>
                </c:pt>
                <c:pt idx="14">
                  <c:v>16140740004.155409</c:v>
                </c:pt>
                <c:pt idx="15">
                  <c:v>16081699814.576593</c:v>
                </c:pt>
                <c:pt idx="16">
                  <c:v>15750602978.403429</c:v>
                </c:pt>
                <c:pt idx="17">
                  <c:v>15419506142.230452</c:v>
                </c:pt>
                <c:pt idx="18">
                  <c:v>15088409306.057337</c:v>
                </c:pt>
                <c:pt idx="19">
                  <c:v>14757312469.884222</c:v>
                </c:pt>
                <c:pt idx="20">
                  <c:v>14426215633.711237</c:v>
                </c:pt>
                <c:pt idx="21">
                  <c:v>14457860992.997084</c:v>
                </c:pt>
                <c:pt idx="22">
                  <c:v>14242182128.106373</c:v>
                </c:pt>
                <c:pt idx="23">
                  <c:v>14026503263.215731</c:v>
                </c:pt>
                <c:pt idx="24">
                  <c:v>13810824398.32502</c:v>
                </c:pt>
                <c:pt idx="25">
                  <c:v>13595145533.434378</c:v>
                </c:pt>
                <c:pt idx="26">
                  <c:v>13379466668.543737</c:v>
                </c:pt>
                <c:pt idx="27">
                  <c:v>13163787803.653027</c:v>
                </c:pt>
                <c:pt idx="28">
                  <c:v>12948108938.762384</c:v>
                </c:pt>
                <c:pt idx="29">
                  <c:v>12732430073.871742</c:v>
                </c:pt>
                <c:pt idx="30">
                  <c:v>12516751208.981031</c:v>
                </c:pt>
              </c:numCache>
            </c:numRef>
          </c:val>
          <c:smooth val="0"/>
          <c:extLst>
            <c:ext xmlns:c16="http://schemas.microsoft.com/office/drawing/2014/chart" uri="{C3380CC4-5D6E-409C-BE32-E72D297353CC}">
              <c16:uniqueId val="{00000002-A741-49DD-9B45-806E7DC337FE}"/>
            </c:ext>
          </c:extLst>
        </c:ser>
        <c:ser>
          <c:idx val="6"/>
          <c:order val="2"/>
          <c:tx>
            <c:strRef>
              <c:f>'BIFUbC-heavy-or-residual-oil'!$A$4</c:f>
              <c:strCache>
                <c:ptCount val="1"/>
                <c:pt idx="0">
                  <c:v>oil and gas extraction 06</c:v>
                </c:pt>
              </c:strCache>
            </c:strRef>
          </c:tx>
          <c:spPr>
            <a:ln w="28575" cap="rnd">
              <a:solidFill>
                <a:schemeClr val="accent1">
                  <a:lumMod val="60000"/>
                </a:schemeClr>
              </a:solidFill>
              <a:round/>
            </a:ln>
            <a:effectLst/>
          </c:spPr>
          <c:marker>
            <c:symbol val="none"/>
          </c:marker>
          <c:cat>
            <c:numRef>
              <c:f>'BIFUbC-heavy-or-residual-oil'!$B$1:$AF$1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'BIFUbC-heavy-or-residual-oil'!$B$4:$AF$4</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3-A741-49DD-9B45-806E7DC337FE}"/>
            </c:ext>
          </c:extLst>
        </c:ser>
        <c:ser>
          <c:idx val="7"/>
          <c:order val="3"/>
          <c:tx>
            <c:strRef>
              <c:f>'BIFUbC-heavy-or-residual-oil'!$A$5</c:f>
              <c:strCache>
                <c:ptCount val="1"/>
                <c:pt idx="0">
                  <c:v>other mining and quarrying 07T08</c:v>
                </c:pt>
              </c:strCache>
            </c:strRef>
          </c:tx>
          <c:spPr>
            <a:ln w="28575" cap="rnd">
              <a:solidFill>
                <a:schemeClr val="accent2">
                  <a:lumMod val="60000"/>
                </a:schemeClr>
              </a:solidFill>
              <a:round/>
            </a:ln>
            <a:effectLst/>
          </c:spPr>
          <c:marker>
            <c:symbol val="none"/>
          </c:marker>
          <c:cat>
            <c:numRef>
              <c:f>'BIFUbC-heavy-or-residual-oil'!$B$1:$AF$1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'BIFUbC-heavy-or-residual-oil'!$B$5:$AF$5</c:f>
              <c:numCache>
                <c:formatCode>0.00E+00</c:formatCode>
                <c:ptCount val="31"/>
                <c:pt idx="0">
                  <c:v>306856295106.61951</c:v>
                </c:pt>
                <c:pt idx="1">
                  <c:v>313664304787.487</c:v>
                </c:pt>
                <c:pt idx="2">
                  <c:v>320472314468.35455</c:v>
                </c:pt>
                <c:pt idx="3">
                  <c:v>327280324149.22198</c:v>
                </c:pt>
                <c:pt idx="4">
                  <c:v>334088333830.08948</c:v>
                </c:pt>
                <c:pt idx="5">
                  <c:v>340896343510.95697</c:v>
                </c:pt>
                <c:pt idx="6">
                  <c:v>344042435781.28754</c:v>
                </c:pt>
                <c:pt idx="7">
                  <c:v>347188528051.61707</c:v>
                </c:pt>
                <c:pt idx="8">
                  <c:v>350334620321.94666</c:v>
                </c:pt>
                <c:pt idx="9">
                  <c:v>353480712592.27618</c:v>
                </c:pt>
                <c:pt idx="10">
                  <c:v>356626804862.60638</c:v>
                </c:pt>
                <c:pt idx="11">
                  <c:v>358863561493.33838</c:v>
                </c:pt>
                <c:pt idx="12">
                  <c:v>361100318124.07098</c:v>
                </c:pt>
                <c:pt idx="13">
                  <c:v>363337074754.80365</c:v>
                </c:pt>
                <c:pt idx="14">
                  <c:v>365573831385.53625</c:v>
                </c:pt>
                <c:pt idx="15">
                  <c:v>367810588016.26874</c:v>
                </c:pt>
                <c:pt idx="16">
                  <c:v>369566546492.7326</c:v>
                </c:pt>
                <c:pt idx="17">
                  <c:v>371322504969.19495</c:v>
                </c:pt>
                <c:pt idx="18">
                  <c:v>373078463445.65796</c:v>
                </c:pt>
                <c:pt idx="19">
                  <c:v>374834421922.12097</c:v>
                </c:pt>
                <c:pt idx="20">
                  <c:v>376590380398.58337</c:v>
                </c:pt>
                <c:pt idx="21">
                  <c:v>378987403080.73938</c:v>
                </c:pt>
                <c:pt idx="22">
                  <c:v>380947336531.74078</c:v>
                </c:pt>
                <c:pt idx="23">
                  <c:v>382907269982.74292</c:v>
                </c:pt>
                <c:pt idx="24">
                  <c:v>384867203433.74438</c:v>
                </c:pt>
                <c:pt idx="25">
                  <c:v>386827136884.74573</c:v>
                </c:pt>
                <c:pt idx="26">
                  <c:v>388787070335.74719</c:v>
                </c:pt>
                <c:pt idx="27">
                  <c:v>390747003786.74933</c:v>
                </c:pt>
                <c:pt idx="28">
                  <c:v>392706937237.75079</c:v>
                </c:pt>
                <c:pt idx="29">
                  <c:v>394666870688.7522</c:v>
                </c:pt>
                <c:pt idx="30">
                  <c:v>396626804139.75427</c:v>
                </c:pt>
              </c:numCache>
            </c:numRef>
          </c:val>
          <c:smooth val="0"/>
          <c:extLst>
            <c:ext xmlns:c16="http://schemas.microsoft.com/office/drawing/2014/chart" uri="{C3380CC4-5D6E-409C-BE32-E72D297353CC}">
              <c16:uniqueId val="{00000004-A741-49DD-9B45-806E7DC337FE}"/>
            </c:ext>
          </c:extLst>
        </c:ser>
        <c:ser>
          <c:idx val="8"/>
          <c:order val="4"/>
          <c:tx>
            <c:strRef>
              <c:f>'BIFUbC-heavy-or-residual-oil'!$A$6</c:f>
              <c:strCache>
                <c:ptCount val="1"/>
                <c:pt idx="0">
                  <c:v>food beverage and tobacco 10T12</c:v>
                </c:pt>
              </c:strCache>
            </c:strRef>
          </c:tx>
          <c:spPr>
            <a:ln w="28575" cap="rnd">
              <a:solidFill>
                <a:schemeClr val="accent3">
                  <a:lumMod val="60000"/>
                </a:schemeClr>
              </a:solidFill>
              <a:round/>
            </a:ln>
            <a:effectLst/>
          </c:spPr>
          <c:marker>
            <c:symbol val="none"/>
          </c:marker>
          <c:cat>
            <c:numRef>
              <c:f>'BIFUbC-heavy-or-residual-oil'!$B$1:$AF$1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'BIFUbC-heavy-or-residual-oil'!$B$6:$AF$6</c:f>
              <c:numCache>
                <c:formatCode>0.00E+00</c:formatCode>
                <c:ptCount val="31"/>
                <c:pt idx="0">
                  <c:v>1365543341655.1724</c:v>
                </c:pt>
                <c:pt idx="1">
                  <c:v>1395839713076.8582</c:v>
                </c:pt>
                <c:pt idx="2">
                  <c:v>1426136084498.5442</c:v>
                </c:pt>
                <c:pt idx="3">
                  <c:v>1456432455920.2297</c:v>
                </c:pt>
                <c:pt idx="4">
                  <c:v>1486728827341.9155</c:v>
                </c:pt>
                <c:pt idx="5">
                  <c:v>1517025198763.6013</c:v>
                </c:pt>
                <c:pt idx="6">
                  <c:v>1531025645945.2046</c:v>
                </c:pt>
                <c:pt idx="7">
                  <c:v>1545026093126.8035</c:v>
                </c:pt>
                <c:pt idx="8">
                  <c:v>1559026540308.4023</c:v>
                </c:pt>
                <c:pt idx="9">
                  <c:v>1573026987490.0012</c:v>
                </c:pt>
                <c:pt idx="10">
                  <c:v>1587027434671.6028</c:v>
                </c:pt>
                <c:pt idx="11">
                  <c:v>1596981240973.4675</c:v>
                </c:pt>
                <c:pt idx="12">
                  <c:v>1606935047275.335</c:v>
                </c:pt>
                <c:pt idx="13">
                  <c:v>1616888853577.2029</c:v>
                </c:pt>
                <c:pt idx="14">
                  <c:v>1626842659879.0703</c:v>
                </c:pt>
                <c:pt idx="15">
                  <c:v>1636796466180.937</c:v>
                </c:pt>
                <c:pt idx="16">
                  <c:v>1644610669259.0425</c:v>
                </c:pt>
                <c:pt idx="17">
                  <c:v>1652424872337.1411</c:v>
                </c:pt>
                <c:pt idx="18">
                  <c:v>1660239075415.2429</c:v>
                </c:pt>
                <c:pt idx="19">
                  <c:v>1668053278493.3445</c:v>
                </c:pt>
                <c:pt idx="20">
                  <c:v>1675867481571.4436</c:v>
                </c:pt>
                <c:pt idx="21">
                  <c:v>1686534488947.9004</c:v>
                </c:pt>
                <c:pt idx="22">
                  <c:v>1695256402484.5686</c:v>
                </c:pt>
                <c:pt idx="23">
                  <c:v>1703978316021.2397</c:v>
                </c:pt>
                <c:pt idx="24">
                  <c:v>1712700229557.908</c:v>
                </c:pt>
                <c:pt idx="25">
                  <c:v>1721422143094.5759</c:v>
                </c:pt>
                <c:pt idx="26">
                  <c:v>1730144056631.2439</c:v>
                </c:pt>
                <c:pt idx="27">
                  <c:v>1738865970167.9153</c:v>
                </c:pt>
                <c:pt idx="28">
                  <c:v>1747587883704.5835</c:v>
                </c:pt>
                <c:pt idx="29">
                  <c:v>1756309797241.2515</c:v>
                </c:pt>
                <c:pt idx="30">
                  <c:v>1765031710777.9224</c:v>
                </c:pt>
              </c:numCache>
            </c:numRef>
          </c:val>
          <c:smooth val="0"/>
          <c:extLst>
            <c:ext xmlns:c16="http://schemas.microsoft.com/office/drawing/2014/chart" uri="{C3380CC4-5D6E-409C-BE32-E72D297353CC}">
              <c16:uniqueId val="{00000005-A741-49DD-9B45-806E7DC337FE}"/>
            </c:ext>
          </c:extLst>
        </c:ser>
        <c:ser>
          <c:idx val="9"/>
          <c:order val="5"/>
          <c:tx>
            <c:strRef>
              <c:f>'BIFUbC-heavy-or-residual-oil'!$A$7</c:f>
              <c:strCache>
                <c:ptCount val="1"/>
                <c:pt idx="0">
                  <c:v>textiles apparel and leather 13T15</c:v>
                </c:pt>
              </c:strCache>
            </c:strRef>
          </c:tx>
          <c:spPr>
            <a:ln w="28575" cap="rnd">
              <a:solidFill>
                <a:schemeClr val="accent4">
                  <a:lumMod val="60000"/>
                </a:schemeClr>
              </a:solidFill>
              <a:round/>
            </a:ln>
            <a:effectLst/>
          </c:spPr>
          <c:marker>
            <c:symbol val="none"/>
          </c:marker>
          <c:cat>
            <c:numRef>
              <c:f>'BIFUbC-heavy-or-residual-oil'!$B$1:$AF$1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'BIFUbC-heavy-or-residual-oil'!$B$7:$AF$7</c:f>
              <c:numCache>
                <c:formatCode>0.00E+00</c:formatCode>
                <c:ptCount val="31"/>
                <c:pt idx="0">
                  <c:v>1062029577675.9542</c:v>
                </c:pt>
                <c:pt idx="1">
                  <c:v>1085592097857.1788</c:v>
                </c:pt>
                <c:pt idx="2">
                  <c:v>1109154618038.4036</c:v>
                </c:pt>
                <c:pt idx="3">
                  <c:v>1132717138219.6279</c:v>
                </c:pt>
                <c:pt idx="4">
                  <c:v>1156279658400.8525</c:v>
                </c:pt>
                <c:pt idx="5">
                  <c:v>1179842178582.0769</c:v>
                </c:pt>
                <c:pt idx="6">
                  <c:v>1190730803317.7297</c:v>
                </c:pt>
                <c:pt idx="7">
                  <c:v>1201619428053.3794</c:v>
                </c:pt>
                <c:pt idx="8">
                  <c:v>1212508052789.0288</c:v>
                </c:pt>
                <c:pt idx="9">
                  <c:v>1223396677524.6782</c:v>
                </c:pt>
                <c:pt idx="10">
                  <c:v>1234285302260.3298</c:v>
                </c:pt>
                <c:pt idx="11">
                  <c:v>1242026716524.2112</c:v>
                </c:pt>
                <c:pt idx="12">
                  <c:v>1249768130788.0947</c:v>
                </c:pt>
                <c:pt idx="13">
                  <c:v>1257509545051.9785</c:v>
                </c:pt>
                <c:pt idx="14">
                  <c:v>1265250959315.8621</c:v>
                </c:pt>
                <c:pt idx="15">
                  <c:v>1272992373579.7451</c:v>
                </c:pt>
                <c:pt idx="16">
                  <c:v>1279069745525.2268</c:v>
                </c:pt>
                <c:pt idx="17">
                  <c:v>1285147117470.7034</c:v>
                </c:pt>
                <c:pt idx="18">
                  <c:v>1291224489416.1821</c:v>
                </c:pt>
                <c:pt idx="19">
                  <c:v>1297301861361.6609</c:v>
                </c:pt>
                <c:pt idx="20">
                  <c:v>1303379233307.1377</c:v>
                </c:pt>
                <c:pt idx="21">
                  <c:v>1311675328343.8232</c:v>
                </c:pt>
                <c:pt idx="22">
                  <c:v>1318458657636.5034</c:v>
                </c:pt>
                <c:pt idx="23">
                  <c:v>1325241986929.186</c:v>
                </c:pt>
                <c:pt idx="24">
                  <c:v>1332025316221.8662</c:v>
                </c:pt>
                <c:pt idx="25">
                  <c:v>1338808645514.5461</c:v>
                </c:pt>
                <c:pt idx="26">
                  <c:v>1345591974807.2263</c:v>
                </c:pt>
                <c:pt idx="27">
                  <c:v>1352375304099.9087</c:v>
                </c:pt>
                <c:pt idx="28">
                  <c:v>1359158633392.5889</c:v>
                </c:pt>
                <c:pt idx="29">
                  <c:v>1365941962685.269</c:v>
                </c:pt>
                <c:pt idx="30">
                  <c:v>1372725291977.9514</c:v>
                </c:pt>
              </c:numCache>
            </c:numRef>
          </c:val>
          <c:smooth val="0"/>
          <c:extLst>
            <c:ext xmlns:c16="http://schemas.microsoft.com/office/drawing/2014/chart" uri="{C3380CC4-5D6E-409C-BE32-E72D297353CC}">
              <c16:uniqueId val="{00000006-A741-49DD-9B45-806E7DC337FE}"/>
            </c:ext>
          </c:extLst>
        </c:ser>
        <c:ser>
          <c:idx val="10"/>
          <c:order val="6"/>
          <c:tx>
            <c:strRef>
              <c:f>'BIFUbC-heavy-or-residual-oil'!$A$8</c:f>
              <c:strCache>
                <c:ptCount val="1"/>
                <c:pt idx="0">
                  <c:v>wood products 16</c:v>
                </c:pt>
              </c:strCache>
            </c:strRef>
          </c:tx>
          <c:spPr>
            <a:ln w="28575" cap="rnd">
              <a:solidFill>
                <a:schemeClr val="accent5">
                  <a:lumMod val="60000"/>
                </a:schemeClr>
              </a:solidFill>
              <a:round/>
            </a:ln>
            <a:effectLst/>
          </c:spPr>
          <c:marker>
            <c:symbol val="none"/>
          </c:marker>
          <c:cat>
            <c:numRef>
              <c:f>'BIFUbC-heavy-or-residual-oil'!$B$1:$AF$1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'BIFUbC-heavy-or-residual-oil'!$B$8:$AF$8</c:f>
              <c:numCache>
                <c:formatCode>0.00E+00</c:formatCode>
                <c:ptCount val="31"/>
                <c:pt idx="0">
                  <c:v>74848822031.453201</c:v>
                </c:pt>
                <c:pt idx="1">
                  <c:v>76509441393.407654</c:v>
                </c:pt>
                <c:pt idx="2">
                  <c:v>78170060755.362106</c:v>
                </c:pt>
                <c:pt idx="3">
                  <c:v>79830680117.316559</c:v>
                </c:pt>
                <c:pt idx="4">
                  <c:v>81491299479.271011</c:v>
                </c:pt>
                <c:pt idx="5">
                  <c:v>83151918841.225464</c:v>
                </c:pt>
                <c:pt idx="6">
                  <c:v>83919318122.881653</c:v>
                </c:pt>
                <c:pt idx="7">
                  <c:v>84686717404.537613</c:v>
                </c:pt>
                <c:pt idx="8">
                  <c:v>85454116686.193573</c:v>
                </c:pt>
                <c:pt idx="9">
                  <c:v>86221515967.849533</c:v>
                </c:pt>
                <c:pt idx="10">
                  <c:v>86988915249.50563</c:v>
                </c:pt>
                <c:pt idx="11">
                  <c:v>87534508094.270844</c:v>
                </c:pt>
                <c:pt idx="12">
                  <c:v>88080100939.036194</c:v>
                </c:pt>
                <c:pt idx="13">
                  <c:v>88625693783.801575</c:v>
                </c:pt>
                <c:pt idx="14">
                  <c:v>89171286628.566925</c:v>
                </c:pt>
                <c:pt idx="15">
                  <c:v>89716879473.332245</c:v>
                </c:pt>
                <c:pt idx="16">
                  <c:v>90145195351.466003</c:v>
                </c:pt>
                <c:pt idx="17">
                  <c:v>90573511229.599396</c:v>
                </c:pt>
                <c:pt idx="18">
                  <c:v>91001827107.732956</c:v>
                </c:pt>
                <c:pt idx="19">
                  <c:v>91430142985.866516</c:v>
                </c:pt>
                <c:pt idx="20">
                  <c:v>91858458863.999924</c:v>
                </c:pt>
                <c:pt idx="21">
                  <c:v>92443144030.975922</c:v>
                </c:pt>
                <c:pt idx="22">
                  <c:v>92921213773.741104</c:v>
                </c:pt>
                <c:pt idx="23">
                  <c:v>93399283516.506454</c:v>
                </c:pt>
                <c:pt idx="24">
                  <c:v>93877353259.271637</c:v>
                </c:pt>
                <c:pt idx="25">
                  <c:v>94355423002.036804</c:v>
                </c:pt>
                <c:pt idx="26">
                  <c:v>94833492744.801987</c:v>
                </c:pt>
                <c:pt idx="27">
                  <c:v>95311562487.567337</c:v>
                </c:pt>
                <c:pt idx="28">
                  <c:v>95789632230.33252</c:v>
                </c:pt>
                <c:pt idx="29">
                  <c:v>96267701973.097717</c:v>
                </c:pt>
                <c:pt idx="30">
                  <c:v>96745771715.863037</c:v>
                </c:pt>
              </c:numCache>
            </c:numRef>
          </c:val>
          <c:smooth val="0"/>
          <c:extLst>
            <c:ext xmlns:c16="http://schemas.microsoft.com/office/drawing/2014/chart" uri="{C3380CC4-5D6E-409C-BE32-E72D297353CC}">
              <c16:uniqueId val="{00000007-A741-49DD-9B45-806E7DC337FE}"/>
            </c:ext>
          </c:extLst>
        </c:ser>
        <c:ser>
          <c:idx val="11"/>
          <c:order val="7"/>
          <c:tx>
            <c:strRef>
              <c:f>'BIFUbC-heavy-or-residual-oil'!$A$9</c:f>
              <c:strCache>
                <c:ptCount val="1"/>
                <c:pt idx="0">
                  <c:v>pulp paper and printing 17T18</c:v>
                </c:pt>
              </c:strCache>
            </c:strRef>
          </c:tx>
          <c:spPr>
            <a:ln w="28575" cap="rnd">
              <a:solidFill>
                <a:schemeClr val="accent6">
                  <a:lumMod val="60000"/>
                </a:schemeClr>
              </a:solidFill>
              <a:round/>
            </a:ln>
            <a:effectLst/>
          </c:spPr>
          <c:marker>
            <c:symbol val="none"/>
          </c:marker>
          <c:cat>
            <c:numRef>
              <c:f>'BIFUbC-heavy-or-residual-oil'!$B$1:$AF$1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'BIFUbC-heavy-or-residual-oil'!$B$9:$AF$9</c:f>
              <c:numCache>
                <c:formatCode>0.00E+00</c:formatCode>
                <c:ptCount val="31"/>
                <c:pt idx="0">
                  <c:v>1087098561131.465</c:v>
                </c:pt>
                <c:pt idx="1">
                  <c:v>1111217269615.7366</c:v>
                </c:pt>
                <c:pt idx="2">
                  <c:v>1135335978100.0081</c:v>
                </c:pt>
                <c:pt idx="3">
                  <c:v>1159454686584.2795</c:v>
                </c:pt>
                <c:pt idx="4">
                  <c:v>1183573395068.551</c:v>
                </c:pt>
                <c:pt idx="5">
                  <c:v>1207692103552.8225</c:v>
                </c:pt>
                <c:pt idx="6">
                  <c:v>1218837751971.3267</c:v>
                </c:pt>
                <c:pt idx="7">
                  <c:v>1229983400389.8274</c:v>
                </c:pt>
                <c:pt idx="8">
                  <c:v>1241129048808.3281</c:v>
                </c:pt>
                <c:pt idx="9">
                  <c:v>1252274697226.8289</c:v>
                </c:pt>
                <c:pt idx="10">
                  <c:v>1263420345645.3318</c:v>
                </c:pt>
                <c:pt idx="11">
                  <c:v>1271344494354.8284</c:v>
                </c:pt>
                <c:pt idx="12">
                  <c:v>1279268643064.3271</c:v>
                </c:pt>
                <c:pt idx="13">
                  <c:v>1287192791773.8262</c:v>
                </c:pt>
                <c:pt idx="14">
                  <c:v>1295116940483.325</c:v>
                </c:pt>
                <c:pt idx="15">
                  <c:v>1303041089192.823</c:v>
                </c:pt>
                <c:pt idx="16">
                  <c:v>1309261916217.1055</c:v>
                </c:pt>
                <c:pt idx="17">
                  <c:v>1315482743241.3826</c:v>
                </c:pt>
                <c:pt idx="18">
                  <c:v>1321703570265.6621</c:v>
                </c:pt>
                <c:pt idx="19">
                  <c:v>1327924397289.9417</c:v>
                </c:pt>
                <c:pt idx="20">
                  <c:v>1334145224314.219</c:v>
                </c:pt>
                <c:pt idx="21">
                  <c:v>1342637146918.7915</c:v>
                </c:pt>
                <c:pt idx="22">
                  <c:v>1349580595264.0723</c:v>
                </c:pt>
                <c:pt idx="23">
                  <c:v>1356524043609.3557</c:v>
                </c:pt>
                <c:pt idx="24">
                  <c:v>1363467491954.6367</c:v>
                </c:pt>
                <c:pt idx="25">
                  <c:v>1370410940299.9175</c:v>
                </c:pt>
                <c:pt idx="26">
                  <c:v>1377354388645.1982</c:v>
                </c:pt>
                <c:pt idx="27">
                  <c:v>1384297836990.4817</c:v>
                </c:pt>
                <c:pt idx="28">
                  <c:v>1391241285335.7627</c:v>
                </c:pt>
                <c:pt idx="29">
                  <c:v>1398184733681.0437</c:v>
                </c:pt>
                <c:pt idx="30">
                  <c:v>1405128182026.3267</c:v>
                </c:pt>
              </c:numCache>
            </c:numRef>
          </c:val>
          <c:smooth val="0"/>
          <c:extLst>
            <c:ext xmlns:c16="http://schemas.microsoft.com/office/drawing/2014/chart" uri="{C3380CC4-5D6E-409C-BE32-E72D297353CC}">
              <c16:uniqueId val="{00000008-A741-49DD-9B45-806E7DC337FE}"/>
            </c:ext>
          </c:extLst>
        </c:ser>
        <c:ser>
          <c:idx val="12"/>
          <c:order val="8"/>
          <c:tx>
            <c:strRef>
              <c:f>'BIFUbC-heavy-or-residual-oil'!$A$10</c:f>
              <c:strCache>
                <c:ptCount val="1"/>
                <c:pt idx="0">
                  <c:v>refined petroleum and coke 19</c:v>
                </c:pt>
              </c:strCache>
            </c:strRef>
          </c:tx>
          <c:spPr>
            <a:ln w="28575" cap="rnd">
              <a:solidFill>
                <a:schemeClr val="accent1">
                  <a:lumMod val="80000"/>
                  <a:lumOff val="20000"/>
                </a:schemeClr>
              </a:solidFill>
              <a:round/>
            </a:ln>
            <a:effectLst/>
          </c:spPr>
          <c:marker>
            <c:symbol val="none"/>
          </c:marker>
          <c:cat>
            <c:numRef>
              <c:f>'BIFUbC-heavy-or-residual-oil'!$B$1:$AF$1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'BIFUbC-heavy-or-residual-oil'!$B$10:$AF$10</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9-A741-49DD-9B45-806E7DC337FE}"/>
            </c:ext>
          </c:extLst>
        </c:ser>
        <c:ser>
          <c:idx val="13"/>
          <c:order val="9"/>
          <c:tx>
            <c:strRef>
              <c:f>'BIFUbC-heavy-or-residual-oil'!$A$11</c:f>
              <c:strCache>
                <c:ptCount val="1"/>
                <c:pt idx="0">
                  <c:v>chemicals 20</c:v>
                </c:pt>
              </c:strCache>
            </c:strRef>
          </c:tx>
          <c:spPr>
            <a:ln w="28575" cap="rnd">
              <a:solidFill>
                <a:schemeClr val="accent2">
                  <a:lumMod val="80000"/>
                  <a:lumOff val="20000"/>
                </a:schemeClr>
              </a:solidFill>
              <a:round/>
            </a:ln>
            <a:effectLst/>
          </c:spPr>
          <c:marker>
            <c:symbol val="none"/>
          </c:marker>
          <c:cat>
            <c:numRef>
              <c:f>'BIFUbC-heavy-or-residual-oil'!$B$1:$AF$1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'BIFUbC-heavy-or-residual-oil'!$B$11:$AF$11</c:f>
              <c:numCache>
                <c:formatCode>0.00E+00</c:formatCode>
                <c:ptCount val="31"/>
                <c:pt idx="0">
                  <c:v>262428026574808.66</c:v>
                </c:pt>
                <c:pt idx="1">
                  <c:v>271032906555170.41</c:v>
                </c:pt>
                <c:pt idx="2">
                  <c:v>279637786535532.22</c:v>
                </c:pt>
                <c:pt idx="3">
                  <c:v>288242666515893.94</c:v>
                </c:pt>
                <c:pt idx="4">
                  <c:v>296847546496255.81</c:v>
                </c:pt>
                <c:pt idx="5">
                  <c:v>305452426476617.56</c:v>
                </c:pt>
                <c:pt idx="6">
                  <c:v>307223788841711.75</c:v>
                </c:pt>
                <c:pt idx="7">
                  <c:v>308995151206805.5</c:v>
                </c:pt>
                <c:pt idx="8">
                  <c:v>310766513571899.75</c:v>
                </c:pt>
                <c:pt idx="9">
                  <c:v>312537875936993.5</c:v>
                </c:pt>
                <c:pt idx="10">
                  <c:v>314309238302087.44</c:v>
                </c:pt>
                <c:pt idx="11">
                  <c:v>315072408304698.38</c:v>
                </c:pt>
                <c:pt idx="12">
                  <c:v>315835578307309.5</c:v>
                </c:pt>
                <c:pt idx="13">
                  <c:v>316598748309920.69</c:v>
                </c:pt>
                <c:pt idx="14">
                  <c:v>317361918312531.81</c:v>
                </c:pt>
                <c:pt idx="15">
                  <c:v>318125088315143.13</c:v>
                </c:pt>
                <c:pt idx="16">
                  <c:v>318448271929597.63</c:v>
                </c:pt>
                <c:pt idx="17">
                  <c:v>318771455544052.06</c:v>
                </c:pt>
                <c:pt idx="18">
                  <c:v>319094639158506.44</c:v>
                </c:pt>
                <c:pt idx="19">
                  <c:v>319417822772960.88</c:v>
                </c:pt>
                <c:pt idx="20">
                  <c:v>319741006387415.31</c:v>
                </c:pt>
                <c:pt idx="21">
                  <c:v>320650838519412.13</c:v>
                </c:pt>
                <c:pt idx="22">
                  <c:v>321160683025811.88</c:v>
                </c:pt>
                <c:pt idx="23">
                  <c:v>321670527532211.63</c:v>
                </c:pt>
                <c:pt idx="24">
                  <c:v>322180372038611.44</c:v>
                </c:pt>
                <c:pt idx="25">
                  <c:v>322690216545010.94</c:v>
                </c:pt>
                <c:pt idx="26">
                  <c:v>323200061051410.75</c:v>
                </c:pt>
                <c:pt idx="27">
                  <c:v>323709905557810.44</c:v>
                </c:pt>
                <c:pt idx="28">
                  <c:v>324219750064210.25</c:v>
                </c:pt>
                <c:pt idx="29">
                  <c:v>324729594570610</c:v>
                </c:pt>
                <c:pt idx="30">
                  <c:v>325239439077009.75</c:v>
                </c:pt>
              </c:numCache>
            </c:numRef>
          </c:val>
          <c:smooth val="0"/>
          <c:extLst>
            <c:ext xmlns:c16="http://schemas.microsoft.com/office/drawing/2014/chart" uri="{C3380CC4-5D6E-409C-BE32-E72D297353CC}">
              <c16:uniqueId val="{0000000A-A741-49DD-9B45-806E7DC337FE}"/>
            </c:ext>
          </c:extLst>
        </c:ser>
        <c:ser>
          <c:idx val="14"/>
          <c:order val="10"/>
          <c:tx>
            <c:strRef>
              <c:f>'BIFUbC-heavy-or-residual-oil'!$A$12</c:f>
              <c:strCache>
                <c:ptCount val="1"/>
                <c:pt idx="0">
                  <c:v>rubber and plastic products 22</c:v>
                </c:pt>
              </c:strCache>
            </c:strRef>
          </c:tx>
          <c:spPr>
            <a:ln w="28575" cap="rnd">
              <a:solidFill>
                <a:schemeClr val="accent3">
                  <a:lumMod val="80000"/>
                  <a:lumOff val="20000"/>
                </a:schemeClr>
              </a:solidFill>
              <a:round/>
            </a:ln>
            <a:effectLst/>
          </c:spPr>
          <c:marker>
            <c:symbol val="none"/>
          </c:marker>
          <c:cat>
            <c:numRef>
              <c:f>'BIFUbC-heavy-or-residual-oil'!$B$1:$AF$1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'BIFUbC-heavy-or-residual-oil'!$B$12:$AF$12</c:f>
              <c:numCache>
                <c:formatCode>0.00E+00</c:formatCode>
                <c:ptCount val="31"/>
                <c:pt idx="0">
                  <c:v>135900228047668.78</c:v>
                </c:pt>
                <c:pt idx="1">
                  <c:v>140356326608927.53</c:v>
                </c:pt>
                <c:pt idx="2">
                  <c:v>144812425170186.34</c:v>
                </c:pt>
                <c:pt idx="3">
                  <c:v>149268523731445.09</c:v>
                </c:pt>
                <c:pt idx="4">
                  <c:v>153724622292703.91</c:v>
                </c:pt>
                <c:pt idx="5">
                  <c:v>158180720853962.69</c:v>
                </c:pt>
                <c:pt idx="6">
                  <c:v>159098033507315</c:v>
                </c:pt>
                <c:pt idx="7">
                  <c:v>160015346160667.16</c:v>
                </c:pt>
                <c:pt idx="8">
                  <c:v>160932658814019.5</c:v>
                </c:pt>
                <c:pt idx="9">
                  <c:v>161849971467371.63</c:v>
                </c:pt>
                <c:pt idx="10">
                  <c:v>162767284120723.84</c:v>
                </c:pt>
                <c:pt idx="11">
                  <c:v>163162497157790.25</c:v>
                </c:pt>
                <c:pt idx="12">
                  <c:v>163557710194856.72</c:v>
                </c:pt>
                <c:pt idx="13">
                  <c:v>163952923231923.22</c:v>
                </c:pt>
                <c:pt idx="14">
                  <c:v>164348136268989.69</c:v>
                </c:pt>
                <c:pt idx="15">
                  <c:v>164743349306056.25</c:v>
                </c:pt>
                <c:pt idx="16">
                  <c:v>164910712249255.91</c:v>
                </c:pt>
                <c:pt idx="17">
                  <c:v>165078075192455.53</c:v>
                </c:pt>
                <c:pt idx="18">
                  <c:v>165245438135655.13</c:v>
                </c:pt>
                <c:pt idx="19">
                  <c:v>165412801078854.75</c:v>
                </c:pt>
                <c:pt idx="20">
                  <c:v>165580164022054.38</c:v>
                </c:pt>
                <c:pt idx="21">
                  <c:v>166051327090409.88</c:v>
                </c:pt>
                <c:pt idx="22">
                  <c:v>166315353709795.44</c:v>
                </c:pt>
                <c:pt idx="23">
                  <c:v>166579380329181.03</c:v>
                </c:pt>
                <c:pt idx="24">
                  <c:v>166843406948566.63</c:v>
                </c:pt>
                <c:pt idx="25">
                  <c:v>167107433567952.09</c:v>
                </c:pt>
                <c:pt idx="26">
                  <c:v>167371460187337.72</c:v>
                </c:pt>
                <c:pt idx="27">
                  <c:v>167635486806723.28</c:v>
                </c:pt>
                <c:pt idx="28">
                  <c:v>167899513426108.88</c:v>
                </c:pt>
                <c:pt idx="29">
                  <c:v>168163540045494.47</c:v>
                </c:pt>
                <c:pt idx="30">
                  <c:v>168427566664880.06</c:v>
                </c:pt>
              </c:numCache>
            </c:numRef>
          </c:val>
          <c:smooth val="0"/>
          <c:extLst>
            <c:ext xmlns:c16="http://schemas.microsoft.com/office/drawing/2014/chart" uri="{C3380CC4-5D6E-409C-BE32-E72D297353CC}">
              <c16:uniqueId val="{0000000B-A741-49DD-9B45-806E7DC337FE}"/>
            </c:ext>
          </c:extLst>
        </c:ser>
        <c:ser>
          <c:idx val="15"/>
          <c:order val="11"/>
          <c:tx>
            <c:strRef>
              <c:f>'BIFUbC-heavy-or-residual-oil'!$A$13</c:f>
              <c:strCache>
                <c:ptCount val="1"/>
                <c:pt idx="0">
                  <c:v>glass and glass products 231</c:v>
                </c:pt>
              </c:strCache>
            </c:strRef>
          </c:tx>
          <c:spPr>
            <a:ln w="28575" cap="rnd">
              <a:solidFill>
                <a:schemeClr val="accent4">
                  <a:lumMod val="80000"/>
                  <a:lumOff val="20000"/>
                </a:schemeClr>
              </a:solidFill>
              <a:round/>
            </a:ln>
            <a:effectLst/>
          </c:spPr>
          <c:marker>
            <c:symbol val="none"/>
          </c:marker>
          <c:cat>
            <c:numRef>
              <c:f>'BIFUbC-heavy-or-residual-oil'!$B$1:$AF$1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'BIFUbC-heavy-or-residual-oil'!$B$13:$AF$13</c:f>
              <c:numCache>
                <c:formatCode>0.00E+00</c:formatCode>
                <c:ptCount val="31"/>
                <c:pt idx="0">
                  <c:v>13583122748657.443</c:v>
                </c:pt>
                <c:pt idx="1">
                  <c:v>13884482155793.414</c:v>
                </c:pt>
                <c:pt idx="2">
                  <c:v>14185841562929.387</c:v>
                </c:pt>
                <c:pt idx="3">
                  <c:v>14487200970065.357</c:v>
                </c:pt>
                <c:pt idx="4">
                  <c:v>14788560377201.328</c:v>
                </c:pt>
                <c:pt idx="5">
                  <c:v>15089919784337.299</c:v>
                </c:pt>
                <c:pt idx="6">
                  <c:v>15229182879694.863</c:v>
                </c:pt>
                <c:pt idx="7">
                  <c:v>15368445975052.385</c:v>
                </c:pt>
                <c:pt idx="8">
                  <c:v>15507709070409.906</c:v>
                </c:pt>
                <c:pt idx="9">
                  <c:v>15646972165767.428</c:v>
                </c:pt>
                <c:pt idx="10">
                  <c:v>15786235261124.975</c:v>
                </c:pt>
                <c:pt idx="11">
                  <c:v>15885246232575.145</c:v>
                </c:pt>
                <c:pt idx="12">
                  <c:v>15984257204025.34</c:v>
                </c:pt>
                <c:pt idx="13">
                  <c:v>16083268175475.539</c:v>
                </c:pt>
                <c:pt idx="14">
                  <c:v>16182279146925.736</c:v>
                </c:pt>
                <c:pt idx="15">
                  <c:v>16281290118375.926</c:v>
                </c:pt>
                <c:pt idx="16">
                  <c:v>16359018357645.275</c:v>
                </c:pt>
                <c:pt idx="17">
                  <c:v>16436746596914.561</c:v>
                </c:pt>
                <c:pt idx="18">
                  <c:v>16514474836183.875</c:v>
                </c:pt>
                <c:pt idx="19">
                  <c:v>16592203075453.191</c:v>
                </c:pt>
                <c:pt idx="20">
                  <c:v>16669931314722.479</c:v>
                </c:pt>
                <c:pt idx="21">
                  <c:v>16776036530232.975</c:v>
                </c:pt>
                <c:pt idx="22">
                  <c:v>16862793807397.201</c:v>
                </c:pt>
                <c:pt idx="23">
                  <c:v>16949551084561.457</c:v>
                </c:pt>
                <c:pt idx="24">
                  <c:v>17036308361725.684</c:v>
                </c:pt>
                <c:pt idx="25">
                  <c:v>17123065638889.906</c:v>
                </c:pt>
                <c:pt idx="26">
                  <c:v>17209822916054.131</c:v>
                </c:pt>
                <c:pt idx="27">
                  <c:v>17296580193218.387</c:v>
                </c:pt>
                <c:pt idx="28">
                  <c:v>17383337470382.613</c:v>
                </c:pt>
                <c:pt idx="29">
                  <c:v>17470094747546.838</c:v>
                </c:pt>
                <c:pt idx="30">
                  <c:v>17556852024711.092</c:v>
                </c:pt>
              </c:numCache>
            </c:numRef>
          </c:val>
          <c:smooth val="0"/>
          <c:extLst>
            <c:ext xmlns:c16="http://schemas.microsoft.com/office/drawing/2014/chart" uri="{C3380CC4-5D6E-409C-BE32-E72D297353CC}">
              <c16:uniqueId val="{0000000C-A741-49DD-9B45-806E7DC337FE}"/>
            </c:ext>
          </c:extLst>
        </c:ser>
        <c:ser>
          <c:idx val="16"/>
          <c:order val="12"/>
          <c:tx>
            <c:strRef>
              <c:f>'BIFUbC-heavy-or-residual-oil'!$A$14</c:f>
              <c:strCache>
                <c:ptCount val="1"/>
                <c:pt idx="0">
                  <c:v>cement and other nonmetallic minerals 239</c:v>
                </c:pt>
              </c:strCache>
            </c:strRef>
          </c:tx>
          <c:spPr>
            <a:ln w="28575" cap="rnd">
              <a:solidFill>
                <a:schemeClr val="accent5">
                  <a:lumMod val="80000"/>
                  <a:lumOff val="20000"/>
                </a:schemeClr>
              </a:solidFill>
              <a:round/>
            </a:ln>
            <a:effectLst/>
          </c:spPr>
          <c:marker>
            <c:symbol val="none"/>
          </c:marker>
          <c:cat>
            <c:numRef>
              <c:f>'BIFUbC-heavy-or-residual-oil'!$B$1:$AF$1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'BIFUbC-heavy-or-residual-oil'!$B$14:$AF$14</c:f>
              <c:numCache>
                <c:formatCode>0.00E+00</c:formatCode>
                <c:ptCount val="31"/>
                <c:pt idx="0">
                  <c:v>2172375224795.9153</c:v>
                </c:pt>
                <c:pt idx="1">
                  <c:v>2220572220577.7637</c:v>
                </c:pt>
                <c:pt idx="2">
                  <c:v>2268769216359.6118</c:v>
                </c:pt>
                <c:pt idx="3">
                  <c:v>2316966212141.46</c:v>
                </c:pt>
                <c:pt idx="4">
                  <c:v>2365163207923.3081</c:v>
                </c:pt>
                <c:pt idx="5">
                  <c:v>2413360203705.1563</c:v>
                </c:pt>
                <c:pt idx="6">
                  <c:v>2435632821252.772</c:v>
                </c:pt>
                <c:pt idx="7">
                  <c:v>2457905438800.3804</c:v>
                </c:pt>
                <c:pt idx="8">
                  <c:v>2480178056347.9893</c:v>
                </c:pt>
                <c:pt idx="9">
                  <c:v>2502450673895.5977</c:v>
                </c:pt>
                <c:pt idx="10">
                  <c:v>2524723291443.2104</c:v>
                </c:pt>
                <c:pt idx="11">
                  <c:v>2540558308570.0776</c:v>
                </c:pt>
                <c:pt idx="12">
                  <c:v>2556393325696.9487</c:v>
                </c:pt>
                <c:pt idx="13">
                  <c:v>2572228342823.8198</c:v>
                </c:pt>
                <c:pt idx="14">
                  <c:v>2588063359950.6909</c:v>
                </c:pt>
                <c:pt idx="15">
                  <c:v>2603898377077.561</c:v>
                </c:pt>
                <c:pt idx="16">
                  <c:v>2616329605476.2319</c:v>
                </c:pt>
                <c:pt idx="17">
                  <c:v>2628760833874.8926</c:v>
                </c:pt>
                <c:pt idx="18">
                  <c:v>2641192062273.5581</c:v>
                </c:pt>
                <c:pt idx="19">
                  <c:v>2653623290672.2236</c:v>
                </c:pt>
                <c:pt idx="20">
                  <c:v>2666054519070.8848</c:v>
                </c:pt>
                <c:pt idx="21">
                  <c:v>2683024132440.4917</c:v>
                </c:pt>
                <c:pt idx="22">
                  <c:v>2696899392420.8188</c:v>
                </c:pt>
                <c:pt idx="23">
                  <c:v>2710774652401.1509</c:v>
                </c:pt>
                <c:pt idx="24">
                  <c:v>2724649912381.478</c:v>
                </c:pt>
                <c:pt idx="25">
                  <c:v>2738525172361.8042</c:v>
                </c:pt>
                <c:pt idx="26">
                  <c:v>2752400432342.1313</c:v>
                </c:pt>
                <c:pt idx="27">
                  <c:v>2766275692322.4634</c:v>
                </c:pt>
                <c:pt idx="28">
                  <c:v>2780150952302.7905</c:v>
                </c:pt>
                <c:pt idx="29">
                  <c:v>2794026212283.1172</c:v>
                </c:pt>
                <c:pt idx="30">
                  <c:v>2807901472263.4487</c:v>
                </c:pt>
              </c:numCache>
            </c:numRef>
          </c:val>
          <c:smooth val="0"/>
          <c:extLst>
            <c:ext xmlns:c16="http://schemas.microsoft.com/office/drawing/2014/chart" uri="{C3380CC4-5D6E-409C-BE32-E72D297353CC}">
              <c16:uniqueId val="{0000000D-A741-49DD-9B45-806E7DC337FE}"/>
            </c:ext>
          </c:extLst>
        </c:ser>
        <c:ser>
          <c:idx val="17"/>
          <c:order val="13"/>
          <c:tx>
            <c:strRef>
              <c:f>'BIFUbC-heavy-or-residual-oil'!$A$15</c:f>
              <c:strCache>
                <c:ptCount val="1"/>
                <c:pt idx="0">
                  <c:v>iron and steel 241</c:v>
                </c:pt>
              </c:strCache>
            </c:strRef>
          </c:tx>
          <c:spPr>
            <a:ln w="28575" cap="rnd">
              <a:solidFill>
                <a:schemeClr val="accent6">
                  <a:lumMod val="80000"/>
                  <a:lumOff val="20000"/>
                </a:schemeClr>
              </a:solidFill>
              <a:round/>
            </a:ln>
            <a:effectLst/>
          </c:spPr>
          <c:marker>
            <c:symbol val="none"/>
          </c:marker>
          <c:cat>
            <c:numRef>
              <c:f>'BIFUbC-heavy-or-residual-oil'!$B$1:$AF$1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'BIFUbC-heavy-or-residual-oil'!$B$15:$AF$15</c:f>
              <c:numCache>
                <c:formatCode>0.00E+00</c:formatCode>
                <c:ptCount val="31"/>
                <c:pt idx="0">
                  <c:v>602115116500.21411</c:v>
                </c:pt>
                <c:pt idx="1">
                  <c:v>588244249461.7157</c:v>
                </c:pt>
                <c:pt idx="2">
                  <c:v>574373382423.21729</c:v>
                </c:pt>
                <c:pt idx="3">
                  <c:v>560502515384.71887</c:v>
                </c:pt>
                <c:pt idx="4">
                  <c:v>546631648346.22052</c:v>
                </c:pt>
                <c:pt idx="5">
                  <c:v>532760781307.72223</c:v>
                </c:pt>
                <c:pt idx="6">
                  <c:v>530923675165.28223</c:v>
                </c:pt>
                <c:pt idx="7">
                  <c:v>529086569022.8418</c:v>
                </c:pt>
                <c:pt idx="8">
                  <c:v>527249462880.40137</c:v>
                </c:pt>
                <c:pt idx="9">
                  <c:v>525412356737.961</c:v>
                </c:pt>
                <c:pt idx="10">
                  <c:v>523575250595.52008</c:v>
                </c:pt>
                <c:pt idx="11">
                  <c:v>519901038310.63928</c:v>
                </c:pt>
                <c:pt idx="12">
                  <c:v>516226826025.75842</c:v>
                </c:pt>
                <c:pt idx="13">
                  <c:v>512552613740.87756</c:v>
                </c:pt>
                <c:pt idx="14">
                  <c:v>508878401455.9967</c:v>
                </c:pt>
                <c:pt idx="15">
                  <c:v>505204189171.11591</c:v>
                </c:pt>
                <c:pt idx="16">
                  <c:v>499692870743.79462</c:v>
                </c:pt>
                <c:pt idx="17">
                  <c:v>494181552316.47333</c:v>
                </c:pt>
                <c:pt idx="18">
                  <c:v>488670233889.1521</c:v>
                </c:pt>
                <c:pt idx="19">
                  <c:v>483158915461.83081</c:v>
                </c:pt>
                <c:pt idx="20">
                  <c:v>477647597034.50958</c:v>
                </c:pt>
                <c:pt idx="21">
                  <c:v>474585753463.77612</c:v>
                </c:pt>
                <c:pt idx="22">
                  <c:v>469853813399.91437</c:v>
                </c:pt>
                <c:pt idx="23">
                  <c:v>465121873336.05261</c:v>
                </c:pt>
                <c:pt idx="24">
                  <c:v>460389933272.19092</c:v>
                </c:pt>
                <c:pt idx="25">
                  <c:v>455657993208.32916</c:v>
                </c:pt>
                <c:pt idx="26">
                  <c:v>450926053144.46741</c:v>
                </c:pt>
                <c:pt idx="27">
                  <c:v>446194113080.60565</c:v>
                </c:pt>
                <c:pt idx="28">
                  <c:v>441462173016.7439</c:v>
                </c:pt>
                <c:pt idx="29">
                  <c:v>436730232952.88214</c:v>
                </c:pt>
                <c:pt idx="30">
                  <c:v>431998292889.02039</c:v>
                </c:pt>
              </c:numCache>
            </c:numRef>
          </c:val>
          <c:smooth val="0"/>
          <c:extLst>
            <c:ext xmlns:c16="http://schemas.microsoft.com/office/drawing/2014/chart" uri="{C3380CC4-5D6E-409C-BE32-E72D297353CC}">
              <c16:uniqueId val="{0000000E-A741-49DD-9B45-806E7DC337FE}"/>
            </c:ext>
          </c:extLst>
        </c:ser>
        <c:ser>
          <c:idx val="18"/>
          <c:order val="14"/>
          <c:tx>
            <c:strRef>
              <c:f>'BIFUbC-heavy-or-residual-oil'!$A$16</c:f>
              <c:strCache>
                <c:ptCount val="1"/>
                <c:pt idx="0">
                  <c:v>other metals 242</c:v>
                </c:pt>
              </c:strCache>
            </c:strRef>
          </c:tx>
          <c:spPr>
            <a:ln w="28575" cap="rnd">
              <a:solidFill>
                <a:schemeClr val="accent1">
                  <a:lumMod val="80000"/>
                </a:schemeClr>
              </a:solidFill>
              <a:round/>
            </a:ln>
            <a:effectLst/>
          </c:spPr>
          <c:marker>
            <c:symbol val="none"/>
          </c:marker>
          <c:cat>
            <c:numRef>
              <c:f>'BIFUbC-heavy-or-residual-oil'!$B$1:$AF$1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'BIFUbC-heavy-or-residual-oil'!$B$16:$AF$16</c:f>
              <c:numCache>
                <c:formatCode>0.00E+00</c:formatCode>
                <c:ptCount val="31"/>
                <c:pt idx="0">
                  <c:v>947372693726.9646</c:v>
                </c:pt>
                <c:pt idx="1">
                  <c:v>960922275149.85022</c:v>
                </c:pt>
                <c:pt idx="2">
                  <c:v>974471856572.73621</c:v>
                </c:pt>
                <c:pt idx="3">
                  <c:v>988021437995.62195</c:v>
                </c:pt>
                <c:pt idx="4">
                  <c:v>1001571019418.5078</c:v>
                </c:pt>
                <c:pt idx="5">
                  <c:v>1015120600841.3937</c:v>
                </c:pt>
                <c:pt idx="6">
                  <c:v>1014750793700.832</c:v>
                </c:pt>
                <c:pt idx="7">
                  <c:v>1014380986560.2705</c:v>
                </c:pt>
                <c:pt idx="8">
                  <c:v>1014011179419.7089</c:v>
                </c:pt>
                <c:pt idx="9">
                  <c:v>1013641372279.1475</c:v>
                </c:pt>
                <c:pt idx="10">
                  <c:v>1013271565138.5859</c:v>
                </c:pt>
                <c:pt idx="11">
                  <c:v>1011052722295.2168</c:v>
                </c:pt>
                <c:pt idx="12">
                  <c:v>1008833879451.8477</c:v>
                </c:pt>
                <c:pt idx="13">
                  <c:v>1006615036608.4785</c:v>
                </c:pt>
                <c:pt idx="14">
                  <c:v>1004396193765.1094</c:v>
                </c:pt>
                <c:pt idx="15">
                  <c:v>1002177350921.7402</c:v>
                </c:pt>
                <c:pt idx="16">
                  <c:v>1002177350921.7402</c:v>
                </c:pt>
                <c:pt idx="17">
                  <c:v>1002177350921.7402</c:v>
                </c:pt>
                <c:pt idx="18">
                  <c:v>1002177350921.7402</c:v>
                </c:pt>
                <c:pt idx="19">
                  <c:v>1002177350921.7402</c:v>
                </c:pt>
                <c:pt idx="20">
                  <c:v>1002177350921.7402</c:v>
                </c:pt>
                <c:pt idx="21">
                  <c:v>999218893797.2478</c:v>
                </c:pt>
                <c:pt idx="22">
                  <c:v>998277566530.36414</c:v>
                </c:pt>
                <c:pt idx="23">
                  <c:v>997336239263.48022</c:v>
                </c:pt>
                <c:pt idx="24">
                  <c:v>996394911996.59656</c:v>
                </c:pt>
                <c:pt idx="25">
                  <c:v>995453584729.71265</c:v>
                </c:pt>
                <c:pt idx="26">
                  <c:v>994512257462.82849</c:v>
                </c:pt>
                <c:pt idx="27">
                  <c:v>993570930195.94458</c:v>
                </c:pt>
                <c:pt idx="28">
                  <c:v>992629602929.06079</c:v>
                </c:pt>
                <c:pt idx="29">
                  <c:v>991688275662.17688</c:v>
                </c:pt>
                <c:pt idx="30">
                  <c:v>990746948395.29321</c:v>
                </c:pt>
              </c:numCache>
            </c:numRef>
          </c:val>
          <c:smooth val="0"/>
          <c:extLst>
            <c:ext xmlns:c16="http://schemas.microsoft.com/office/drawing/2014/chart" uri="{C3380CC4-5D6E-409C-BE32-E72D297353CC}">
              <c16:uniqueId val="{0000000F-A741-49DD-9B45-806E7DC337FE}"/>
            </c:ext>
          </c:extLst>
        </c:ser>
        <c:ser>
          <c:idx val="19"/>
          <c:order val="15"/>
          <c:tx>
            <c:strRef>
              <c:f>'BIFUbC-heavy-or-residual-oil'!$A$17</c:f>
              <c:strCache>
                <c:ptCount val="1"/>
                <c:pt idx="0">
                  <c:v>metal products except machinery and vehicles 25</c:v>
                </c:pt>
              </c:strCache>
            </c:strRef>
          </c:tx>
          <c:spPr>
            <a:ln w="28575" cap="rnd">
              <a:solidFill>
                <a:schemeClr val="accent2">
                  <a:lumMod val="80000"/>
                </a:schemeClr>
              </a:solidFill>
              <a:round/>
            </a:ln>
            <a:effectLst/>
          </c:spPr>
          <c:marker>
            <c:symbol val="none"/>
          </c:marker>
          <c:cat>
            <c:numRef>
              <c:f>'BIFUbC-heavy-or-residual-oil'!$B$1:$AF$1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'BIFUbC-heavy-or-residual-oil'!$B$17:$AF$17</c:f>
              <c:numCache>
                <c:formatCode>0.00E+00</c:formatCode>
                <c:ptCount val="31"/>
                <c:pt idx="0">
                  <c:v>8052667896679.1982</c:v>
                </c:pt>
                <c:pt idx="1">
                  <c:v>8167839338773.7275</c:v>
                </c:pt>
                <c:pt idx="2">
                  <c:v>8283010780868.2559</c:v>
                </c:pt>
                <c:pt idx="3">
                  <c:v>8398182222962.7852</c:v>
                </c:pt>
                <c:pt idx="4">
                  <c:v>8513353665057.3154</c:v>
                </c:pt>
                <c:pt idx="5">
                  <c:v>8628525107151.8447</c:v>
                </c:pt>
                <c:pt idx="6">
                  <c:v>8625381746457.0713</c:v>
                </c:pt>
                <c:pt idx="7">
                  <c:v>8622238385762.2998</c:v>
                </c:pt>
                <c:pt idx="8">
                  <c:v>8619095025067.5264</c:v>
                </c:pt>
                <c:pt idx="9">
                  <c:v>8615951664372.7529</c:v>
                </c:pt>
                <c:pt idx="10">
                  <c:v>8612808303677.9795</c:v>
                </c:pt>
                <c:pt idx="11">
                  <c:v>8593948139509.3408</c:v>
                </c:pt>
                <c:pt idx="12">
                  <c:v>8575087975340.7041</c:v>
                </c:pt>
                <c:pt idx="13">
                  <c:v>8556227811172.0664</c:v>
                </c:pt>
                <c:pt idx="14">
                  <c:v>8537367647003.4277</c:v>
                </c:pt>
                <c:pt idx="15">
                  <c:v>8518507482834.791</c:v>
                </c:pt>
                <c:pt idx="16">
                  <c:v>8518507482834.791</c:v>
                </c:pt>
                <c:pt idx="17">
                  <c:v>8518507482834.791</c:v>
                </c:pt>
                <c:pt idx="18">
                  <c:v>8518507482834.791</c:v>
                </c:pt>
                <c:pt idx="19">
                  <c:v>8518507482834.791</c:v>
                </c:pt>
                <c:pt idx="20">
                  <c:v>8518507482834.791</c:v>
                </c:pt>
                <c:pt idx="21">
                  <c:v>8493360597276.6064</c:v>
                </c:pt>
                <c:pt idx="22">
                  <c:v>8485359315508.0947</c:v>
                </c:pt>
                <c:pt idx="23">
                  <c:v>8477358033739.582</c:v>
                </c:pt>
                <c:pt idx="24">
                  <c:v>8469356751971.0684</c:v>
                </c:pt>
                <c:pt idx="25">
                  <c:v>8461355470202.5557</c:v>
                </c:pt>
                <c:pt idx="26">
                  <c:v>8453354188434.041</c:v>
                </c:pt>
                <c:pt idx="27">
                  <c:v>8445352906665.5273</c:v>
                </c:pt>
                <c:pt idx="28">
                  <c:v>8437351624897.0166</c:v>
                </c:pt>
                <c:pt idx="29">
                  <c:v>8429350343128.5039</c:v>
                </c:pt>
                <c:pt idx="30">
                  <c:v>8421349061359.9902</c:v>
                </c:pt>
              </c:numCache>
            </c:numRef>
          </c:val>
          <c:smooth val="0"/>
          <c:extLst>
            <c:ext xmlns:c16="http://schemas.microsoft.com/office/drawing/2014/chart" uri="{C3380CC4-5D6E-409C-BE32-E72D297353CC}">
              <c16:uniqueId val="{00000010-A741-49DD-9B45-806E7DC337FE}"/>
            </c:ext>
          </c:extLst>
        </c:ser>
        <c:ser>
          <c:idx val="20"/>
          <c:order val="16"/>
          <c:tx>
            <c:strRef>
              <c:f>'BIFUbC-heavy-or-residual-oil'!$A$18</c:f>
              <c:strCache>
                <c:ptCount val="1"/>
                <c:pt idx="0">
                  <c:v>computers and electronics 26</c:v>
                </c:pt>
              </c:strCache>
            </c:strRef>
          </c:tx>
          <c:spPr>
            <a:ln w="28575" cap="rnd">
              <a:solidFill>
                <a:schemeClr val="accent3">
                  <a:lumMod val="80000"/>
                </a:schemeClr>
              </a:solidFill>
              <a:round/>
            </a:ln>
            <a:effectLst/>
          </c:spPr>
          <c:marker>
            <c:symbol val="none"/>
          </c:marker>
          <c:cat>
            <c:numRef>
              <c:f>'BIFUbC-heavy-or-residual-oil'!$B$1:$AF$1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'BIFUbC-heavy-or-residual-oil'!$B$18:$AF$18</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1-A741-49DD-9B45-806E7DC337FE}"/>
            </c:ext>
          </c:extLst>
        </c:ser>
        <c:ser>
          <c:idx val="21"/>
          <c:order val="17"/>
          <c:tx>
            <c:strRef>
              <c:f>'BIFUbC-heavy-or-residual-oil'!$A$19</c:f>
              <c:strCache>
                <c:ptCount val="1"/>
                <c:pt idx="0">
                  <c:v>appliances and electrical equipment 27</c:v>
                </c:pt>
              </c:strCache>
            </c:strRef>
          </c:tx>
          <c:spPr>
            <a:ln w="28575" cap="rnd">
              <a:solidFill>
                <a:schemeClr val="accent4">
                  <a:lumMod val="80000"/>
                </a:schemeClr>
              </a:solidFill>
              <a:round/>
            </a:ln>
            <a:effectLst/>
          </c:spPr>
          <c:marker>
            <c:symbol val="none"/>
          </c:marker>
          <c:cat>
            <c:numRef>
              <c:f>'BIFUbC-heavy-or-residual-oil'!$B$1:$AF$1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'BIFUbC-heavy-or-residual-oil'!$B$19:$AF$19</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2-A741-49DD-9B45-806E7DC337FE}"/>
            </c:ext>
          </c:extLst>
        </c:ser>
        <c:ser>
          <c:idx val="22"/>
          <c:order val="18"/>
          <c:tx>
            <c:strRef>
              <c:f>'BIFUbC-heavy-or-residual-oil'!$A$20</c:f>
              <c:strCache>
                <c:ptCount val="1"/>
                <c:pt idx="0">
                  <c:v>other machinery 28</c:v>
                </c:pt>
              </c:strCache>
            </c:strRef>
          </c:tx>
          <c:spPr>
            <a:ln w="28575" cap="rnd">
              <a:solidFill>
                <a:schemeClr val="accent5">
                  <a:lumMod val="80000"/>
                </a:schemeClr>
              </a:solidFill>
              <a:round/>
            </a:ln>
            <a:effectLst/>
          </c:spPr>
          <c:marker>
            <c:symbol val="none"/>
          </c:marker>
          <c:cat>
            <c:numRef>
              <c:f>'BIFUbC-heavy-or-residual-oil'!$B$1:$AF$1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'BIFUbC-heavy-or-residual-oil'!$B$20:$AF$20</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3-A741-49DD-9B45-806E7DC337FE}"/>
            </c:ext>
          </c:extLst>
        </c:ser>
        <c:ser>
          <c:idx val="23"/>
          <c:order val="19"/>
          <c:tx>
            <c:strRef>
              <c:f>'BIFUbC-heavy-or-residual-oil'!$A$21</c:f>
              <c:strCache>
                <c:ptCount val="1"/>
                <c:pt idx="0">
                  <c:v>road vehicles 29</c:v>
                </c:pt>
              </c:strCache>
            </c:strRef>
          </c:tx>
          <c:spPr>
            <a:ln w="28575" cap="rnd">
              <a:solidFill>
                <a:schemeClr val="accent6">
                  <a:lumMod val="80000"/>
                </a:schemeClr>
              </a:solidFill>
              <a:round/>
            </a:ln>
            <a:effectLst/>
          </c:spPr>
          <c:marker>
            <c:symbol val="none"/>
          </c:marker>
          <c:cat>
            <c:numRef>
              <c:f>'BIFUbC-heavy-or-residual-oil'!$B$1:$AF$1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'BIFUbC-heavy-or-residual-oil'!$B$21:$AF$21</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4-A741-49DD-9B45-806E7DC337FE}"/>
            </c:ext>
          </c:extLst>
        </c:ser>
        <c:ser>
          <c:idx val="24"/>
          <c:order val="20"/>
          <c:tx>
            <c:strRef>
              <c:f>'BIFUbC-heavy-or-residual-oil'!$A$22</c:f>
              <c:strCache>
                <c:ptCount val="1"/>
                <c:pt idx="0">
                  <c:v>nonroad vehicles 30</c:v>
                </c:pt>
              </c:strCache>
            </c:strRef>
          </c:tx>
          <c:spPr>
            <a:ln w="28575" cap="rnd">
              <a:solidFill>
                <a:schemeClr val="accent1">
                  <a:lumMod val="60000"/>
                  <a:lumOff val="40000"/>
                </a:schemeClr>
              </a:solidFill>
              <a:round/>
            </a:ln>
            <a:effectLst/>
          </c:spPr>
          <c:marker>
            <c:symbol val="none"/>
          </c:marker>
          <c:cat>
            <c:numRef>
              <c:f>'BIFUbC-heavy-or-residual-oil'!$B$1:$AF$1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'BIFUbC-heavy-or-residual-oil'!$B$22:$AF$22</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5-A741-49DD-9B45-806E7DC337FE}"/>
            </c:ext>
          </c:extLst>
        </c:ser>
        <c:ser>
          <c:idx val="25"/>
          <c:order val="21"/>
          <c:tx>
            <c:strRef>
              <c:f>'BIFUbC-heavy-or-residual-oil'!$A$23</c:f>
              <c:strCache>
                <c:ptCount val="1"/>
                <c:pt idx="0">
                  <c:v>other manufacturing 31T33</c:v>
                </c:pt>
              </c:strCache>
            </c:strRef>
          </c:tx>
          <c:spPr>
            <a:ln w="28575" cap="rnd">
              <a:solidFill>
                <a:schemeClr val="accent2">
                  <a:lumMod val="60000"/>
                  <a:lumOff val="40000"/>
                </a:schemeClr>
              </a:solidFill>
              <a:round/>
            </a:ln>
            <a:effectLst/>
          </c:spPr>
          <c:marker>
            <c:symbol val="none"/>
          </c:marker>
          <c:cat>
            <c:numRef>
              <c:f>'BIFUbC-heavy-or-residual-oil'!$B$1:$AF$1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'BIFUbC-heavy-or-residual-oil'!$B$23:$AF$23</c:f>
              <c:numCache>
                <c:formatCode>0.00E+00</c:formatCode>
                <c:ptCount val="31"/>
                <c:pt idx="0">
                  <c:v>9269137256563.3652</c:v>
                </c:pt>
                <c:pt idx="1">
                  <c:v>9474785233099.2461</c:v>
                </c:pt>
                <c:pt idx="2">
                  <c:v>9680433209635.125</c:v>
                </c:pt>
                <c:pt idx="3">
                  <c:v>9886081186171.0039</c:v>
                </c:pt>
                <c:pt idx="4">
                  <c:v>10091729162706.885</c:v>
                </c:pt>
                <c:pt idx="5">
                  <c:v>10297377139242.764</c:v>
                </c:pt>
                <c:pt idx="6">
                  <c:v>10392410422054.754</c:v>
                </c:pt>
                <c:pt idx="7">
                  <c:v>10487443704866.713</c:v>
                </c:pt>
                <c:pt idx="8">
                  <c:v>10582476987678.674</c:v>
                </c:pt>
                <c:pt idx="9">
                  <c:v>10677510270490.635</c:v>
                </c:pt>
                <c:pt idx="10">
                  <c:v>10772543553302.613</c:v>
                </c:pt>
                <c:pt idx="11">
                  <c:v>10840108744404.785</c:v>
                </c:pt>
                <c:pt idx="12">
                  <c:v>10907673935506.975</c:v>
                </c:pt>
                <c:pt idx="13">
                  <c:v>10975239126609.168</c:v>
                </c:pt>
                <c:pt idx="14">
                  <c:v>11042804317711.357</c:v>
                </c:pt>
                <c:pt idx="15">
                  <c:v>11110369508813.543</c:v>
                </c:pt>
                <c:pt idx="16">
                  <c:v>11163411341080.709</c:v>
                </c:pt>
                <c:pt idx="17">
                  <c:v>11216453173347.83</c:v>
                </c:pt>
                <c:pt idx="18">
                  <c:v>11269495005614.971</c:v>
                </c:pt>
                <c:pt idx="19">
                  <c:v>11322536837882.111</c:v>
                </c:pt>
                <c:pt idx="20">
                  <c:v>11375578670149.234</c:v>
                </c:pt>
                <c:pt idx="21">
                  <c:v>11447984980863.111</c:v>
                </c:pt>
                <c:pt idx="22">
                  <c:v>11507188238090.572</c:v>
                </c:pt>
                <c:pt idx="23">
                  <c:v>11566391495318.051</c:v>
                </c:pt>
                <c:pt idx="24">
                  <c:v>11625594752545.51</c:v>
                </c:pt>
                <c:pt idx="25">
                  <c:v>11684798009772.967</c:v>
                </c:pt>
                <c:pt idx="26">
                  <c:v>11744001267000.428</c:v>
                </c:pt>
                <c:pt idx="27">
                  <c:v>11803204524227.906</c:v>
                </c:pt>
                <c:pt idx="28">
                  <c:v>11862407781455.365</c:v>
                </c:pt>
                <c:pt idx="29">
                  <c:v>11921611038682.824</c:v>
                </c:pt>
                <c:pt idx="30">
                  <c:v>11980814295910.303</c:v>
                </c:pt>
              </c:numCache>
            </c:numRef>
          </c:val>
          <c:smooth val="0"/>
          <c:extLst>
            <c:ext xmlns:c16="http://schemas.microsoft.com/office/drawing/2014/chart" uri="{C3380CC4-5D6E-409C-BE32-E72D297353CC}">
              <c16:uniqueId val="{00000016-A741-49DD-9B45-806E7DC337FE}"/>
            </c:ext>
          </c:extLst>
        </c:ser>
        <c:ser>
          <c:idx val="0"/>
          <c:order val="22"/>
          <c:tx>
            <c:strRef>
              <c:f>'BIFUbC-heavy-or-residual-oil'!$A$24</c:f>
              <c:strCache>
                <c:ptCount val="1"/>
                <c:pt idx="0">
                  <c:v>energy pipelines and gas processing 352T353</c:v>
                </c:pt>
              </c:strCache>
            </c:strRef>
          </c:tx>
          <c:spPr>
            <a:ln w="28575" cap="rnd">
              <a:solidFill>
                <a:schemeClr val="accent1"/>
              </a:solidFill>
              <a:round/>
            </a:ln>
            <a:effectLst/>
          </c:spPr>
          <c:marker>
            <c:symbol val="none"/>
          </c:marker>
          <c:cat>
            <c:numRef>
              <c:f>'BIFUbC-heavy-or-residual-oil'!$B$1:$AF$1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'BIFUbC-heavy-or-residual-oil'!$B$24:$AF$24</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7-A741-49DD-9B45-806E7DC337FE}"/>
            </c:ext>
          </c:extLst>
        </c:ser>
        <c:ser>
          <c:idx val="1"/>
          <c:order val="23"/>
          <c:tx>
            <c:strRef>
              <c:f>'BIFUbC-heavy-or-residual-oil'!$A$25</c:f>
              <c:strCache>
                <c:ptCount val="1"/>
                <c:pt idx="0">
                  <c:v>water and waste 36T39</c:v>
                </c:pt>
              </c:strCache>
            </c:strRef>
          </c:tx>
          <c:spPr>
            <a:ln w="28575" cap="rnd">
              <a:solidFill>
                <a:schemeClr val="accent2"/>
              </a:solidFill>
              <a:round/>
            </a:ln>
            <a:effectLst/>
          </c:spPr>
          <c:marker>
            <c:symbol val="none"/>
          </c:marker>
          <c:cat>
            <c:numRef>
              <c:f>'BIFUbC-heavy-or-residual-oil'!$B$1:$AF$1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'BIFUbC-heavy-or-residual-oil'!$B$25:$AF$25</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8-A741-49DD-9B45-806E7DC337FE}"/>
            </c:ext>
          </c:extLst>
        </c:ser>
        <c:ser>
          <c:idx val="2"/>
          <c:order val="24"/>
          <c:tx>
            <c:strRef>
              <c:f>'BIFUbC-heavy-or-residual-oil'!$A$26</c:f>
              <c:strCache>
                <c:ptCount val="1"/>
                <c:pt idx="0">
                  <c:v>construction 41T43</c:v>
                </c:pt>
              </c:strCache>
            </c:strRef>
          </c:tx>
          <c:spPr>
            <a:ln w="28575" cap="rnd">
              <a:solidFill>
                <a:schemeClr val="accent3"/>
              </a:solidFill>
              <a:round/>
            </a:ln>
            <a:effectLst/>
          </c:spPr>
          <c:marker>
            <c:symbol val="none"/>
          </c:marker>
          <c:cat>
            <c:numRef>
              <c:f>'BIFUbC-heavy-or-residual-oil'!$B$1:$AF$1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'BIFUbC-heavy-or-residual-oil'!$B$26:$AF$26</c:f>
              <c:numCache>
                <c:formatCode>0.00E+00</c:formatCode>
                <c:ptCount val="31"/>
                <c:pt idx="0">
                  <c:v>1115868204049.4556</c:v>
                </c:pt>
                <c:pt idx="1">
                  <c:v>1140625204824.3667</c:v>
                </c:pt>
                <c:pt idx="2">
                  <c:v>1165382205599.2781</c:v>
                </c:pt>
                <c:pt idx="3">
                  <c:v>1190139206374.189</c:v>
                </c:pt>
                <c:pt idx="4">
                  <c:v>1214896207149.1001</c:v>
                </c:pt>
                <c:pt idx="5">
                  <c:v>1239653207924.011</c:v>
                </c:pt>
                <c:pt idx="6">
                  <c:v>1251093821616.6448</c:v>
                </c:pt>
                <c:pt idx="7">
                  <c:v>1262534435309.2747</c:v>
                </c:pt>
                <c:pt idx="8">
                  <c:v>1273975049001.9048</c:v>
                </c:pt>
                <c:pt idx="9">
                  <c:v>1285415662694.5349</c:v>
                </c:pt>
                <c:pt idx="10">
                  <c:v>1296856276387.1672</c:v>
                </c:pt>
                <c:pt idx="11">
                  <c:v>1304990134627.1079</c:v>
                </c:pt>
                <c:pt idx="12">
                  <c:v>1313123992867.0508</c:v>
                </c:pt>
                <c:pt idx="13">
                  <c:v>1321257851106.9937</c:v>
                </c:pt>
                <c:pt idx="14">
                  <c:v>1329391709346.9365</c:v>
                </c:pt>
                <c:pt idx="15">
                  <c:v>1337525567586.8789</c:v>
                </c:pt>
                <c:pt idx="16">
                  <c:v>1343911026392.0708</c:v>
                </c:pt>
                <c:pt idx="17">
                  <c:v>1350296485197.2573</c:v>
                </c:pt>
                <c:pt idx="18">
                  <c:v>1356681944002.446</c:v>
                </c:pt>
                <c:pt idx="19">
                  <c:v>1363067402807.635</c:v>
                </c:pt>
                <c:pt idx="20">
                  <c:v>1369452861612.8218</c:v>
                </c:pt>
                <c:pt idx="21">
                  <c:v>1378169519664.3499</c:v>
                </c:pt>
                <c:pt idx="22">
                  <c:v>1385296723684.2822</c:v>
                </c:pt>
                <c:pt idx="23">
                  <c:v>1392423927704.2168</c:v>
                </c:pt>
                <c:pt idx="24">
                  <c:v>1399551131724.1492</c:v>
                </c:pt>
                <c:pt idx="25">
                  <c:v>1406678335744.0813</c:v>
                </c:pt>
                <c:pt idx="26">
                  <c:v>1413805539764.0137</c:v>
                </c:pt>
                <c:pt idx="27">
                  <c:v>1420932743783.9485</c:v>
                </c:pt>
                <c:pt idx="28">
                  <c:v>1428059947803.8806</c:v>
                </c:pt>
                <c:pt idx="29">
                  <c:v>1435187151823.813</c:v>
                </c:pt>
                <c:pt idx="30">
                  <c:v>1442314355843.7476</c:v>
                </c:pt>
              </c:numCache>
            </c:numRef>
          </c:val>
          <c:smooth val="0"/>
          <c:extLst>
            <c:ext xmlns:c16="http://schemas.microsoft.com/office/drawing/2014/chart" uri="{C3380CC4-5D6E-409C-BE32-E72D297353CC}">
              <c16:uniqueId val="{00000019-A741-49DD-9B45-806E7DC337FE}"/>
            </c:ext>
          </c:extLst>
        </c:ser>
        <c:dLbls>
          <c:showLegendKey val="0"/>
          <c:showVal val="0"/>
          <c:showCatName val="0"/>
          <c:showSerName val="0"/>
          <c:showPercent val="0"/>
          <c:showBubbleSize val="0"/>
        </c:dLbls>
        <c:smooth val="0"/>
        <c:axId val="1554324768"/>
        <c:axId val="1331715072"/>
        <c:extLst/>
      </c:lineChart>
      <c:catAx>
        <c:axId val="15543247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1715072"/>
        <c:crosses val="autoZero"/>
        <c:auto val="1"/>
        <c:lblAlgn val="ctr"/>
        <c:lblOffset val="100"/>
        <c:noMultiLvlLbl val="0"/>
      </c:catAx>
      <c:valAx>
        <c:axId val="1331715072"/>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432476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5"/>
          <c:order val="0"/>
          <c:tx>
            <c:strRef>
              <c:f>'BIFUbC-LPG-propane-or-butane'!$A$2</c:f>
              <c:strCache>
                <c:ptCount val="1"/>
                <c:pt idx="0">
                  <c:v>agriculture and forestry 01T03</c:v>
                </c:pt>
              </c:strCache>
            </c:strRef>
          </c:tx>
          <c:spPr>
            <a:ln w="28575" cap="rnd">
              <a:solidFill>
                <a:schemeClr val="accent6"/>
              </a:solidFill>
              <a:round/>
            </a:ln>
            <a:effectLst/>
          </c:spPr>
          <c:marker>
            <c:symbol val="none"/>
          </c:marker>
          <c:cat>
            <c:numRef>
              <c:f>'BIFUbC-LPG-propane-or-butane'!$B$1:$AF$1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'BIFUbC-LPG-propane-or-butane'!$B$2:$AF$2</c:f>
              <c:numCache>
                <c:formatCode>0.00E+00</c:formatCode>
                <c:ptCount val="31"/>
                <c:pt idx="0">
                  <c:v>350727016153.76312</c:v>
                </c:pt>
                <c:pt idx="1">
                  <c:v>358508355364.96277</c:v>
                </c:pt>
                <c:pt idx="2">
                  <c:v>366289694576.16241</c:v>
                </c:pt>
                <c:pt idx="3">
                  <c:v>374071033787.36206</c:v>
                </c:pt>
                <c:pt idx="4">
                  <c:v>381852372998.56171</c:v>
                </c:pt>
                <c:pt idx="5">
                  <c:v>389633712209.76141</c:v>
                </c:pt>
                <c:pt idx="6">
                  <c:v>393229595925.08179</c:v>
                </c:pt>
                <c:pt idx="7">
                  <c:v>396825479640.40106</c:v>
                </c:pt>
                <c:pt idx="8">
                  <c:v>400421363355.7204</c:v>
                </c:pt>
                <c:pt idx="9">
                  <c:v>404017247071.03967</c:v>
                </c:pt>
                <c:pt idx="10">
                  <c:v>407613130786.35968</c:v>
                </c:pt>
                <c:pt idx="11">
                  <c:v>410169672696.91815</c:v>
                </c:pt>
                <c:pt idx="12">
                  <c:v>412726214607.47742</c:v>
                </c:pt>
                <c:pt idx="13">
                  <c:v>415282756518.03662</c:v>
                </c:pt>
                <c:pt idx="14">
                  <c:v>417839298428.59583</c:v>
                </c:pt>
                <c:pt idx="15">
                  <c:v>420395840339.15491</c:v>
                </c:pt>
                <c:pt idx="16">
                  <c:v>422402845203.52008</c:v>
                </c:pt>
                <c:pt idx="17">
                  <c:v>424409850067.88354</c:v>
                </c:pt>
                <c:pt idx="18">
                  <c:v>426416854932.24786</c:v>
                </c:pt>
                <c:pt idx="19">
                  <c:v>428423859796.61212</c:v>
                </c:pt>
                <c:pt idx="20">
                  <c:v>430430864660.97571</c:v>
                </c:pt>
                <c:pt idx="21">
                  <c:v>433170585586.93335</c:v>
                </c:pt>
                <c:pt idx="22">
                  <c:v>435410727379.98615</c:v>
                </c:pt>
                <c:pt idx="23">
                  <c:v>437650869173.03973</c:v>
                </c:pt>
                <c:pt idx="24">
                  <c:v>439891010966.09253</c:v>
                </c:pt>
                <c:pt idx="25">
                  <c:v>442131152759.14532</c:v>
                </c:pt>
                <c:pt idx="26">
                  <c:v>444371294552.19812</c:v>
                </c:pt>
                <c:pt idx="27">
                  <c:v>446611436345.25171</c:v>
                </c:pt>
                <c:pt idx="28">
                  <c:v>448851578138.3045</c:v>
                </c:pt>
                <c:pt idx="29">
                  <c:v>451091719931.3573</c:v>
                </c:pt>
                <c:pt idx="30">
                  <c:v>453331861724.41089</c:v>
                </c:pt>
              </c:numCache>
            </c:numRef>
          </c:val>
          <c:smooth val="0"/>
          <c:extLst>
            <c:ext xmlns:c16="http://schemas.microsoft.com/office/drawing/2014/chart" uri="{C3380CC4-5D6E-409C-BE32-E72D297353CC}">
              <c16:uniqueId val="{00000001-F52D-43AE-855E-3F0AD4D10BCA}"/>
            </c:ext>
          </c:extLst>
        </c:ser>
        <c:ser>
          <c:idx val="6"/>
          <c:order val="1"/>
          <c:tx>
            <c:strRef>
              <c:f>'BIFUbC-LPG-propane-or-butane'!$A$3</c:f>
              <c:strCache>
                <c:ptCount val="1"/>
                <c:pt idx="0">
                  <c:v>coal mining 05</c:v>
                </c:pt>
              </c:strCache>
            </c:strRef>
          </c:tx>
          <c:spPr>
            <a:ln w="28575" cap="rnd">
              <a:solidFill>
                <a:schemeClr val="accent1">
                  <a:lumMod val="60000"/>
                </a:schemeClr>
              </a:solidFill>
              <a:round/>
            </a:ln>
            <a:effectLst/>
          </c:spPr>
          <c:marker>
            <c:symbol val="none"/>
          </c:marker>
          <c:cat>
            <c:numRef>
              <c:f>'BIFUbC-LPG-propane-or-butane'!$B$1:$AF$1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'BIFUbC-LPG-propane-or-butane'!$B$3:$AF$3</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2-F52D-43AE-855E-3F0AD4D10BCA}"/>
            </c:ext>
          </c:extLst>
        </c:ser>
        <c:ser>
          <c:idx val="7"/>
          <c:order val="2"/>
          <c:tx>
            <c:strRef>
              <c:f>'BIFUbC-LPG-propane-or-butane'!$A$4</c:f>
              <c:strCache>
                <c:ptCount val="1"/>
                <c:pt idx="0">
                  <c:v>oil and gas extraction 06</c:v>
                </c:pt>
              </c:strCache>
            </c:strRef>
          </c:tx>
          <c:spPr>
            <a:ln w="28575" cap="rnd">
              <a:solidFill>
                <a:schemeClr val="accent2">
                  <a:lumMod val="60000"/>
                </a:schemeClr>
              </a:solidFill>
              <a:round/>
            </a:ln>
            <a:effectLst/>
          </c:spPr>
          <c:marker>
            <c:symbol val="none"/>
          </c:marker>
          <c:cat>
            <c:numRef>
              <c:f>'BIFUbC-LPG-propane-or-butane'!$B$1:$AF$1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'BIFUbC-LPG-propane-or-butane'!$B$4:$AF$4</c:f>
              <c:numCache>
                <c:formatCode>0.00E+00</c:formatCode>
                <c:ptCount val="31"/>
                <c:pt idx="0">
                  <c:v>139126610879.03522</c:v>
                </c:pt>
                <c:pt idx="1">
                  <c:v>134180545787.83896</c:v>
                </c:pt>
                <c:pt idx="2">
                  <c:v>129234480696.64418</c:v>
                </c:pt>
                <c:pt idx="3">
                  <c:v>124288415605.44939</c:v>
                </c:pt>
                <c:pt idx="4">
                  <c:v>119342350514.25461</c:v>
                </c:pt>
                <c:pt idx="5">
                  <c:v>114396285423.05949</c:v>
                </c:pt>
                <c:pt idx="6">
                  <c:v>114730348973.88715</c:v>
                </c:pt>
                <c:pt idx="7">
                  <c:v>115064412524.71483</c:v>
                </c:pt>
                <c:pt idx="8">
                  <c:v>115398476075.54242</c:v>
                </c:pt>
                <c:pt idx="9">
                  <c:v>115732539626.3701</c:v>
                </c:pt>
                <c:pt idx="10">
                  <c:v>116066603177.19768</c:v>
                </c:pt>
                <c:pt idx="11">
                  <c:v>116006162251.38039</c:v>
                </c:pt>
                <c:pt idx="12">
                  <c:v>115945721325.56308</c:v>
                </c:pt>
                <c:pt idx="13">
                  <c:v>115885280399.74576</c:v>
                </c:pt>
                <c:pt idx="14">
                  <c:v>115824839473.92844</c:v>
                </c:pt>
                <c:pt idx="15">
                  <c:v>115764398548.1111</c:v>
                </c:pt>
                <c:pt idx="16">
                  <c:v>115508434868.29439</c:v>
                </c:pt>
                <c:pt idx="17">
                  <c:v>115252471188.47769</c:v>
                </c:pt>
                <c:pt idx="18">
                  <c:v>114996507508.661</c:v>
                </c:pt>
                <c:pt idx="19">
                  <c:v>114740543828.84428</c:v>
                </c:pt>
                <c:pt idx="20">
                  <c:v>114484580149.02759</c:v>
                </c:pt>
                <c:pt idx="21">
                  <c:v>114489313474.5434</c:v>
                </c:pt>
                <c:pt idx="22">
                  <c:v>114316298841.87793</c:v>
                </c:pt>
                <c:pt idx="23">
                  <c:v>114143284209.21246</c:v>
                </c:pt>
                <c:pt idx="24">
                  <c:v>113970269576.54706</c:v>
                </c:pt>
                <c:pt idx="25">
                  <c:v>113797254943.88159</c:v>
                </c:pt>
                <c:pt idx="26">
                  <c:v>113624240311.21613</c:v>
                </c:pt>
                <c:pt idx="27">
                  <c:v>113451225678.55066</c:v>
                </c:pt>
                <c:pt idx="28">
                  <c:v>113278211045.88521</c:v>
                </c:pt>
                <c:pt idx="29">
                  <c:v>113105196413.21974</c:v>
                </c:pt>
                <c:pt idx="30">
                  <c:v>112932181780.55429</c:v>
                </c:pt>
              </c:numCache>
            </c:numRef>
          </c:val>
          <c:smooth val="0"/>
          <c:extLst>
            <c:ext xmlns:c16="http://schemas.microsoft.com/office/drawing/2014/chart" uri="{C3380CC4-5D6E-409C-BE32-E72D297353CC}">
              <c16:uniqueId val="{00000003-F52D-43AE-855E-3F0AD4D10BCA}"/>
            </c:ext>
          </c:extLst>
        </c:ser>
        <c:ser>
          <c:idx val="8"/>
          <c:order val="3"/>
          <c:tx>
            <c:strRef>
              <c:f>'BIFUbC-LPG-propane-or-butane'!$A$5</c:f>
              <c:strCache>
                <c:ptCount val="1"/>
                <c:pt idx="0">
                  <c:v>other mining and quarrying 07T08</c:v>
                </c:pt>
              </c:strCache>
            </c:strRef>
          </c:tx>
          <c:spPr>
            <a:ln w="28575" cap="rnd">
              <a:solidFill>
                <a:schemeClr val="accent3">
                  <a:lumMod val="60000"/>
                </a:schemeClr>
              </a:solidFill>
              <a:round/>
            </a:ln>
            <a:effectLst/>
          </c:spPr>
          <c:marker>
            <c:symbol val="none"/>
          </c:marker>
          <c:cat>
            <c:numRef>
              <c:f>'BIFUbC-LPG-propane-or-butane'!$B$1:$AF$1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'BIFUbC-LPG-propane-or-butane'!$B$5:$AF$5</c:f>
              <c:numCache>
                <c:formatCode>0.00E+00</c:formatCode>
                <c:ptCount val="31"/>
                <c:pt idx="0">
                  <c:v>128866512572.49394</c:v>
                </c:pt>
                <c:pt idx="1">
                  <c:v>131725585301.72812</c:v>
                </c:pt>
                <c:pt idx="2">
                  <c:v>134584658030.96231</c:v>
                </c:pt>
                <c:pt idx="3">
                  <c:v>137443730760.1965</c:v>
                </c:pt>
                <c:pt idx="4">
                  <c:v>140302803489.43066</c:v>
                </c:pt>
                <c:pt idx="5">
                  <c:v>143161876218.66486</c:v>
                </c:pt>
                <c:pt idx="6">
                  <c:v>144483100340.75076</c:v>
                </c:pt>
                <c:pt idx="7">
                  <c:v>145804324462.83624</c:v>
                </c:pt>
                <c:pt idx="8">
                  <c:v>147125548584.92175</c:v>
                </c:pt>
                <c:pt idx="9">
                  <c:v>148446772707.00723</c:v>
                </c:pt>
                <c:pt idx="10">
                  <c:v>149767996829.09299</c:v>
                </c:pt>
                <c:pt idx="11">
                  <c:v>150707338895.95749</c:v>
                </c:pt>
                <c:pt idx="12">
                  <c:v>151646680962.82227</c:v>
                </c:pt>
                <c:pt idx="13">
                  <c:v>152586023029.68701</c:v>
                </c:pt>
                <c:pt idx="14">
                  <c:v>153525365096.55179</c:v>
                </c:pt>
                <c:pt idx="15">
                  <c:v>154464707163.41647</c:v>
                </c:pt>
                <c:pt idx="16">
                  <c:v>155202134580.39478</c:v>
                </c:pt>
                <c:pt idx="17">
                  <c:v>155939561997.37244</c:v>
                </c:pt>
                <c:pt idx="18">
                  <c:v>156676989414.3504</c:v>
                </c:pt>
                <c:pt idx="19">
                  <c:v>157414416831.32834</c:v>
                </c:pt>
                <c:pt idx="20">
                  <c:v>158151844248.30603</c:v>
                </c:pt>
                <c:pt idx="21">
                  <c:v>159158491198.46646</c:v>
                </c:pt>
                <c:pt idx="22">
                  <c:v>159981579376.00238</c:v>
                </c:pt>
                <c:pt idx="23">
                  <c:v>160804667553.53857</c:v>
                </c:pt>
                <c:pt idx="24">
                  <c:v>161627755731.07449</c:v>
                </c:pt>
                <c:pt idx="25">
                  <c:v>162450843908.61038</c:v>
                </c:pt>
                <c:pt idx="26">
                  <c:v>163273932086.1463</c:v>
                </c:pt>
                <c:pt idx="27">
                  <c:v>164097020263.6825</c:v>
                </c:pt>
                <c:pt idx="28">
                  <c:v>164920108441.21838</c:v>
                </c:pt>
                <c:pt idx="29">
                  <c:v>165743196618.7543</c:v>
                </c:pt>
                <c:pt idx="30">
                  <c:v>166566284796.2905</c:v>
                </c:pt>
              </c:numCache>
            </c:numRef>
          </c:val>
          <c:smooth val="0"/>
          <c:extLst>
            <c:ext xmlns:c16="http://schemas.microsoft.com/office/drawing/2014/chart" uri="{C3380CC4-5D6E-409C-BE32-E72D297353CC}">
              <c16:uniqueId val="{00000004-F52D-43AE-855E-3F0AD4D10BCA}"/>
            </c:ext>
          </c:extLst>
        </c:ser>
        <c:ser>
          <c:idx val="9"/>
          <c:order val="4"/>
          <c:tx>
            <c:strRef>
              <c:f>'BIFUbC-LPG-propane-or-butane'!$A$6</c:f>
              <c:strCache>
                <c:ptCount val="1"/>
                <c:pt idx="0">
                  <c:v>food beverage and tobacco 10T12</c:v>
                </c:pt>
              </c:strCache>
            </c:strRef>
          </c:tx>
          <c:spPr>
            <a:ln w="28575" cap="rnd">
              <a:solidFill>
                <a:schemeClr val="accent4">
                  <a:lumMod val="60000"/>
                </a:schemeClr>
              </a:solidFill>
              <a:round/>
            </a:ln>
            <a:effectLst/>
          </c:spPr>
          <c:marker>
            <c:symbol val="none"/>
          </c:marker>
          <c:cat>
            <c:numRef>
              <c:f>'BIFUbC-LPG-propane-or-butane'!$B$1:$AF$1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'BIFUbC-LPG-propane-or-butane'!$B$6:$AF$6</c:f>
              <c:numCache>
                <c:formatCode>0.00E+00</c:formatCode>
                <c:ptCount val="31"/>
                <c:pt idx="0">
                  <c:v>1459611717669.1831</c:v>
                </c:pt>
                <c:pt idx="1">
                  <c:v>1491995119485.1594</c:v>
                </c:pt>
                <c:pt idx="2">
                  <c:v>1524378521301.1357</c:v>
                </c:pt>
                <c:pt idx="3">
                  <c:v>1556761923117.1121</c:v>
                </c:pt>
                <c:pt idx="4">
                  <c:v>1589145324933.0881</c:v>
                </c:pt>
                <c:pt idx="5">
                  <c:v>1621528726749.0647</c:v>
                </c:pt>
                <c:pt idx="6">
                  <c:v>1636493624702.51</c:v>
                </c:pt>
                <c:pt idx="7">
                  <c:v>1651458522655.9507</c:v>
                </c:pt>
                <c:pt idx="8">
                  <c:v>1666423420609.3914</c:v>
                </c:pt>
                <c:pt idx="9">
                  <c:v>1681388318562.832</c:v>
                </c:pt>
                <c:pt idx="10">
                  <c:v>1696353216516.2759</c:v>
                </c:pt>
                <c:pt idx="11">
                  <c:v>1706992712071.2107</c:v>
                </c:pt>
                <c:pt idx="12">
                  <c:v>1717632207626.1487</c:v>
                </c:pt>
                <c:pt idx="13">
                  <c:v>1728271703181.0867</c:v>
                </c:pt>
                <c:pt idx="14">
                  <c:v>1738911198736.0247</c:v>
                </c:pt>
                <c:pt idx="15">
                  <c:v>1749550694290.9617</c:v>
                </c:pt>
                <c:pt idx="16">
                  <c:v>1757903195474.2815</c:v>
                </c:pt>
                <c:pt idx="17">
                  <c:v>1766255696657.594</c:v>
                </c:pt>
                <c:pt idx="18">
                  <c:v>1774608197840.9099</c:v>
                </c:pt>
                <c:pt idx="19">
                  <c:v>1782960699024.2256</c:v>
                </c:pt>
                <c:pt idx="20">
                  <c:v>1791313200207.5386</c:v>
                </c:pt>
                <c:pt idx="21">
                  <c:v>1802715027219.6846</c:v>
                </c:pt>
                <c:pt idx="22">
                  <c:v>1812037768439.4451</c:v>
                </c:pt>
                <c:pt idx="23">
                  <c:v>1821360509659.209</c:v>
                </c:pt>
                <c:pt idx="24">
                  <c:v>1830683250878.9695</c:v>
                </c:pt>
                <c:pt idx="25">
                  <c:v>1840005992098.73</c:v>
                </c:pt>
                <c:pt idx="26">
                  <c:v>1849328733318.4905</c:v>
                </c:pt>
                <c:pt idx="27">
                  <c:v>1858651474538.2544</c:v>
                </c:pt>
                <c:pt idx="28">
                  <c:v>1867974215758.0149</c:v>
                </c:pt>
                <c:pt idx="29">
                  <c:v>1877296956977.7756</c:v>
                </c:pt>
                <c:pt idx="30">
                  <c:v>1886619698197.5393</c:v>
                </c:pt>
              </c:numCache>
            </c:numRef>
          </c:val>
          <c:smooth val="0"/>
          <c:extLst>
            <c:ext xmlns:c16="http://schemas.microsoft.com/office/drawing/2014/chart" uri="{C3380CC4-5D6E-409C-BE32-E72D297353CC}">
              <c16:uniqueId val="{00000005-F52D-43AE-855E-3F0AD4D10BCA}"/>
            </c:ext>
          </c:extLst>
        </c:ser>
        <c:ser>
          <c:idx val="10"/>
          <c:order val="5"/>
          <c:tx>
            <c:strRef>
              <c:f>'BIFUbC-LPG-propane-or-butane'!$A$7</c:f>
              <c:strCache>
                <c:ptCount val="1"/>
                <c:pt idx="0">
                  <c:v>textiles apparel and leather 13T15</c:v>
                </c:pt>
              </c:strCache>
            </c:strRef>
          </c:tx>
          <c:spPr>
            <a:ln w="28575" cap="rnd">
              <a:solidFill>
                <a:schemeClr val="accent5">
                  <a:lumMod val="60000"/>
                </a:schemeClr>
              </a:solidFill>
              <a:round/>
            </a:ln>
            <a:effectLst/>
          </c:spPr>
          <c:marker>
            <c:symbol val="none"/>
          </c:marker>
          <c:cat>
            <c:numRef>
              <c:f>'BIFUbC-LPG-propane-or-butane'!$B$1:$AF$1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'BIFUbC-LPG-propane-or-butane'!$B$7:$AF$7</c:f>
              <c:numCache>
                <c:formatCode>0.00E+00</c:formatCode>
                <c:ptCount val="31"/>
                <c:pt idx="0">
                  <c:v>233141546136.24893</c:v>
                </c:pt>
                <c:pt idx="1">
                  <c:v>238314097354.58551</c:v>
                </c:pt>
                <c:pt idx="2">
                  <c:v>243486648572.92215</c:v>
                </c:pt>
                <c:pt idx="3">
                  <c:v>248659199791.25873</c:v>
                </c:pt>
                <c:pt idx="4">
                  <c:v>253831751009.59534</c:v>
                </c:pt>
                <c:pt idx="5">
                  <c:v>259004302227.93195</c:v>
                </c:pt>
                <c:pt idx="6">
                  <c:v>261394622478.44955</c:v>
                </c:pt>
                <c:pt idx="7">
                  <c:v>263784942728.9664</c:v>
                </c:pt>
                <c:pt idx="8">
                  <c:v>266175262979.48331</c:v>
                </c:pt>
                <c:pt idx="9">
                  <c:v>268565583230.00015</c:v>
                </c:pt>
                <c:pt idx="10">
                  <c:v>270955903480.51752</c:v>
                </c:pt>
                <c:pt idx="11">
                  <c:v>272655333824.73831</c:v>
                </c:pt>
                <c:pt idx="12">
                  <c:v>274354764168.95963</c:v>
                </c:pt>
                <c:pt idx="13">
                  <c:v>276054194513.18091</c:v>
                </c:pt>
                <c:pt idx="14">
                  <c:v>277753624857.40222</c:v>
                </c:pt>
                <c:pt idx="15">
                  <c:v>279453055201.62341</c:v>
                </c:pt>
                <c:pt idx="16">
                  <c:v>280787187434.47064</c:v>
                </c:pt>
                <c:pt idx="17">
                  <c:v>282121319667.31677</c:v>
                </c:pt>
                <c:pt idx="18">
                  <c:v>283455451900.16339</c:v>
                </c:pt>
                <c:pt idx="19">
                  <c:v>284789584133.01001</c:v>
                </c:pt>
                <c:pt idx="20">
                  <c:v>286123716365.8562</c:v>
                </c:pt>
                <c:pt idx="21">
                  <c:v>287944912747.20245</c:v>
                </c:pt>
                <c:pt idx="22">
                  <c:v>289434019936.38971</c:v>
                </c:pt>
                <c:pt idx="23">
                  <c:v>290923127125.57745</c:v>
                </c:pt>
                <c:pt idx="24">
                  <c:v>292412234314.76471</c:v>
                </c:pt>
                <c:pt idx="25">
                  <c:v>293901341503.95197</c:v>
                </c:pt>
                <c:pt idx="26">
                  <c:v>295390448693.13922</c:v>
                </c:pt>
                <c:pt idx="27">
                  <c:v>296879555882.32697</c:v>
                </c:pt>
                <c:pt idx="28">
                  <c:v>298368663071.51422</c:v>
                </c:pt>
                <c:pt idx="29">
                  <c:v>299857770260.70142</c:v>
                </c:pt>
                <c:pt idx="30">
                  <c:v>301346877449.88922</c:v>
                </c:pt>
              </c:numCache>
            </c:numRef>
          </c:val>
          <c:smooth val="0"/>
          <c:extLst>
            <c:ext xmlns:c16="http://schemas.microsoft.com/office/drawing/2014/chart" uri="{C3380CC4-5D6E-409C-BE32-E72D297353CC}">
              <c16:uniqueId val="{00000006-F52D-43AE-855E-3F0AD4D10BCA}"/>
            </c:ext>
          </c:extLst>
        </c:ser>
        <c:ser>
          <c:idx val="11"/>
          <c:order val="6"/>
          <c:tx>
            <c:strRef>
              <c:f>'BIFUbC-LPG-propane-or-butane'!$A$8</c:f>
              <c:strCache>
                <c:ptCount val="1"/>
                <c:pt idx="0">
                  <c:v>wood products 16</c:v>
                </c:pt>
              </c:strCache>
            </c:strRef>
          </c:tx>
          <c:spPr>
            <a:ln w="28575" cap="rnd">
              <a:solidFill>
                <a:schemeClr val="accent6">
                  <a:lumMod val="60000"/>
                </a:schemeClr>
              </a:solidFill>
              <a:round/>
            </a:ln>
            <a:effectLst/>
          </c:spPr>
          <c:marker>
            <c:symbol val="none"/>
          </c:marker>
          <c:cat>
            <c:numRef>
              <c:f>'BIFUbC-LPG-propane-or-butane'!$B$1:$AF$1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'BIFUbC-LPG-propane-or-butane'!$B$8:$AF$8</c:f>
              <c:numCache>
                <c:formatCode>0.00E+00</c:formatCode>
                <c:ptCount val="31"/>
                <c:pt idx="0">
                  <c:v>14384821458.995386</c:v>
                </c:pt>
                <c:pt idx="1">
                  <c:v>14703967604.315182</c:v>
                </c:pt>
                <c:pt idx="2">
                  <c:v>15023113749.634977</c:v>
                </c:pt>
                <c:pt idx="3">
                  <c:v>15342259894.954773</c:v>
                </c:pt>
                <c:pt idx="4">
                  <c:v>15661406040.274567</c:v>
                </c:pt>
                <c:pt idx="5">
                  <c:v>15980552185.594364</c:v>
                </c:pt>
                <c:pt idx="6">
                  <c:v>16128034822.659071</c:v>
                </c:pt>
                <c:pt idx="7">
                  <c:v>16275517459.72373</c:v>
                </c:pt>
                <c:pt idx="8">
                  <c:v>16423000096.788393</c:v>
                </c:pt>
                <c:pt idx="9">
                  <c:v>16570482733.853052</c:v>
                </c:pt>
                <c:pt idx="10">
                  <c:v>16717965370.917746</c:v>
                </c:pt>
                <c:pt idx="11">
                  <c:v>16822820136.139765</c:v>
                </c:pt>
                <c:pt idx="12">
                  <c:v>16927674901.361816</c:v>
                </c:pt>
                <c:pt idx="13">
                  <c:v>17032529666.583866</c:v>
                </c:pt>
                <c:pt idx="14">
                  <c:v>17137384431.80592</c:v>
                </c:pt>
                <c:pt idx="15">
                  <c:v>17242239197.027962</c:v>
                </c:pt>
                <c:pt idx="16">
                  <c:v>17324555087.482697</c:v>
                </c:pt>
                <c:pt idx="17">
                  <c:v>17406870977.937359</c:v>
                </c:pt>
                <c:pt idx="18">
                  <c:v>17489186868.392056</c:v>
                </c:pt>
                <c:pt idx="19">
                  <c:v>17571502758.846748</c:v>
                </c:pt>
                <c:pt idx="20">
                  <c:v>17653818649.301414</c:v>
                </c:pt>
                <c:pt idx="21">
                  <c:v>17766186372.779259</c:v>
                </c:pt>
                <c:pt idx="22">
                  <c:v>17858064210.104942</c:v>
                </c:pt>
                <c:pt idx="23">
                  <c:v>17949942047.43066</c:v>
                </c:pt>
                <c:pt idx="24">
                  <c:v>18041819884.756344</c:v>
                </c:pt>
                <c:pt idx="25">
                  <c:v>18133697722.082031</c:v>
                </c:pt>
                <c:pt idx="26">
                  <c:v>18225575559.407715</c:v>
                </c:pt>
                <c:pt idx="27">
                  <c:v>18317453396.733433</c:v>
                </c:pt>
                <c:pt idx="28">
                  <c:v>18409331234.059116</c:v>
                </c:pt>
                <c:pt idx="29">
                  <c:v>18501209071.3848</c:v>
                </c:pt>
                <c:pt idx="30">
                  <c:v>18593086908.710518</c:v>
                </c:pt>
              </c:numCache>
            </c:numRef>
          </c:val>
          <c:smooth val="0"/>
          <c:extLst>
            <c:ext xmlns:c16="http://schemas.microsoft.com/office/drawing/2014/chart" uri="{C3380CC4-5D6E-409C-BE32-E72D297353CC}">
              <c16:uniqueId val="{00000007-F52D-43AE-855E-3F0AD4D10BCA}"/>
            </c:ext>
          </c:extLst>
        </c:ser>
        <c:ser>
          <c:idx val="12"/>
          <c:order val="7"/>
          <c:tx>
            <c:strRef>
              <c:f>'BIFUbC-LPG-propane-or-butane'!$A$9</c:f>
              <c:strCache>
                <c:ptCount val="1"/>
                <c:pt idx="0">
                  <c:v>pulp paper and printing 17T18</c:v>
                </c:pt>
              </c:strCache>
            </c:strRef>
          </c:tx>
          <c:spPr>
            <a:ln w="28575" cap="rnd">
              <a:solidFill>
                <a:schemeClr val="accent1">
                  <a:lumMod val="80000"/>
                  <a:lumOff val="20000"/>
                </a:schemeClr>
              </a:solidFill>
              <a:round/>
            </a:ln>
            <a:effectLst/>
          </c:spPr>
          <c:marker>
            <c:symbol val="none"/>
          </c:marker>
          <c:cat>
            <c:numRef>
              <c:f>'BIFUbC-LPG-propane-or-butane'!$B$1:$AF$1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'BIFUbC-LPG-propane-or-butane'!$B$9:$AF$9</c:f>
              <c:numCache>
                <c:formatCode>0.00E+00</c:formatCode>
                <c:ptCount val="31"/>
                <c:pt idx="0">
                  <c:v>317540457103.1347</c:v>
                </c:pt>
                <c:pt idx="1">
                  <c:v>324585508941.72937</c:v>
                </c:pt>
                <c:pt idx="2">
                  <c:v>331630560780.32404</c:v>
                </c:pt>
                <c:pt idx="3">
                  <c:v>338675612618.91864</c:v>
                </c:pt>
                <c:pt idx="4">
                  <c:v>345720664457.51331</c:v>
                </c:pt>
                <c:pt idx="5">
                  <c:v>352765716296.10797</c:v>
                </c:pt>
                <c:pt idx="6">
                  <c:v>356021349612.22516</c:v>
                </c:pt>
                <c:pt idx="7">
                  <c:v>359276982928.34131</c:v>
                </c:pt>
                <c:pt idx="8">
                  <c:v>362532616244.45752</c:v>
                </c:pt>
                <c:pt idx="9">
                  <c:v>365788249560.57367</c:v>
                </c:pt>
                <c:pt idx="10">
                  <c:v>369043882876.69049</c:v>
                </c:pt>
                <c:pt idx="11">
                  <c:v>371358519187.81561</c:v>
                </c:pt>
                <c:pt idx="12">
                  <c:v>373673155498.94141</c:v>
                </c:pt>
                <c:pt idx="13">
                  <c:v>375987791810.06714</c:v>
                </c:pt>
                <c:pt idx="14">
                  <c:v>378302428121.19293</c:v>
                </c:pt>
                <c:pt idx="15">
                  <c:v>380617064432.31854</c:v>
                </c:pt>
                <c:pt idx="16">
                  <c:v>382434162097.12842</c:v>
                </c:pt>
                <c:pt idx="17">
                  <c:v>384251259761.93677</c:v>
                </c:pt>
                <c:pt idx="18">
                  <c:v>386068357426.74579</c:v>
                </c:pt>
                <c:pt idx="19">
                  <c:v>387885455091.55481</c:v>
                </c:pt>
                <c:pt idx="20">
                  <c:v>389702552756.36322</c:v>
                </c:pt>
                <c:pt idx="21">
                  <c:v>392183035282.9281</c:v>
                </c:pt>
                <c:pt idx="22">
                  <c:v>394211209949.20459</c:v>
                </c:pt>
                <c:pt idx="23">
                  <c:v>396239384615.48181</c:v>
                </c:pt>
                <c:pt idx="24">
                  <c:v>398267559281.75836</c:v>
                </c:pt>
                <c:pt idx="25">
                  <c:v>400295733948.03491</c:v>
                </c:pt>
                <c:pt idx="26">
                  <c:v>402323908614.3114</c:v>
                </c:pt>
                <c:pt idx="27">
                  <c:v>404352083280.58868</c:v>
                </c:pt>
                <c:pt idx="28">
                  <c:v>406380257946.86517</c:v>
                </c:pt>
                <c:pt idx="29">
                  <c:v>408408432613.14172</c:v>
                </c:pt>
                <c:pt idx="30">
                  <c:v>410436607279.41895</c:v>
                </c:pt>
              </c:numCache>
            </c:numRef>
          </c:val>
          <c:smooth val="0"/>
          <c:extLst>
            <c:ext xmlns:c16="http://schemas.microsoft.com/office/drawing/2014/chart" uri="{C3380CC4-5D6E-409C-BE32-E72D297353CC}">
              <c16:uniqueId val="{00000008-F52D-43AE-855E-3F0AD4D10BCA}"/>
            </c:ext>
          </c:extLst>
        </c:ser>
        <c:ser>
          <c:idx val="13"/>
          <c:order val="8"/>
          <c:tx>
            <c:strRef>
              <c:f>'BIFUbC-LPG-propane-or-butane'!$A$10</c:f>
              <c:strCache>
                <c:ptCount val="1"/>
                <c:pt idx="0">
                  <c:v>refined petroleum and coke 19</c:v>
                </c:pt>
              </c:strCache>
            </c:strRef>
          </c:tx>
          <c:spPr>
            <a:ln w="28575" cap="rnd">
              <a:solidFill>
                <a:schemeClr val="accent2">
                  <a:lumMod val="80000"/>
                  <a:lumOff val="20000"/>
                </a:schemeClr>
              </a:solidFill>
              <a:round/>
            </a:ln>
            <a:effectLst/>
          </c:spPr>
          <c:marker>
            <c:symbol val="none"/>
          </c:marker>
          <c:cat>
            <c:numRef>
              <c:f>'BIFUbC-LPG-propane-or-butane'!$B$1:$AF$1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'BIFUbC-LPG-propane-or-butane'!$B$10:$AF$10</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9-F52D-43AE-855E-3F0AD4D10BCA}"/>
            </c:ext>
          </c:extLst>
        </c:ser>
        <c:ser>
          <c:idx val="14"/>
          <c:order val="9"/>
          <c:tx>
            <c:strRef>
              <c:f>'BIFUbC-LPG-propane-or-butane'!$A$11</c:f>
              <c:strCache>
                <c:ptCount val="1"/>
                <c:pt idx="0">
                  <c:v>chemicals 20</c:v>
                </c:pt>
              </c:strCache>
            </c:strRef>
          </c:tx>
          <c:spPr>
            <a:ln w="28575" cap="rnd">
              <a:solidFill>
                <a:schemeClr val="accent3">
                  <a:lumMod val="80000"/>
                  <a:lumOff val="20000"/>
                </a:schemeClr>
              </a:solidFill>
              <a:round/>
            </a:ln>
            <a:effectLst/>
          </c:spPr>
          <c:marker>
            <c:symbol val="none"/>
          </c:marker>
          <c:cat>
            <c:numRef>
              <c:f>'BIFUbC-LPG-propane-or-butane'!$B$1:$AF$1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'BIFUbC-LPG-propane-or-butane'!$B$11:$AF$11</c:f>
              <c:numCache>
                <c:formatCode>0.00E+00</c:formatCode>
                <c:ptCount val="31"/>
                <c:pt idx="0">
                  <c:v>1222689947913445.8</c:v>
                </c:pt>
                <c:pt idx="1">
                  <c:v>1262781322269723.8</c:v>
                </c:pt>
                <c:pt idx="2">
                  <c:v>1302872696626002.3</c:v>
                </c:pt>
                <c:pt idx="3">
                  <c:v>1342964070982280.5</c:v>
                </c:pt>
                <c:pt idx="4">
                  <c:v>1383055445338559</c:v>
                </c:pt>
                <c:pt idx="5">
                  <c:v>1423146819694837.3</c:v>
                </c:pt>
                <c:pt idx="6">
                  <c:v>1431399851911636</c:v>
                </c:pt>
                <c:pt idx="7">
                  <c:v>1439652884128433</c:v>
                </c:pt>
                <c:pt idx="8">
                  <c:v>1447905916345232</c:v>
                </c:pt>
                <c:pt idx="9">
                  <c:v>1456158948562028.8</c:v>
                </c:pt>
                <c:pt idx="10">
                  <c:v>1464411980778826.5</c:v>
                </c:pt>
                <c:pt idx="11">
                  <c:v>1467967699666479.3</c:v>
                </c:pt>
                <c:pt idx="12">
                  <c:v>1471523418554133</c:v>
                </c:pt>
                <c:pt idx="13">
                  <c:v>1475079137441786.5</c:v>
                </c:pt>
                <c:pt idx="14">
                  <c:v>1478634856329440.3</c:v>
                </c:pt>
                <c:pt idx="15">
                  <c:v>1482190575217094.8</c:v>
                </c:pt>
                <c:pt idx="16">
                  <c:v>1483696334193684.8</c:v>
                </c:pt>
                <c:pt idx="17">
                  <c:v>1485202093170274.5</c:v>
                </c:pt>
                <c:pt idx="18">
                  <c:v>1486707852146864.3</c:v>
                </c:pt>
                <c:pt idx="19">
                  <c:v>1488213611123454.3</c:v>
                </c:pt>
                <c:pt idx="20">
                  <c:v>1489719370100044</c:v>
                </c:pt>
                <c:pt idx="21">
                  <c:v>1493958408958052.8</c:v>
                </c:pt>
                <c:pt idx="22">
                  <c:v>1496333847896912.3</c:v>
                </c:pt>
                <c:pt idx="23">
                  <c:v>1498709286835772</c:v>
                </c:pt>
                <c:pt idx="24">
                  <c:v>1501084725774631.5</c:v>
                </c:pt>
                <c:pt idx="25">
                  <c:v>1503460164713490</c:v>
                </c:pt>
                <c:pt idx="26">
                  <c:v>1505835603652349.8</c:v>
                </c:pt>
                <c:pt idx="27">
                  <c:v>1508211042591209.3</c:v>
                </c:pt>
                <c:pt idx="28">
                  <c:v>1510586481530068.8</c:v>
                </c:pt>
                <c:pt idx="29">
                  <c:v>1512961920468928.5</c:v>
                </c:pt>
                <c:pt idx="30">
                  <c:v>1515337359407788</c:v>
                </c:pt>
              </c:numCache>
            </c:numRef>
          </c:val>
          <c:smooth val="0"/>
          <c:extLst>
            <c:ext xmlns:c16="http://schemas.microsoft.com/office/drawing/2014/chart" uri="{C3380CC4-5D6E-409C-BE32-E72D297353CC}">
              <c16:uniqueId val="{0000000A-F52D-43AE-855E-3F0AD4D10BCA}"/>
            </c:ext>
          </c:extLst>
        </c:ser>
        <c:ser>
          <c:idx val="15"/>
          <c:order val="10"/>
          <c:tx>
            <c:strRef>
              <c:f>'BIFUbC-LPG-propane-or-butane'!$A$12</c:f>
              <c:strCache>
                <c:ptCount val="1"/>
                <c:pt idx="0">
                  <c:v>rubber and plastic products 22</c:v>
                </c:pt>
              </c:strCache>
            </c:strRef>
          </c:tx>
          <c:spPr>
            <a:ln w="28575" cap="rnd">
              <a:solidFill>
                <a:schemeClr val="accent4">
                  <a:lumMod val="80000"/>
                  <a:lumOff val="20000"/>
                </a:schemeClr>
              </a:solidFill>
              <a:round/>
            </a:ln>
            <a:effectLst/>
          </c:spPr>
          <c:marker>
            <c:symbol val="none"/>
          </c:marker>
          <c:cat>
            <c:numRef>
              <c:f>'BIFUbC-LPG-propane-or-butane'!$B$1:$AF$1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'BIFUbC-LPG-propane-or-butane'!$B$12:$AF$12</c:f>
              <c:numCache>
                <c:formatCode>0.00E+00</c:formatCode>
                <c:ptCount val="31"/>
                <c:pt idx="0">
                  <c:v>633178723026605.88</c:v>
                </c:pt>
                <c:pt idx="1">
                  <c:v>653940327603964.13</c:v>
                </c:pt>
                <c:pt idx="2">
                  <c:v>674701932181322.63</c:v>
                </c:pt>
                <c:pt idx="3">
                  <c:v>695463536758681</c:v>
                </c:pt>
                <c:pt idx="4">
                  <c:v>716225141336039.5</c:v>
                </c:pt>
                <c:pt idx="5">
                  <c:v>736986745913397.88</c:v>
                </c:pt>
                <c:pt idx="6">
                  <c:v>741260637597097.25</c:v>
                </c:pt>
                <c:pt idx="7">
                  <c:v>745534529280795.75</c:v>
                </c:pt>
                <c:pt idx="8">
                  <c:v>749808420964495.13</c:v>
                </c:pt>
                <c:pt idx="9">
                  <c:v>754082312648193.5</c:v>
                </c:pt>
                <c:pt idx="10">
                  <c:v>758356204331892.25</c:v>
                </c:pt>
                <c:pt idx="11">
                  <c:v>760197558755855.38</c:v>
                </c:pt>
                <c:pt idx="12">
                  <c:v>762038913179819</c:v>
                </c:pt>
                <c:pt idx="13">
                  <c:v>763880267603782.38</c:v>
                </c:pt>
                <c:pt idx="14">
                  <c:v>765721622027745.88</c:v>
                </c:pt>
                <c:pt idx="15">
                  <c:v>767562976451709.75</c:v>
                </c:pt>
                <c:pt idx="16">
                  <c:v>768342744493158.25</c:v>
                </c:pt>
                <c:pt idx="17">
                  <c:v>769122512534606.5</c:v>
                </c:pt>
                <c:pt idx="18">
                  <c:v>769902280576054.75</c:v>
                </c:pt>
                <c:pt idx="19">
                  <c:v>770682048617503.13</c:v>
                </c:pt>
                <c:pt idx="20">
                  <c:v>771461816658951.38</c:v>
                </c:pt>
                <c:pt idx="21">
                  <c:v>773657033210420.25</c:v>
                </c:pt>
                <c:pt idx="22">
                  <c:v>774887171232329.63</c:v>
                </c:pt>
                <c:pt idx="23">
                  <c:v>776117309254239.13</c:v>
                </c:pt>
                <c:pt idx="24">
                  <c:v>777347447276148.5</c:v>
                </c:pt>
                <c:pt idx="25">
                  <c:v>778577585298057.38</c:v>
                </c:pt>
                <c:pt idx="26">
                  <c:v>779807723319966.88</c:v>
                </c:pt>
                <c:pt idx="27">
                  <c:v>781037861341876.25</c:v>
                </c:pt>
                <c:pt idx="28">
                  <c:v>782267999363785.63</c:v>
                </c:pt>
                <c:pt idx="29">
                  <c:v>783498137385695.13</c:v>
                </c:pt>
                <c:pt idx="30">
                  <c:v>784728275407604.5</c:v>
                </c:pt>
              </c:numCache>
            </c:numRef>
          </c:val>
          <c:smooth val="0"/>
          <c:extLst>
            <c:ext xmlns:c16="http://schemas.microsoft.com/office/drawing/2014/chart" uri="{C3380CC4-5D6E-409C-BE32-E72D297353CC}">
              <c16:uniqueId val="{0000000B-F52D-43AE-855E-3F0AD4D10BCA}"/>
            </c:ext>
          </c:extLst>
        </c:ser>
        <c:ser>
          <c:idx val="16"/>
          <c:order val="11"/>
          <c:tx>
            <c:strRef>
              <c:f>'BIFUbC-LPG-propane-or-butane'!$A$13</c:f>
              <c:strCache>
                <c:ptCount val="1"/>
                <c:pt idx="0">
                  <c:v>glass and glass products 231</c:v>
                </c:pt>
              </c:strCache>
            </c:strRef>
          </c:tx>
          <c:spPr>
            <a:ln w="28575" cap="rnd">
              <a:solidFill>
                <a:schemeClr val="accent5">
                  <a:lumMod val="80000"/>
                  <a:lumOff val="20000"/>
                </a:schemeClr>
              </a:solidFill>
              <a:round/>
            </a:ln>
            <a:effectLst/>
          </c:spPr>
          <c:marker>
            <c:symbol val="none"/>
          </c:marker>
          <c:cat>
            <c:numRef>
              <c:f>'BIFUbC-LPG-propane-or-butane'!$B$1:$AF$1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'BIFUbC-LPG-propane-or-butane'!$B$13:$AF$13</c:f>
              <c:numCache>
                <c:formatCode>0.00E+00</c:formatCode>
                <c:ptCount val="31"/>
                <c:pt idx="0">
                  <c:v>33774416995.999836</c:v>
                </c:pt>
                <c:pt idx="1">
                  <c:v>34523746768.734428</c:v>
                </c:pt>
                <c:pt idx="2">
                  <c:v>35273076541.469032</c:v>
                </c:pt>
                <c:pt idx="3">
                  <c:v>36022406314.203621</c:v>
                </c:pt>
                <c:pt idx="4">
                  <c:v>36771736086.938217</c:v>
                </c:pt>
                <c:pt idx="5">
                  <c:v>37521065859.672813</c:v>
                </c:pt>
                <c:pt idx="6">
                  <c:v>37867343364.617317</c:v>
                </c:pt>
                <c:pt idx="7">
                  <c:v>38213620869.561714</c:v>
                </c:pt>
                <c:pt idx="8">
                  <c:v>38559898374.506111</c:v>
                </c:pt>
                <c:pt idx="9">
                  <c:v>38906175879.450508</c:v>
                </c:pt>
                <c:pt idx="10">
                  <c:v>39252453384.394981</c:v>
                </c:pt>
                <c:pt idx="11">
                  <c:v>39498644035.750725</c:v>
                </c:pt>
                <c:pt idx="12">
                  <c:v>39744834687.106544</c:v>
                </c:pt>
                <c:pt idx="13">
                  <c:v>39991025338.462364</c:v>
                </c:pt>
                <c:pt idx="14">
                  <c:v>40237215989.818184</c:v>
                </c:pt>
                <c:pt idx="15">
                  <c:v>40483406641.173981</c:v>
                </c:pt>
                <c:pt idx="16">
                  <c:v>40676677806.724434</c:v>
                </c:pt>
                <c:pt idx="17">
                  <c:v>40869948972.274719</c:v>
                </c:pt>
                <c:pt idx="18">
                  <c:v>41063220137.825089</c:v>
                </c:pt>
                <c:pt idx="19">
                  <c:v>41256491303.37545</c:v>
                </c:pt>
                <c:pt idx="20">
                  <c:v>41449762468.925743</c:v>
                </c:pt>
                <c:pt idx="21">
                  <c:v>41713592948.883392</c:v>
                </c:pt>
                <c:pt idx="22">
                  <c:v>41929314805.381508</c:v>
                </c:pt>
                <c:pt idx="23">
                  <c:v>42145036661.879692</c:v>
                </c:pt>
                <c:pt idx="24">
                  <c:v>42360758518.3778</c:v>
                </c:pt>
                <c:pt idx="25">
                  <c:v>42576480374.875908</c:v>
                </c:pt>
                <c:pt idx="26">
                  <c:v>42792202231.374016</c:v>
                </c:pt>
                <c:pt idx="27">
                  <c:v>43007924087.8722</c:v>
                </c:pt>
                <c:pt idx="28">
                  <c:v>43223645944.370308</c:v>
                </c:pt>
                <c:pt idx="29">
                  <c:v>43439367800.868416</c:v>
                </c:pt>
                <c:pt idx="30">
                  <c:v>43655089657.3666</c:v>
                </c:pt>
              </c:numCache>
            </c:numRef>
          </c:val>
          <c:smooth val="0"/>
          <c:extLst>
            <c:ext xmlns:c16="http://schemas.microsoft.com/office/drawing/2014/chart" uri="{C3380CC4-5D6E-409C-BE32-E72D297353CC}">
              <c16:uniqueId val="{0000000C-F52D-43AE-855E-3F0AD4D10BCA}"/>
            </c:ext>
          </c:extLst>
        </c:ser>
        <c:ser>
          <c:idx val="17"/>
          <c:order val="12"/>
          <c:tx>
            <c:strRef>
              <c:f>'BIFUbC-LPG-propane-or-butane'!$A$14</c:f>
              <c:strCache>
                <c:ptCount val="1"/>
                <c:pt idx="0">
                  <c:v>cement and other nonmetallic minerals 239</c:v>
                </c:pt>
              </c:strCache>
            </c:strRef>
          </c:tx>
          <c:spPr>
            <a:ln w="28575" cap="rnd">
              <a:solidFill>
                <a:schemeClr val="accent6">
                  <a:lumMod val="80000"/>
                  <a:lumOff val="20000"/>
                </a:schemeClr>
              </a:solidFill>
              <a:round/>
            </a:ln>
            <a:effectLst/>
          </c:spPr>
          <c:marker>
            <c:symbol val="none"/>
          </c:marker>
          <c:cat>
            <c:numRef>
              <c:f>'BIFUbC-LPG-propane-or-butane'!$B$1:$AF$1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'BIFUbC-LPG-propane-or-butane'!$B$14:$AF$14</c:f>
              <c:numCache>
                <c:formatCode>0.00E+00</c:formatCode>
                <c:ptCount val="31"/>
                <c:pt idx="0">
                  <c:v>934425536889.32886</c:v>
                </c:pt>
                <c:pt idx="1">
                  <c:v>955156993934.98596</c:v>
                </c:pt>
                <c:pt idx="2">
                  <c:v>975888450980.64319</c:v>
                </c:pt>
                <c:pt idx="3">
                  <c:v>996619908026.30029</c:v>
                </c:pt>
                <c:pt idx="4">
                  <c:v>1017351365071.9574</c:v>
                </c:pt>
                <c:pt idx="5">
                  <c:v>1038082822117.6146</c:v>
                </c:pt>
                <c:pt idx="6">
                  <c:v>1047663166421.0792</c:v>
                </c:pt>
                <c:pt idx="7">
                  <c:v>1057243510724.5409</c:v>
                </c:pt>
                <c:pt idx="8">
                  <c:v>1066823855028.0026</c:v>
                </c:pt>
                <c:pt idx="9">
                  <c:v>1076404199331.4642</c:v>
                </c:pt>
                <c:pt idx="10">
                  <c:v>1085984543634.928</c:v>
                </c:pt>
                <c:pt idx="11">
                  <c:v>1092795818322.4369</c:v>
                </c:pt>
                <c:pt idx="12">
                  <c:v>1099607093009.9478</c:v>
                </c:pt>
                <c:pt idx="13">
                  <c:v>1106418367697.4587</c:v>
                </c:pt>
                <c:pt idx="14">
                  <c:v>1113229642384.9697</c:v>
                </c:pt>
                <c:pt idx="15">
                  <c:v>1120040917072.4802</c:v>
                </c:pt>
                <c:pt idx="16">
                  <c:v>1125388085986.0427</c:v>
                </c:pt>
                <c:pt idx="17">
                  <c:v>1130735254899.6008</c:v>
                </c:pt>
                <c:pt idx="18">
                  <c:v>1136082423813.1609</c:v>
                </c:pt>
                <c:pt idx="19">
                  <c:v>1141429592726.7207</c:v>
                </c:pt>
                <c:pt idx="20">
                  <c:v>1146776761640.2791</c:v>
                </c:pt>
                <c:pt idx="21">
                  <c:v>1154076071585.7739</c:v>
                </c:pt>
                <c:pt idx="22">
                  <c:v>1160044376282.2217</c:v>
                </c:pt>
                <c:pt idx="23">
                  <c:v>1166012680978.6714</c:v>
                </c:pt>
                <c:pt idx="24">
                  <c:v>1171980985675.1191</c:v>
                </c:pt>
                <c:pt idx="25">
                  <c:v>1177949290371.5669</c:v>
                </c:pt>
                <c:pt idx="26">
                  <c:v>1183917595068.0144</c:v>
                </c:pt>
                <c:pt idx="27">
                  <c:v>1189885899764.4644</c:v>
                </c:pt>
                <c:pt idx="28">
                  <c:v>1195854204460.9119</c:v>
                </c:pt>
                <c:pt idx="29">
                  <c:v>1201822509157.3596</c:v>
                </c:pt>
                <c:pt idx="30">
                  <c:v>1207790813853.8093</c:v>
                </c:pt>
              </c:numCache>
            </c:numRef>
          </c:val>
          <c:smooth val="0"/>
          <c:extLst>
            <c:ext xmlns:c16="http://schemas.microsoft.com/office/drawing/2014/chart" uri="{C3380CC4-5D6E-409C-BE32-E72D297353CC}">
              <c16:uniqueId val="{0000000D-F52D-43AE-855E-3F0AD4D10BCA}"/>
            </c:ext>
          </c:extLst>
        </c:ser>
        <c:ser>
          <c:idx val="18"/>
          <c:order val="13"/>
          <c:tx>
            <c:strRef>
              <c:f>'BIFUbC-LPG-propane-or-butane'!$A$15</c:f>
              <c:strCache>
                <c:ptCount val="1"/>
                <c:pt idx="0">
                  <c:v>iron and steel 241</c:v>
                </c:pt>
              </c:strCache>
            </c:strRef>
          </c:tx>
          <c:spPr>
            <a:ln w="28575" cap="rnd">
              <a:solidFill>
                <a:schemeClr val="accent1">
                  <a:lumMod val="80000"/>
                </a:schemeClr>
              </a:solidFill>
              <a:round/>
            </a:ln>
            <a:effectLst/>
          </c:spPr>
          <c:marker>
            <c:symbol val="none"/>
          </c:marker>
          <c:cat>
            <c:numRef>
              <c:f>'BIFUbC-LPG-propane-or-butane'!$B$1:$AF$1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'BIFUbC-LPG-propane-or-butane'!$B$15:$AF$15</c:f>
              <c:numCache>
                <c:formatCode>0.00E+00</c:formatCode>
                <c:ptCount val="31"/>
                <c:pt idx="0">
                  <c:v>1546087125048.7136</c:v>
                </c:pt>
                <c:pt idx="1">
                  <c:v>1510470067190.8457</c:v>
                </c:pt>
                <c:pt idx="2">
                  <c:v>1474853009332.978</c:v>
                </c:pt>
                <c:pt idx="3">
                  <c:v>1439235951475.1099</c:v>
                </c:pt>
                <c:pt idx="4">
                  <c:v>1403618893617.2422</c:v>
                </c:pt>
                <c:pt idx="5">
                  <c:v>1368001835759.3748</c:v>
                </c:pt>
                <c:pt idx="6">
                  <c:v>1363284588049.8608</c:v>
                </c:pt>
                <c:pt idx="7">
                  <c:v>1358567340340.3457</c:v>
                </c:pt>
                <c:pt idx="8">
                  <c:v>1353850092630.8306</c:v>
                </c:pt>
                <c:pt idx="9">
                  <c:v>1349132844921.3154</c:v>
                </c:pt>
                <c:pt idx="10">
                  <c:v>1344415597211.7993</c:v>
                </c:pt>
                <c:pt idx="11">
                  <c:v>1334981101792.769</c:v>
                </c:pt>
                <c:pt idx="12">
                  <c:v>1325546606373.7388</c:v>
                </c:pt>
                <c:pt idx="13">
                  <c:v>1316112110954.7087</c:v>
                </c:pt>
                <c:pt idx="14">
                  <c:v>1306677615535.6785</c:v>
                </c:pt>
                <c:pt idx="15">
                  <c:v>1297243120116.6484</c:v>
                </c:pt>
                <c:pt idx="16">
                  <c:v>1283091376988.103</c:v>
                </c:pt>
                <c:pt idx="17">
                  <c:v>1268939633859.5579</c:v>
                </c:pt>
                <c:pt idx="18">
                  <c:v>1254787890731.0127</c:v>
                </c:pt>
                <c:pt idx="19">
                  <c:v>1240636147602.4673</c:v>
                </c:pt>
                <c:pt idx="20">
                  <c:v>1226484404473.9221</c:v>
                </c:pt>
                <c:pt idx="21">
                  <c:v>1218622324958.0652</c:v>
                </c:pt>
                <c:pt idx="22">
                  <c:v>1206471838433.5564</c:v>
                </c:pt>
                <c:pt idx="23">
                  <c:v>1194321351909.0479</c:v>
                </c:pt>
                <c:pt idx="24">
                  <c:v>1182170865384.5391</c:v>
                </c:pt>
                <c:pt idx="25">
                  <c:v>1170020378860.0303</c:v>
                </c:pt>
                <c:pt idx="26">
                  <c:v>1157869892335.5217</c:v>
                </c:pt>
                <c:pt idx="27">
                  <c:v>1145719405811.0129</c:v>
                </c:pt>
                <c:pt idx="28">
                  <c:v>1133568919286.5044</c:v>
                </c:pt>
                <c:pt idx="29">
                  <c:v>1121418432761.9956</c:v>
                </c:pt>
                <c:pt idx="30">
                  <c:v>1109267946237.4868</c:v>
                </c:pt>
              </c:numCache>
            </c:numRef>
          </c:val>
          <c:smooth val="0"/>
          <c:extLst>
            <c:ext xmlns:c16="http://schemas.microsoft.com/office/drawing/2014/chart" uri="{C3380CC4-5D6E-409C-BE32-E72D297353CC}">
              <c16:uniqueId val="{0000000E-F52D-43AE-855E-3F0AD4D10BCA}"/>
            </c:ext>
          </c:extLst>
        </c:ser>
        <c:ser>
          <c:idx val="19"/>
          <c:order val="14"/>
          <c:tx>
            <c:strRef>
              <c:f>'BIFUbC-LPG-propane-or-butane'!$A$16</c:f>
              <c:strCache>
                <c:ptCount val="1"/>
                <c:pt idx="0">
                  <c:v>other metals 242</c:v>
                </c:pt>
              </c:strCache>
            </c:strRef>
          </c:tx>
          <c:spPr>
            <a:ln w="28575" cap="rnd">
              <a:solidFill>
                <a:schemeClr val="accent2">
                  <a:lumMod val="80000"/>
                </a:schemeClr>
              </a:solidFill>
              <a:round/>
            </a:ln>
            <a:effectLst/>
          </c:spPr>
          <c:marker>
            <c:symbol val="none"/>
          </c:marker>
          <c:cat>
            <c:numRef>
              <c:f>'BIFUbC-LPG-propane-or-butane'!$B$1:$AF$1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'BIFUbC-LPG-propane-or-butane'!$B$16:$AF$16</c:f>
              <c:numCache>
                <c:formatCode>0.00E+00</c:formatCode>
                <c:ptCount val="31"/>
                <c:pt idx="0">
                  <c:v>939726986000.62805</c:v>
                </c:pt>
                <c:pt idx="1">
                  <c:v>953167216436.2417</c:v>
                </c:pt>
                <c:pt idx="2">
                  <c:v>966607446871.85571</c:v>
                </c:pt>
                <c:pt idx="3">
                  <c:v>980047677307.46936</c:v>
                </c:pt>
                <c:pt idx="4">
                  <c:v>993487907743.08325</c:v>
                </c:pt>
                <c:pt idx="5">
                  <c:v>1006928138178.6971</c:v>
                </c:pt>
                <c:pt idx="6">
                  <c:v>1006561315541.8378</c:v>
                </c:pt>
                <c:pt idx="7">
                  <c:v>1006194492904.9785</c:v>
                </c:pt>
                <c:pt idx="8">
                  <c:v>1005827670268.1191</c:v>
                </c:pt>
                <c:pt idx="9">
                  <c:v>1005460847631.26</c:v>
                </c:pt>
                <c:pt idx="10">
                  <c:v>1005094024994.4006</c:v>
                </c:pt>
                <c:pt idx="11">
                  <c:v>1002893089173.2451</c:v>
                </c:pt>
                <c:pt idx="12">
                  <c:v>1000692153352.0895</c:v>
                </c:pt>
                <c:pt idx="13">
                  <c:v>998491217530.93384</c:v>
                </c:pt>
                <c:pt idx="14">
                  <c:v>996290281709.77832</c:v>
                </c:pt>
                <c:pt idx="15">
                  <c:v>994089345888.62268</c:v>
                </c:pt>
                <c:pt idx="16">
                  <c:v>994089345888.62268</c:v>
                </c:pt>
                <c:pt idx="17">
                  <c:v>994089345888.62268</c:v>
                </c:pt>
                <c:pt idx="18">
                  <c:v>994089345888.62268</c:v>
                </c:pt>
                <c:pt idx="19">
                  <c:v>994089345888.62268</c:v>
                </c:pt>
                <c:pt idx="20">
                  <c:v>994089345888.62268</c:v>
                </c:pt>
                <c:pt idx="21">
                  <c:v>991154764793.74841</c:v>
                </c:pt>
                <c:pt idx="22">
                  <c:v>990221034445.37952</c:v>
                </c:pt>
                <c:pt idx="23">
                  <c:v>989287304097.01038</c:v>
                </c:pt>
                <c:pt idx="24">
                  <c:v>988353573748.6416</c:v>
                </c:pt>
                <c:pt idx="25">
                  <c:v>987419843400.27246</c:v>
                </c:pt>
                <c:pt idx="26">
                  <c:v>986486113051.9032</c:v>
                </c:pt>
                <c:pt idx="27">
                  <c:v>985552382703.53406</c:v>
                </c:pt>
                <c:pt idx="28">
                  <c:v>984618652355.16516</c:v>
                </c:pt>
                <c:pt idx="29">
                  <c:v>983684922006.79614</c:v>
                </c:pt>
                <c:pt idx="30">
                  <c:v>982751191658.42725</c:v>
                </c:pt>
              </c:numCache>
            </c:numRef>
          </c:val>
          <c:smooth val="0"/>
          <c:extLst>
            <c:ext xmlns:c16="http://schemas.microsoft.com/office/drawing/2014/chart" uri="{C3380CC4-5D6E-409C-BE32-E72D297353CC}">
              <c16:uniqueId val="{0000000F-F52D-43AE-855E-3F0AD4D10BCA}"/>
            </c:ext>
          </c:extLst>
        </c:ser>
        <c:ser>
          <c:idx val="20"/>
          <c:order val="15"/>
          <c:tx>
            <c:strRef>
              <c:f>'BIFUbC-LPG-propane-or-butane'!$A$17</c:f>
              <c:strCache>
                <c:ptCount val="1"/>
                <c:pt idx="0">
                  <c:v>metal products except machinery and vehicles 25</c:v>
                </c:pt>
              </c:strCache>
            </c:strRef>
          </c:tx>
          <c:spPr>
            <a:ln w="28575" cap="rnd">
              <a:solidFill>
                <a:schemeClr val="accent3">
                  <a:lumMod val="80000"/>
                </a:schemeClr>
              </a:solidFill>
              <a:round/>
            </a:ln>
            <a:effectLst/>
          </c:spPr>
          <c:marker>
            <c:symbol val="none"/>
          </c:marker>
          <c:cat>
            <c:numRef>
              <c:f>'BIFUbC-LPG-propane-or-butane'!$B$1:$AF$1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'BIFUbC-LPG-propane-or-butane'!$B$17:$AF$17</c:f>
              <c:numCache>
                <c:formatCode>0.00E+00</c:formatCode>
                <c:ptCount val="31"/>
                <c:pt idx="0">
                  <c:v>7987679381005.3379</c:v>
                </c:pt>
                <c:pt idx="1">
                  <c:v>8101921339708.0547</c:v>
                </c:pt>
                <c:pt idx="2">
                  <c:v>8216163298410.7715</c:v>
                </c:pt>
                <c:pt idx="3">
                  <c:v>8330405257113.4883</c:v>
                </c:pt>
                <c:pt idx="4">
                  <c:v>8444647215816.207</c:v>
                </c:pt>
                <c:pt idx="5">
                  <c:v>8558889174518.9238</c:v>
                </c:pt>
                <c:pt idx="6">
                  <c:v>8555771182105.6201</c:v>
                </c:pt>
                <c:pt idx="7">
                  <c:v>8552653189692.3174</c:v>
                </c:pt>
                <c:pt idx="8">
                  <c:v>8549535197279.0137</c:v>
                </c:pt>
                <c:pt idx="9">
                  <c:v>8546417204865.709</c:v>
                </c:pt>
                <c:pt idx="10">
                  <c:v>8543299212452.4053</c:v>
                </c:pt>
                <c:pt idx="11">
                  <c:v>8524591257972.582</c:v>
                </c:pt>
                <c:pt idx="12">
                  <c:v>8505883303492.7598</c:v>
                </c:pt>
                <c:pt idx="13">
                  <c:v>8487175349012.9365</c:v>
                </c:pt>
                <c:pt idx="14">
                  <c:v>8468467394533.1133</c:v>
                </c:pt>
                <c:pt idx="15">
                  <c:v>8449759440053.292</c:v>
                </c:pt>
                <c:pt idx="16">
                  <c:v>8449759440053.292</c:v>
                </c:pt>
                <c:pt idx="17">
                  <c:v>8449759440053.292</c:v>
                </c:pt>
                <c:pt idx="18">
                  <c:v>8449759440053.292</c:v>
                </c:pt>
                <c:pt idx="19">
                  <c:v>8449759440053.292</c:v>
                </c:pt>
                <c:pt idx="20">
                  <c:v>8449759440053.292</c:v>
                </c:pt>
                <c:pt idx="21">
                  <c:v>8424815500746.8604</c:v>
                </c:pt>
                <c:pt idx="22">
                  <c:v>8416878792785.7256</c:v>
                </c:pt>
                <c:pt idx="23">
                  <c:v>8408942084824.5889</c:v>
                </c:pt>
                <c:pt idx="24">
                  <c:v>8401005376863.4512</c:v>
                </c:pt>
                <c:pt idx="25">
                  <c:v>8393068668902.3145</c:v>
                </c:pt>
                <c:pt idx="26">
                  <c:v>8385131960941.1758</c:v>
                </c:pt>
                <c:pt idx="27">
                  <c:v>8377195252980.0391</c:v>
                </c:pt>
                <c:pt idx="28">
                  <c:v>8369258545018.9043</c:v>
                </c:pt>
                <c:pt idx="29">
                  <c:v>8361321837057.7666</c:v>
                </c:pt>
                <c:pt idx="30">
                  <c:v>8353385129096.6299</c:v>
                </c:pt>
              </c:numCache>
            </c:numRef>
          </c:val>
          <c:smooth val="0"/>
          <c:extLst>
            <c:ext xmlns:c16="http://schemas.microsoft.com/office/drawing/2014/chart" uri="{C3380CC4-5D6E-409C-BE32-E72D297353CC}">
              <c16:uniqueId val="{00000010-F52D-43AE-855E-3F0AD4D10BCA}"/>
            </c:ext>
          </c:extLst>
        </c:ser>
        <c:ser>
          <c:idx val="21"/>
          <c:order val="16"/>
          <c:tx>
            <c:strRef>
              <c:f>'BIFUbC-LPG-propane-or-butane'!$A$18</c:f>
              <c:strCache>
                <c:ptCount val="1"/>
                <c:pt idx="0">
                  <c:v>computers and electronics 26</c:v>
                </c:pt>
              </c:strCache>
            </c:strRef>
          </c:tx>
          <c:spPr>
            <a:ln w="28575" cap="rnd">
              <a:solidFill>
                <a:schemeClr val="accent4">
                  <a:lumMod val="80000"/>
                </a:schemeClr>
              </a:solidFill>
              <a:round/>
            </a:ln>
            <a:effectLst/>
          </c:spPr>
          <c:marker>
            <c:symbol val="none"/>
          </c:marker>
          <c:cat>
            <c:numRef>
              <c:f>'BIFUbC-LPG-propane-or-butane'!$B$1:$AF$1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'BIFUbC-LPG-propane-or-butane'!$B$18:$AF$18</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1-F52D-43AE-855E-3F0AD4D10BCA}"/>
            </c:ext>
          </c:extLst>
        </c:ser>
        <c:ser>
          <c:idx val="22"/>
          <c:order val="17"/>
          <c:tx>
            <c:strRef>
              <c:f>'BIFUbC-LPG-propane-or-butane'!$A$19</c:f>
              <c:strCache>
                <c:ptCount val="1"/>
                <c:pt idx="0">
                  <c:v>appliances and electrical equipment 27</c:v>
                </c:pt>
              </c:strCache>
            </c:strRef>
          </c:tx>
          <c:spPr>
            <a:ln w="28575" cap="rnd">
              <a:solidFill>
                <a:schemeClr val="accent5">
                  <a:lumMod val="80000"/>
                </a:schemeClr>
              </a:solidFill>
              <a:round/>
            </a:ln>
            <a:effectLst/>
          </c:spPr>
          <c:marker>
            <c:symbol val="none"/>
          </c:marker>
          <c:cat>
            <c:numRef>
              <c:f>'BIFUbC-LPG-propane-or-butane'!$B$1:$AF$1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'BIFUbC-LPG-propane-or-butane'!$B$19:$AF$19</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2-F52D-43AE-855E-3F0AD4D10BCA}"/>
            </c:ext>
          </c:extLst>
        </c:ser>
        <c:ser>
          <c:idx val="23"/>
          <c:order val="18"/>
          <c:tx>
            <c:strRef>
              <c:f>'BIFUbC-LPG-propane-or-butane'!$A$20</c:f>
              <c:strCache>
                <c:ptCount val="1"/>
                <c:pt idx="0">
                  <c:v>other machinery 28</c:v>
                </c:pt>
              </c:strCache>
            </c:strRef>
          </c:tx>
          <c:spPr>
            <a:ln w="28575" cap="rnd">
              <a:solidFill>
                <a:schemeClr val="accent6">
                  <a:lumMod val="80000"/>
                </a:schemeClr>
              </a:solidFill>
              <a:round/>
            </a:ln>
            <a:effectLst/>
          </c:spPr>
          <c:marker>
            <c:symbol val="none"/>
          </c:marker>
          <c:cat>
            <c:numRef>
              <c:f>'BIFUbC-LPG-propane-or-butane'!$B$1:$AF$1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'BIFUbC-LPG-propane-or-butane'!$B$20:$AF$20</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3-F52D-43AE-855E-3F0AD4D10BCA}"/>
            </c:ext>
          </c:extLst>
        </c:ser>
        <c:ser>
          <c:idx val="24"/>
          <c:order val="19"/>
          <c:tx>
            <c:strRef>
              <c:f>'BIFUbC-LPG-propane-or-butane'!$A$21</c:f>
              <c:strCache>
                <c:ptCount val="1"/>
                <c:pt idx="0">
                  <c:v>road vehicles 29</c:v>
                </c:pt>
              </c:strCache>
            </c:strRef>
          </c:tx>
          <c:spPr>
            <a:ln w="28575" cap="rnd">
              <a:solidFill>
                <a:schemeClr val="accent1">
                  <a:lumMod val="60000"/>
                  <a:lumOff val="40000"/>
                </a:schemeClr>
              </a:solidFill>
              <a:round/>
            </a:ln>
            <a:effectLst/>
          </c:spPr>
          <c:marker>
            <c:symbol val="none"/>
          </c:marker>
          <c:cat>
            <c:numRef>
              <c:f>'BIFUbC-LPG-propane-or-butane'!$B$1:$AF$1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'BIFUbC-LPG-propane-or-butane'!$B$21:$AF$21</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4-F52D-43AE-855E-3F0AD4D10BCA}"/>
            </c:ext>
          </c:extLst>
        </c:ser>
        <c:ser>
          <c:idx val="25"/>
          <c:order val="20"/>
          <c:tx>
            <c:strRef>
              <c:f>'BIFUbC-LPG-propane-or-butane'!$A$22</c:f>
              <c:strCache>
                <c:ptCount val="1"/>
                <c:pt idx="0">
                  <c:v>nonroad vehicles 30</c:v>
                </c:pt>
              </c:strCache>
            </c:strRef>
          </c:tx>
          <c:spPr>
            <a:ln w="28575" cap="rnd">
              <a:solidFill>
                <a:schemeClr val="accent2">
                  <a:lumMod val="60000"/>
                  <a:lumOff val="40000"/>
                </a:schemeClr>
              </a:solidFill>
              <a:round/>
            </a:ln>
            <a:effectLst/>
          </c:spPr>
          <c:marker>
            <c:symbol val="none"/>
          </c:marker>
          <c:cat>
            <c:numRef>
              <c:f>'BIFUbC-LPG-propane-or-butane'!$B$1:$AF$1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'BIFUbC-LPG-propane-or-butane'!$B$22:$AF$22</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5-F52D-43AE-855E-3F0AD4D10BCA}"/>
            </c:ext>
          </c:extLst>
        </c:ser>
        <c:ser>
          <c:idx val="0"/>
          <c:order val="21"/>
          <c:tx>
            <c:strRef>
              <c:f>'BIFUbC-LPG-propane-or-butane'!$A$23</c:f>
              <c:strCache>
                <c:ptCount val="1"/>
                <c:pt idx="0">
                  <c:v>other manufacturing 31T33</c:v>
                </c:pt>
              </c:strCache>
            </c:strRef>
          </c:tx>
          <c:spPr>
            <a:ln w="28575" cap="rnd">
              <a:solidFill>
                <a:schemeClr val="accent1"/>
              </a:solidFill>
              <a:round/>
            </a:ln>
            <a:effectLst/>
          </c:spPr>
          <c:marker>
            <c:symbol val="none"/>
          </c:marker>
          <c:cat>
            <c:numRef>
              <c:f>'BIFUbC-LPG-propane-or-butane'!$B$1:$AF$1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'BIFUbC-LPG-propane-or-butane'!$B$23:$AF$23</c:f>
              <c:numCache>
                <c:formatCode>0.00E+00</c:formatCode>
                <c:ptCount val="31"/>
                <c:pt idx="0">
                  <c:v>51359841102254.023</c:v>
                </c:pt>
                <c:pt idx="1">
                  <c:v>52499326591090</c:v>
                </c:pt>
                <c:pt idx="2">
                  <c:v>53638812079925.977</c:v>
                </c:pt>
                <c:pt idx="3">
                  <c:v>54778297568761.945</c:v>
                </c:pt>
                <c:pt idx="4">
                  <c:v>55917783057597.922</c:v>
                </c:pt>
                <c:pt idx="5">
                  <c:v>57057268546433.898</c:v>
                </c:pt>
                <c:pt idx="6">
                  <c:v>57583843368831.016</c:v>
                </c:pt>
                <c:pt idx="7">
                  <c:v>58110418191227.961</c:v>
                </c:pt>
                <c:pt idx="8">
                  <c:v>58636993013624.922</c:v>
                </c:pt>
                <c:pt idx="9">
                  <c:v>59163567836021.875</c:v>
                </c:pt>
                <c:pt idx="10">
                  <c:v>59690142658418.938</c:v>
                </c:pt>
                <c:pt idx="11">
                  <c:v>60064518113544.898</c:v>
                </c:pt>
                <c:pt idx="12">
                  <c:v>60438893568670.977</c:v>
                </c:pt>
                <c:pt idx="13">
                  <c:v>60813269023797.047</c:v>
                </c:pt>
                <c:pt idx="14">
                  <c:v>61187644478923.117</c:v>
                </c:pt>
                <c:pt idx="15">
                  <c:v>61562019934049.172</c:v>
                </c:pt>
                <c:pt idx="16">
                  <c:v>61855922160503.422</c:v>
                </c:pt>
                <c:pt idx="17">
                  <c:v>62149824386957.422</c:v>
                </c:pt>
                <c:pt idx="18">
                  <c:v>62443726613411.539</c:v>
                </c:pt>
                <c:pt idx="19">
                  <c:v>62737628839865.648</c:v>
                </c:pt>
                <c:pt idx="20">
                  <c:v>63031531066319.664</c:v>
                </c:pt>
                <c:pt idx="21">
                  <c:v>63432730931003.086</c:v>
                </c:pt>
                <c:pt idx="22">
                  <c:v>63760773315075.57</c:v>
                </c:pt>
                <c:pt idx="23">
                  <c:v>64088815699148.172</c:v>
                </c:pt>
                <c:pt idx="24">
                  <c:v>64416858083220.656</c:v>
                </c:pt>
                <c:pt idx="25">
                  <c:v>64744900467293.141</c:v>
                </c:pt>
                <c:pt idx="26">
                  <c:v>65072942851365.633</c:v>
                </c:pt>
                <c:pt idx="27">
                  <c:v>65400985235438.234</c:v>
                </c:pt>
                <c:pt idx="28">
                  <c:v>65729027619510.719</c:v>
                </c:pt>
                <c:pt idx="29">
                  <c:v>66057070003583.203</c:v>
                </c:pt>
                <c:pt idx="30">
                  <c:v>66385112387655.805</c:v>
                </c:pt>
              </c:numCache>
            </c:numRef>
          </c:val>
          <c:smooth val="0"/>
          <c:extLst>
            <c:ext xmlns:c16="http://schemas.microsoft.com/office/drawing/2014/chart" uri="{C3380CC4-5D6E-409C-BE32-E72D297353CC}">
              <c16:uniqueId val="{00000016-F52D-43AE-855E-3F0AD4D10BCA}"/>
            </c:ext>
          </c:extLst>
        </c:ser>
        <c:ser>
          <c:idx val="1"/>
          <c:order val="22"/>
          <c:tx>
            <c:strRef>
              <c:f>'BIFUbC-LPG-propane-or-butane'!$A$24</c:f>
              <c:strCache>
                <c:ptCount val="1"/>
                <c:pt idx="0">
                  <c:v>energy pipelines and gas processing 352T353</c:v>
                </c:pt>
              </c:strCache>
            </c:strRef>
          </c:tx>
          <c:spPr>
            <a:ln w="28575" cap="rnd">
              <a:solidFill>
                <a:schemeClr val="accent2"/>
              </a:solidFill>
              <a:round/>
            </a:ln>
            <a:effectLst/>
          </c:spPr>
          <c:marker>
            <c:symbol val="none"/>
          </c:marker>
          <c:cat>
            <c:numRef>
              <c:f>'BIFUbC-LPG-propane-or-butane'!$B$1:$AF$1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'BIFUbC-LPG-propane-or-butane'!$B$24:$AF$24</c:f>
              <c:numCache>
                <c:formatCode>0.00E+00</c:formatCode>
                <c:ptCount val="31"/>
                <c:pt idx="0">
                  <c:v>3671636195575.3076</c:v>
                </c:pt>
                <c:pt idx="1">
                  <c:v>3697634873412.3154</c:v>
                </c:pt>
                <c:pt idx="2">
                  <c:v>3723633551249.3232</c:v>
                </c:pt>
                <c:pt idx="3">
                  <c:v>3749632229086.3306</c:v>
                </c:pt>
                <c:pt idx="4">
                  <c:v>3775630906923.3379</c:v>
                </c:pt>
                <c:pt idx="5">
                  <c:v>3801629584760.3457</c:v>
                </c:pt>
                <c:pt idx="6">
                  <c:v>3870742736677.0508</c:v>
                </c:pt>
                <c:pt idx="7">
                  <c:v>3939855888593.7627</c:v>
                </c:pt>
                <c:pt idx="8">
                  <c:v>4008969040510.4741</c:v>
                </c:pt>
                <c:pt idx="9">
                  <c:v>4078082192427.186</c:v>
                </c:pt>
                <c:pt idx="10">
                  <c:v>4147195344343.9048</c:v>
                </c:pt>
                <c:pt idx="11">
                  <c:v>4197405290916.6191</c:v>
                </c:pt>
                <c:pt idx="12">
                  <c:v>4247615237489.3398</c:v>
                </c:pt>
                <c:pt idx="13">
                  <c:v>4297825184062.0605</c:v>
                </c:pt>
                <c:pt idx="14">
                  <c:v>4348035130634.7813</c:v>
                </c:pt>
                <c:pt idx="15">
                  <c:v>4398245077207.5088</c:v>
                </c:pt>
                <c:pt idx="16">
                  <c:v>4481860616605.1797</c:v>
                </c:pt>
                <c:pt idx="17">
                  <c:v>4565476156002.8438</c:v>
                </c:pt>
                <c:pt idx="18">
                  <c:v>4649091695400.5078</c:v>
                </c:pt>
                <c:pt idx="19">
                  <c:v>4732707234798.1719</c:v>
                </c:pt>
                <c:pt idx="20">
                  <c:v>4816322774195.8457</c:v>
                </c:pt>
                <c:pt idx="21">
                  <c:v>4855397523160.2334</c:v>
                </c:pt>
                <c:pt idx="22">
                  <c:v>4924840992874.6035</c:v>
                </c:pt>
                <c:pt idx="23">
                  <c:v>4994284462588.9463</c:v>
                </c:pt>
                <c:pt idx="24">
                  <c:v>5063727932303.3164</c:v>
                </c:pt>
                <c:pt idx="25">
                  <c:v>5133171402017.6592</c:v>
                </c:pt>
                <c:pt idx="26">
                  <c:v>5202614871732.0293</c:v>
                </c:pt>
                <c:pt idx="27">
                  <c:v>5272058341446.373</c:v>
                </c:pt>
                <c:pt idx="28">
                  <c:v>5341501811160.7432</c:v>
                </c:pt>
                <c:pt idx="29">
                  <c:v>5410945280875.1143</c:v>
                </c:pt>
                <c:pt idx="30">
                  <c:v>5480388750589.458</c:v>
                </c:pt>
              </c:numCache>
            </c:numRef>
          </c:val>
          <c:smooth val="0"/>
          <c:extLst>
            <c:ext xmlns:c16="http://schemas.microsoft.com/office/drawing/2014/chart" uri="{C3380CC4-5D6E-409C-BE32-E72D297353CC}">
              <c16:uniqueId val="{00000017-F52D-43AE-855E-3F0AD4D10BCA}"/>
            </c:ext>
          </c:extLst>
        </c:ser>
        <c:ser>
          <c:idx val="2"/>
          <c:order val="23"/>
          <c:tx>
            <c:strRef>
              <c:f>'BIFUbC-LPG-propane-or-butane'!$A$25</c:f>
              <c:strCache>
                <c:ptCount val="1"/>
                <c:pt idx="0">
                  <c:v>water and waste 36T39</c:v>
                </c:pt>
              </c:strCache>
            </c:strRef>
          </c:tx>
          <c:spPr>
            <a:ln w="28575" cap="rnd">
              <a:solidFill>
                <a:schemeClr val="accent3"/>
              </a:solidFill>
              <a:round/>
            </a:ln>
            <a:effectLst/>
          </c:spPr>
          <c:marker>
            <c:symbol val="none"/>
          </c:marker>
          <c:cat>
            <c:numRef>
              <c:f>'BIFUbC-LPG-propane-or-butane'!$B$1:$AF$1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'BIFUbC-LPG-propane-or-butane'!$B$25:$AF$25</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8-F52D-43AE-855E-3F0AD4D10BCA}"/>
            </c:ext>
          </c:extLst>
        </c:ser>
        <c:ser>
          <c:idx val="3"/>
          <c:order val="24"/>
          <c:tx>
            <c:strRef>
              <c:f>'BIFUbC-LPG-propane-or-butane'!$A$26</c:f>
              <c:strCache>
                <c:ptCount val="1"/>
                <c:pt idx="0">
                  <c:v>construction 41T43</c:v>
                </c:pt>
              </c:strCache>
            </c:strRef>
          </c:tx>
          <c:spPr>
            <a:ln w="28575" cap="rnd">
              <a:solidFill>
                <a:schemeClr val="accent4"/>
              </a:solidFill>
              <a:round/>
            </a:ln>
            <a:effectLst/>
          </c:spPr>
          <c:marker>
            <c:symbol val="none"/>
          </c:marker>
          <c:cat>
            <c:numRef>
              <c:f>'BIFUbC-LPG-propane-or-butane'!$B$1:$AF$1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'BIFUbC-LPG-propane-or-butane'!$B$26:$AF$26</c:f>
              <c:numCache>
                <c:formatCode>0.00E+00</c:formatCode>
                <c:ptCount val="31"/>
                <c:pt idx="0">
                  <c:v>1202594949194.353</c:v>
                </c:pt>
                <c:pt idx="1">
                  <c:v>1229276096646.2336</c:v>
                </c:pt>
                <c:pt idx="2">
                  <c:v>1255957244098.1145</c:v>
                </c:pt>
                <c:pt idx="3">
                  <c:v>1282638391549.9951</c:v>
                </c:pt>
                <c:pt idx="4">
                  <c:v>1309319539001.8757</c:v>
                </c:pt>
                <c:pt idx="5">
                  <c:v>1336000686453.7563</c:v>
                </c:pt>
                <c:pt idx="6">
                  <c:v>1348330479696.8257</c:v>
                </c:pt>
                <c:pt idx="7">
                  <c:v>1360660272939.8911</c:v>
                </c:pt>
                <c:pt idx="8">
                  <c:v>1372990066182.9568</c:v>
                </c:pt>
                <c:pt idx="9">
                  <c:v>1385319859426.0222</c:v>
                </c:pt>
                <c:pt idx="10">
                  <c:v>1397649652669.0903</c:v>
                </c:pt>
                <c:pt idx="11">
                  <c:v>1406415685074.4565</c:v>
                </c:pt>
                <c:pt idx="12">
                  <c:v>1415181717479.8254</c:v>
                </c:pt>
                <c:pt idx="13">
                  <c:v>1423947749885.1941</c:v>
                </c:pt>
                <c:pt idx="14">
                  <c:v>1432713782290.563</c:v>
                </c:pt>
                <c:pt idx="15">
                  <c:v>1441479814695.9314</c:v>
                </c:pt>
                <c:pt idx="16">
                  <c:v>1448361559761.8315</c:v>
                </c:pt>
                <c:pt idx="17">
                  <c:v>1455243304827.7261</c:v>
                </c:pt>
                <c:pt idx="18">
                  <c:v>1462125049893.623</c:v>
                </c:pt>
                <c:pt idx="19">
                  <c:v>1469006794959.52</c:v>
                </c:pt>
                <c:pt idx="20">
                  <c:v>1475888540025.4148</c:v>
                </c:pt>
                <c:pt idx="21">
                  <c:v>1485282668210.6082</c:v>
                </c:pt>
                <c:pt idx="22">
                  <c:v>1492963807905.3711</c:v>
                </c:pt>
                <c:pt idx="23">
                  <c:v>1500644947600.137</c:v>
                </c:pt>
                <c:pt idx="24">
                  <c:v>1508326087294.8999</c:v>
                </c:pt>
                <c:pt idx="25">
                  <c:v>1516007226989.6631</c:v>
                </c:pt>
                <c:pt idx="26">
                  <c:v>1523688366684.426</c:v>
                </c:pt>
                <c:pt idx="27">
                  <c:v>1531369506379.1919</c:v>
                </c:pt>
                <c:pt idx="28">
                  <c:v>1539050646073.9548</c:v>
                </c:pt>
                <c:pt idx="29">
                  <c:v>1546731785768.718</c:v>
                </c:pt>
                <c:pt idx="30">
                  <c:v>1554412925463.4836</c:v>
                </c:pt>
              </c:numCache>
            </c:numRef>
          </c:val>
          <c:smooth val="0"/>
          <c:extLst>
            <c:ext xmlns:c16="http://schemas.microsoft.com/office/drawing/2014/chart" uri="{C3380CC4-5D6E-409C-BE32-E72D297353CC}">
              <c16:uniqueId val="{00000019-F52D-43AE-855E-3F0AD4D10BCA}"/>
            </c:ext>
          </c:extLst>
        </c:ser>
        <c:dLbls>
          <c:showLegendKey val="0"/>
          <c:showVal val="0"/>
          <c:showCatName val="0"/>
          <c:showSerName val="0"/>
          <c:showPercent val="0"/>
          <c:showBubbleSize val="0"/>
        </c:dLbls>
        <c:smooth val="0"/>
        <c:axId val="1554324768"/>
        <c:axId val="1331715072"/>
        <c:extLst/>
      </c:lineChart>
      <c:catAx>
        <c:axId val="15543247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1715072"/>
        <c:crosses val="autoZero"/>
        <c:auto val="1"/>
        <c:lblAlgn val="ctr"/>
        <c:lblOffset val="100"/>
        <c:noMultiLvlLbl val="0"/>
      </c:catAx>
      <c:valAx>
        <c:axId val="1331715072"/>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432476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3.xml"/></Relationships>
</file>

<file path=xl/drawings/_rels/drawing5.xml.rels><?xml version="1.0" encoding="UTF-8" standalone="yes"?>
<Relationships xmlns="http://schemas.openxmlformats.org/package/2006/relationships"><Relationship Id="rId1" Type="http://schemas.openxmlformats.org/officeDocument/2006/relationships/chart" Target="../charts/chart4.xml"/></Relationships>
</file>

<file path=xl/drawings/_rels/drawing6.xml.rels><?xml version="1.0" encoding="UTF-8" standalone="yes"?>
<Relationships xmlns="http://schemas.openxmlformats.org/package/2006/relationships"><Relationship Id="rId1" Type="http://schemas.openxmlformats.org/officeDocument/2006/relationships/chart" Target="../charts/chart5.xml"/></Relationships>
</file>

<file path=xl/drawings/_rels/drawing7.xml.rels><?xml version="1.0" encoding="UTF-8" standalone="yes"?>
<Relationships xmlns="http://schemas.openxmlformats.org/package/2006/relationships"><Relationship Id="rId1" Type="http://schemas.openxmlformats.org/officeDocument/2006/relationships/chart" Target="../charts/chart6.xml"/></Relationships>
</file>

<file path=xl/drawings/_rels/drawing8.xml.rels><?xml version="1.0" encoding="UTF-8" standalone="yes"?>
<Relationships xmlns="http://schemas.openxmlformats.org/package/2006/relationships"><Relationship Id="rId1"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editAs="oneCell">
    <xdr:from>
      <xdr:col>12</xdr:col>
      <xdr:colOff>137160</xdr:colOff>
      <xdr:row>1</xdr:row>
      <xdr:rowOff>195284</xdr:rowOff>
    </xdr:from>
    <xdr:to>
      <xdr:col>23</xdr:col>
      <xdr:colOff>83820</xdr:colOff>
      <xdr:row>26</xdr:row>
      <xdr:rowOff>114300</xdr:rowOff>
    </xdr:to>
    <xdr:pic>
      <xdr:nvPicPr>
        <xdr:cNvPr id="2" name="그림 1">
          <a:extLst>
            <a:ext uri="{FF2B5EF4-FFF2-40B4-BE49-F238E27FC236}">
              <a16:creationId xmlns:a16="http://schemas.microsoft.com/office/drawing/2014/main" id="{982955D9-FC4F-4483-B9DF-329F3A47860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309360" y="576284"/>
          <a:ext cx="7574280" cy="394999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0</xdr:colOff>
      <xdr:row>29</xdr:row>
      <xdr:rowOff>0</xdr:rowOff>
    </xdr:from>
    <xdr:to>
      <xdr:col>15</xdr:col>
      <xdr:colOff>776152</xdr:colOff>
      <xdr:row>61</xdr:row>
      <xdr:rowOff>14152</xdr:rowOff>
    </xdr:to>
    <xdr:graphicFrame macro="">
      <xdr:nvGraphicFramePr>
        <xdr:cNvPr id="2" name="차트 1">
          <a:extLst>
            <a:ext uri="{FF2B5EF4-FFF2-40B4-BE49-F238E27FC236}">
              <a16:creationId xmlns:a16="http://schemas.microsoft.com/office/drawing/2014/main" id="{753AA96C-8272-4F0D-B188-30328784682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2700944</xdr:colOff>
      <xdr:row>36</xdr:row>
      <xdr:rowOff>157248</xdr:rowOff>
    </xdr:from>
    <xdr:to>
      <xdr:col>15</xdr:col>
      <xdr:colOff>374601</xdr:colOff>
      <xdr:row>68</xdr:row>
      <xdr:rowOff>171400</xdr:rowOff>
    </xdr:to>
    <xdr:graphicFrame macro="">
      <xdr:nvGraphicFramePr>
        <xdr:cNvPr id="2" name="차트 1">
          <a:extLst>
            <a:ext uri="{FF2B5EF4-FFF2-40B4-BE49-F238E27FC236}">
              <a16:creationId xmlns:a16="http://schemas.microsoft.com/office/drawing/2014/main" id="{D9DF36A0-22B4-41DE-81D7-5F7932177F4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xdr:col>
      <xdr:colOff>0</xdr:colOff>
      <xdr:row>29</xdr:row>
      <xdr:rowOff>0</xdr:rowOff>
    </xdr:from>
    <xdr:to>
      <xdr:col>15</xdr:col>
      <xdr:colOff>776152</xdr:colOff>
      <xdr:row>61</xdr:row>
      <xdr:rowOff>14152</xdr:rowOff>
    </xdr:to>
    <xdr:graphicFrame macro="">
      <xdr:nvGraphicFramePr>
        <xdr:cNvPr id="2" name="차트 1">
          <a:extLst>
            <a:ext uri="{FF2B5EF4-FFF2-40B4-BE49-F238E27FC236}">
              <a16:creationId xmlns:a16="http://schemas.microsoft.com/office/drawing/2014/main" id="{3B7D40BB-234A-4DA4-9934-30EA6AB0B92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xdr:col>
      <xdr:colOff>0</xdr:colOff>
      <xdr:row>28</xdr:row>
      <xdr:rowOff>0</xdr:rowOff>
    </xdr:from>
    <xdr:to>
      <xdr:col>19</xdr:col>
      <xdr:colOff>669472</xdr:colOff>
      <xdr:row>60</xdr:row>
      <xdr:rowOff>14152</xdr:rowOff>
    </xdr:to>
    <xdr:graphicFrame macro="">
      <xdr:nvGraphicFramePr>
        <xdr:cNvPr id="2" name="차트 1">
          <a:extLst>
            <a:ext uri="{FF2B5EF4-FFF2-40B4-BE49-F238E27FC236}">
              <a16:creationId xmlns:a16="http://schemas.microsoft.com/office/drawing/2014/main" id="{F9603BA7-2C8C-4486-A76D-741AC1DCD3A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0</xdr:col>
      <xdr:colOff>2700944</xdr:colOff>
      <xdr:row>36</xdr:row>
      <xdr:rowOff>157248</xdr:rowOff>
    </xdr:from>
    <xdr:to>
      <xdr:col>15</xdr:col>
      <xdr:colOff>374601</xdr:colOff>
      <xdr:row>68</xdr:row>
      <xdr:rowOff>171400</xdr:rowOff>
    </xdr:to>
    <xdr:graphicFrame macro="">
      <xdr:nvGraphicFramePr>
        <xdr:cNvPr id="2" name="차트 1">
          <a:extLst>
            <a:ext uri="{FF2B5EF4-FFF2-40B4-BE49-F238E27FC236}">
              <a16:creationId xmlns:a16="http://schemas.microsoft.com/office/drawing/2014/main" id="{EC6B96FD-C4C3-435B-81B9-AD3034673B0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1</xdr:col>
      <xdr:colOff>0</xdr:colOff>
      <xdr:row>27</xdr:row>
      <xdr:rowOff>0</xdr:rowOff>
    </xdr:from>
    <xdr:to>
      <xdr:col>16</xdr:col>
      <xdr:colOff>578032</xdr:colOff>
      <xdr:row>59</xdr:row>
      <xdr:rowOff>14152</xdr:rowOff>
    </xdr:to>
    <xdr:graphicFrame macro="">
      <xdr:nvGraphicFramePr>
        <xdr:cNvPr id="2" name="차트 1">
          <a:extLst>
            <a:ext uri="{FF2B5EF4-FFF2-40B4-BE49-F238E27FC236}">
              <a16:creationId xmlns:a16="http://schemas.microsoft.com/office/drawing/2014/main" id="{94ABACD2-ACF1-4E4A-9174-17C2EF3C01D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1</xdr:col>
      <xdr:colOff>0</xdr:colOff>
      <xdr:row>27</xdr:row>
      <xdr:rowOff>0</xdr:rowOff>
    </xdr:from>
    <xdr:to>
      <xdr:col>13</xdr:col>
      <xdr:colOff>913312</xdr:colOff>
      <xdr:row>59</xdr:row>
      <xdr:rowOff>14152</xdr:rowOff>
    </xdr:to>
    <xdr:graphicFrame macro="">
      <xdr:nvGraphicFramePr>
        <xdr:cNvPr id="2" name="차트 1">
          <a:extLst>
            <a:ext uri="{FF2B5EF4-FFF2-40B4-BE49-F238E27FC236}">
              <a16:creationId xmlns:a16="http://schemas.microsoft.com/office/drawing/2014/main" id="{C359E138-D83C-4D34-ACF3-4894A3E3494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D:\Users\jeff-nonadmin\Dropbox%20(Energy%20Innovation)\EI-PlcyMdl\eps-1.5.0-us-wipE\InputData\web-app\BCF\BTU%20Conversion%20Factor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bout"/>
      <sheetName val="AEO Table 73"/>
      <sheetName val="GREET1 Fuel_Specs"/>
      <sheetName val="BCF-BpLFOU"/>
      <sheetName val="BCF-BpSFOU"/>
      <sheetName val="BCF-VFEUCF"/>
      <sheetName val="BCF-BpEIEOU"/>
    </sheetNames>
    <sheetDataSet>
      <sheetData sheetId="0">
        <row r="63">
          <cell r="A63">
            <v>42</v>
          </cell>
        </row>
      </sheetData>
      <sheetData sheetId="1"/>
      <sheetData sheetId="2"/>
      <sheetData sheetId="3"/>
      <sheetData sheetId="4"/>
      <sheetData sheetId="5"/>
      <sheetData sheetId="6"/>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kesis.net/crosseditor/binary/files/000003/20200408125915600_6PUNL17L.xlsb" TargetMode="External"/><Relationship Id="rId2" Type="http://schemas.openxmlformats.org/officeDocument/2006/relationships/hyperlink" Target="https://kosis.kr/statHtml/statHtml.do?orgId=337&amp;tblId=DT_337_2019_H1017&amp;vw_cd=MT_ZTITLE&amp;list_id=337_33703_002&amp;seqNo=&amp;lang_mode=ko&amp;language=kor&amp;obj_var_id=&amp;itm_id=&amp;conn_path=MT_ZTITLE" TargetMode="External"/><Relationship Id="rId1" Type="http://schemas.openxmlformats.org/officeDocument/2006/relationships/hyperlink" Target="http://www.kesis.net/FileDownloadAction.do?file=/admin/admin_RegList.jsp/20210706/976071625505008233_01.xlsx&amp;oldFile=BAL_EXTEND_(1990~2019).xlsx" TargetMode="External"/><Relationship Id="rId5" Type="http://schemas.openxmlformats.org/officeDocument/2006/relationships/printerSettings" Target="../printerSettings/printerSettings1.bin"/><Relationship Id="rId4" Type="http://schemas.openxmlformats.org/officeDocument/2006/relationships/hyperlink" Target="https://www.iea.org/data-and-statistics/data-tables?country=KOREA&amp;energy=Balances&amp;year=2019"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0.bin"/></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13.bin"/></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06"/>
  <sheetViews>
    <sheetView zoomScaleNormal="100" workbookViewId="0">
      <selection activeCell="E43" sqref="E43"/>
    </sheetView>
  </sheetViews>
  <sheetFormatPr defaultColWidth="8.85546875" defaultRowHeight="15"/>
  <cols>
    <col min="2" max="2" width="43" customWidth="1"/>
    <col min="3" max="3" width="39.5703125" bestFit="1" customWidth="1"/>
    <col min="4" max="4" width="41.140625" bestFit="1" customWidth="1"/>
    <col min="5" max="5" width="60.42578125" customWidth="1"/>
    <col min="6" max="6" width="61.5703125" bestFit="1" customWidth="1"/>
  </cols>
  <sheetData>
    <row r="1" spans="1:4">
      <c r="A1" s="1" t="s">
        <v>1</v>
      </c>
    </row>
    <row r="3" spans="1:4">
      <c r="A3" s="1" t="s">
        <v>0</v>
      </c>
      <c r="B3" s="3" t="s">
        <v>414</v>
      </c>
    </row>
    <row r="4" spans="1:4">
      <c r="B4" t="s">
        <v>686</v>
      </c>
    </row>
    <row r="5" spans="1:4">
      <c r="B5" s="2">
        <v>2019</v>
      </c>
    </row>
    <row r="6" spans="1:4">
      <c r="B6" t="s">
        <v>687</v>
      </c>
    </row>
    <row r="7" spans="1:4">
      <c r="B7" s="92" t="s">
        <v>685</v>
      </c>
    </row>
    <row r="9" spans="1:4">
      <c r="B9" s="3" t="s">
        <v>605</v>
      </c>
    </row>
    <row r="10" spans="1:4">
      <c r="B10" t="s">
        <v>686</v>
      </c>
      <c r="D10" s="23"/>
    </row>
    <row r="11" spans="1:4">
      <c r="B11" s="2">
        <v>2021</v>
      </c>
      <c r="D11" s="23"/>
    </row>
    <row r="12" spans="1:4">
      <c r="B12" t="s">
        <v>688</v>
      </c>
      <c r="D12" s="22"/>
    </row>
    <row r="13" spans="1:4">
      <c r="B13" s="92" t="s">
        <v>413</v>
      </c>
      <c r="D13" s="23"/>
    </row>
    <row r="14" spans="1:4">
      <c r="D14" s="22"/>
    </row>
    <row r="15" spans="1:4">
      <c r="B15" t="s">
        <v>689</v>
      </c>
      <c r="D15" s="23"/>
    </row>
    <row r="16" spans="1:4">
      <c r="B16" s="2">
        <v>2021</v>
      </c>
      <c r="D16" s="23"/>
    </row>
    <row r="17" spans="2:6">
      <c r="B17" t="s">
        <v>690</v>
      </c>
      <c r="D17" s="22"/>
    </row>
    <row r="18" spans="2:6">
      <c r="B18" s="92" t="s">
        <v>631</v>
      </c>
      <c r="D18" s="23"/>
    </row>
    <row r="19" spans="2:6">
      <c r="D19" s="22"/>
    </row>
    <row r="20" spans="2:6">
      <c r="B20" t="s">
        <v>689</v>
      </c>
    </row>
    <row r="21" spans="2:6">
      <c r="B21" s="2">
        <v>2021</v>
      </c>
    </row>
    <row r="22" spans="2:6">
      <c r="B22" t="s">
        <v>789</v>
      </c>
    </row>
    <row r="23" spans="2:6">
      <c r="B23" s="92" t="s">
        <v>788</v>
      </c>
    </row>
    <row r="25" spans="2:6">
      <c r="B25" s="3" t="s">
        <v>809</v>
      </c>
    </row>
    <row r="26" spans="2:6">
      <c r="B26" t="s">
        <v>810</v>
      </c>
    </row>
    <row r="27" spans="2:6">
      <c r="B27" s="2">
        <v>2022</v>
      </c>
    </row>
    <row r="28" spans="2:6">
      <c r="B28" t="s">
        <v>811</v>
      </c>
    </row>
    <row r="29" spans="2:6">
      <c r="B29" s="92" t="s">
        <v>812</v>
      </c>
    </row>
    <row r="31" spans="2:6">
      <c r="B31" s="1" t="s">
        <v>691</v>
      </c>
    </row>
    <row r="32" spans="2:6">
      <c r="B32" s="249" t="s">
        <v>415</v>
      </c>
      <c r="C32" s="249" t="s">
        <v>738</v>
      </c>
      <c r="D32" s="249" t="s">
        <v>576</v>
      </c>
      <c r="E32" s="249" t="s">
        <v>577</v>
      </c>
      <c r="F32" s="249" t="s">
        <v>620</v>
      </c>
    </row>
    <row r="33" spans="2:21" ht="16.5">
      <c r="B33" s="250" t="s">
        <v>2</v>
      </c>
      <c r="C33" s="251" t="s">
        <v>717</v>
      </c>
      <c r="D33" s="252" t="s">
        <v>709</v>
      </c>
      <c r="E33" s="255"/>
      <c r="F33" s="253"/>
    </row>
    <row r="34" spans="2:21" ht="16.5">
      <c r="B34" s="250" t="s">
        <v>3</v>
      </c>
      <c r="C34" s="252" t="s">
        <v>693</v>
      </c>
      <c r="D34" s="251" t="s">
        <v>710</v>
      </c>
      <c r="E34" s="312"/>
      <c r="F34" s="252" t="s">
        <v>731</v>
      </c>
    </row>
    <row r="35" spans="2:21" ht="16.5">
      <c r="B35" s="250" t="s">
        <v>4</v>
      </c>
      <c r="C35" s="252" t="s">
        <v>693</v>
      </c>
      <c r="D35" s="252" t="s">
        <v>711</v>
      </c>
      <c r="E35" s="255"/>
      <c r="F35" s="263"/>
      <c r="T35" s="202"/>
      <c r="U35" s="202"/>
    </row>
    <row r="36" spans="2:21" ht="16.5">
      <c r="B36" s="250" t="s">
        <v>5</v>
      </c>
      <c r="C36" s="251" t="s">
        <v>717</v>
      </c>
      <c r="D36" s="252" t="s">
        <v>712</v>
      </c>
      <c r="E36" s="255"/>
      <c r="F36" s="253"/>
    </row>
    <row r="37" spans="2:21" ht="16.5">
      <c r="B37" s="250" t="s">
        <v>6</v>
      </c>
      <c r="C37" s="251" t="s">
        <v>717</v>
      </c>
      <c r="D37" s="252" t="s">
        <v>713</v>
      </c>
      <c r="E37" s="255"/>
      <c r="F37" s="253"/>
    </row>
    <row r="38" spans="2:21" ht="16.5">
      <c r="B38" s="250" t="s">
        <v>7</v>
      </c>
      <c r="C38" s="251" t="s">
        <v>717</v>
      </c>
      <c r="D38" s="252" t="s">
        <v>714</v>
      </c>
      <c r="E38" s="255"/>
      <c r="F38" s="254"/>
    </row>
    <row r="39" spans="2:21" ht="16.5">
      <c r="B39" s="250" t="s">
        <v>8</v>
      </c>
      <c r="C39" s="251" t="s">
        <v>717</v>
      </c>
      <c r="D39" s="252" t="s">
        <v>739</v>
      </c>
      <c r="E39" s="255"/>
      <c r="F39" s="254"/>
    </row>
    <row r="40" spans="2:21" ht="16.5">
      <c r="B40" s="250" t="s">
        <v>9</v>
      </c>
      <c r="C40" s="251" t="s">
        <v>717</v>
      </c>
      <c r="D40" s="252" t="s">
        <v>740</v>
      </c>
      <c r="E40" s="255"/>
      <c r="F40" s="254"/>
    </row>
    <row r="41" spans="2:21" ht="49.5">
      <c r="B41" s="250" t="s">
        <v>10</v>
      </c>
      <c r="C41" s="252" t="s">
        <v>693</v>
      </c>
      <c r="D41" s="255" t="s">
        <v>715</v>
      </c>
      <c r="E41" s="255"/>
      <c r="F41" s="252" t="s">
        <v>730</v>
      </c>
    </row>
    <row r="42" spans="2:21" ht="115.5">
      <c r="B42" s="250" t="s">
        <v>11</v>
      </c>
      <c r="C42" s="252" t="s">
        <v>694</v>
      </c>
      <c r="D42" s="252" t="s">
        <v>704</v>
      </c>
      <c r="E42" s="255" t="s">
        <v>716</v>
      </c>
      <c r="F42" s="254"/>
    </row>
    <row r="43" spans="2:21" ht="49.5">
      <c r="B43" s="250" t="s">
        <v>12</v>
      </c>
      <c r="C43" s="252" t="s">
        <v>694</v>
      </c>
      <c r="D43" s="252" t="s">
        <v>704</v>
      </c>
      <c r="E43" s="255" t="s">
        <v>718</v>
      </c>
      <c r="F43" s="254"/>
    </row>
    <row r="44" spans="2:21" ht="16.5">
      <c r="B44" s="250" t="s">
        <v>13</v>
      </c>
      <c r="C44" s="251" t="s">
        <v>717</v>
      </c>
      <c r="D44" s="252" t="s">
        <v>702</v>
      </c>
      <c r="E44" s="255" t="s">
        <v>719</v>
      </c>
      <c r="F44" s="254"/>
    </row>
    <row r="45" spans="2:21" ht="82.5">
      <c r="B45" s="250" t="s">
        <v>14</v>
      </c>
      <c r="C45" s="251" t="s">
        <v>717</v>
      </c>
      <c r="D45" s="252" t="s">
        <v>702</v>
      </c>
      <c r="E45" s="255" t="s">
        <v>720</v>
      </c>
      <c r="F45" s="254"/>
    </row>
    <row r="46" spans="2:21" ht="16.5">
      <c r="B46" s="250" t="s">
        <v>15</v>
      </c>
      <c r="C46" s="252" t="s">
        <v>695</v>
      </c>
      <c r="D46" s="252" t="s">
        <v>696</v>
      </c>
      <c r="E46" s="255"/>
      <c r="F46" s="254"/>
    </row>
    <row r="47" spans="2:21" ht="16.5">
      <c r="B47" s="250" t="s">
        <v>16</v>
      </c>
      <c r="C47" s="252" t="s">
        <v>697</v>
      </c>
      <c r="D47" s="252" t="s">
        <v>698</v>
      </c>
      <c r="E47" s="255" t="s">
        <v>721</v>
      </c>
      <c r="F47" s="254"/>
    </row>
    <row r="48" spans="2:21" ht="66">
      <c r="B48" s="250" t="s">
        <v>17</v>
      </c>
      <c r="C48" s="252" t="s">
        <v>697</v>
      </c>
      <c r="D48" s="252" t="s">
        <v>698</v>
      </c>
      <c r="E48" s="255" t="s">
        <v>722</v>
      </c>
      <c r="F48" s="254"/>
    </row>
    <row r="49" spans="2:6" ht="82.5">
      <c r="B49" s="250" t="s">
        <v>18</v>
      </c>
      <c r="C49" s="252" t="s">
        <v>699</v>
      </c>
      <c r="D49" s="252" t="s">
        <v>703</v>
      </c>
      <c r="E49" s="255" t="s">
        <v>723</v>
      </c>
      <c r="F49" s="254"/>
    </row>
    <row r="50" spans="2:6" ht="99">
      <c r="B50" s="250" t="s">
        <v>19</v>
      </c>
      <c r="C50" s="252" t="s">
        <v>699</v>
      </c>
      <c r="D50" s="252" t="s">
        <v>703</v>
      </c>
      <c r="E50" s="255" t="s">
        <v>724</v>
      </c>
      <c r="F50" s="253"/>
    </row>
    <row r="51" spans="2:6" ht="132">
      <c r="B51" s="250" t="s">
        <v>20</v>
      </c>
      <c r="C51" s="252" t="s">
        <v>699</v>
      </c>
      <c r="D51" s="252" t="s">
        <v>703</v>
      </c>
      <c r="E51" s="255" t="s">
        <v>725</v>
      </c>
      <c r="F51" s="253"/>
    </row>
    <row r="52" spans="2:6" ht="66">
      <c r="B52" s="250" t="s">
        <v>21</v>
      </c>
      <c r="C52" s="252" t="s">
        <v>699</v>
      </c>
      <c r="D52" s="252" t="s">
        <v>705</v>
      </c>
      <c r="E52" s="278" t="s">
        <v>726</v>
      </c>
      <c r="F52" s="253"/>
    </row>
    <row r="53" spans="2:6" ht="66">
      <c r="B53" s="250" t="s">
        <v>22</v>
      </c>
      <c r="C53" s="252" t="s">
        <v>699</v>
      </c>
      <c r="D53" s="252" t="s">
        <v>705</v>
      </c>
      <c r="E53" s="255" t="s">
        <v>727</v>
      </c>
      <c r="F53" s="253"/>
    </row>
    <row r="54" spans="2:6" ht="16.5">
      <c r="B54" s="250" t="s">
        <v>23</v>
      </c>
      <c r="C54" s="251" t="s">
        <v>717</v>
      </c>
      <c r="D54" s="252" t="s">
        <v>706</v>
      </c>
      <c r="E54" s="255"/>
      <c r="F54" s="253"/>
    </row>
    <row r="55" spans="2:6" ht="49.5">
      <c r="B55" s="250" t="s">
        <v>24</v>
      </c>
      <c r="C55" s="252" t="s">
        <v>693</v>
      </c>
      <c r="D55" s="255" t="s">
        <v>707</v>
      </c>
      <c r="E55" s="255"/>
      <c r="F55" s="252" t="s">
        <v>732</v>
      </c>
    </row>
    <row r="56" spans="2:6" ht="16.5">
      <c r="B56" s="250" t="s">
        <v>25</v>
      </c>
      <c r="C56" s="252" t="s">
        <v>700</v>
      </c>
      <c r="D56" s="252" t="s">
        <v>701</v>
      </c>
      <c r="E56" s="255"/>
      <c r="F56" s="252" t="s">
        <v>733</v>
      </c>
    </row>
    <row r="57" spans="2:6" ht="16.5">
      <c r="B57" s="250" t="s">
        <v>26</v>
      </c>
      <c r="C57" s="251" t="s">
        <v>717</v>
      </c>
      <c r="D57" s="252" t="s">
        <v>708</v>
      </c>
      <c r="E57" s="255"/>
      <c r="F57" s="253"/>
    </row>
    <row r="59" spans="2:6">
      <c r="B59" s="1" t="s">
        <v>607</v>
      </c>
    </row>
    <row r="60" spans="2:6">
      <c r="B60" s="249" t="s">
        <v>608</v>
      </c>
      <c r="C60" s="249" t="s">
        <v>575</v>
      </c>
      <c r="D60" s="249" t="s">
        <v>620</v>
      </c>
      <c r="E60" s="249" t="s">
        <v>619</v>
      </c>
    </row>
    <row r="61" spans="2:6" ht="16.5">
      <c r="B61" s="250" t="s">
        <v>609</v>
      </c>
      <c r="C61" s="250" t="s">
        <v>609</v>
      </c>
      <c r="D61" s="252"/>
      <c r="E61" s="252"/>
    </row>
    <row r="62" spans="2:6" ht="16.5">
      <c r="B62" s="250" t="s">
        <v>610</v>
      </c>
      <c r="C62" s="250" t="s">
        <v>610</v>
      </c>
      <c r="D62" s="252"/>
      <c r="E62" s="252"/>
    </row>
    <row r="63" spans="2:6" ht="16.5">
      <c r="B63" s="250" t="s">
        <v>611</v>
      </c>
      <c r="C63" s="250" t="s">
        <v>611</v>
      </c>
      <c r="D63" s="252"/>
      <c r="E63" s="252"/>
    </row>
    <row r="64" spans="2:6" ht="16.5">
      <c r="B64" s="250" t="s">
        <v>612</v>
      </c>
      <c r="C64" s="251" t="s">
        <v>728</v>
      </c>
      <c r="D64" s="252"/>
      <c r="E64" s="252" t="s">
        <v>734</v>
      </c>
    </row>
    <row r="65" spans="2:6" ht="16.5">
      <c r="B65" s="250" t="s">
        <v>617</v>
      </c>
      <c r="C65" s="251" t="s">
        <v>693</v>
      </c>
      <c r="D65" s="252"/>
      <c r="E65" s="252" t="s">
        <v>735</v>
      </c>
    </row>
    <row r="66" spans="2:6" ht="16.5">
      <c r="B66" s="250" t="s">
        <v>616</v>
      </c>
      <c r="C66" s="251" t="s">
        <v>729</v>
      </c>
      <c r="D66" s="252" t="s">
        <v>737</v>
      </c>
      <c r="E66" s="252"/>
    </row>
    <row r="67" spans="2:6" ht="16.5">
      <c r="B67" s="250" t="s">
        <v>613</v>
      </c>
      <c r="C67" s="251" t="s">
        <v>729</v>
      </c>
      <c r="D67" s="453" t="s">
        <v>736</v>
      </c>
      <c r="E67" s="252"/>
    </row>
    <row r="68" spans="2:6" ht="16.5">
      <c r="B68" s="250" t="s">
        <v>618</v>
      </c>
      <c r="C68" s="251" t="s">
        <v>729</v>
      </c>
      <c r="D68" s="454"/>
      <c r="E68" s="252"/>
    </row>
    <row r="69" spans="2:6" ht="16.5">
      <c r="B69" s="250" t="s">
        <v>614</v>
      </c>
      <c r="C69" s="251" t="s">
        <v>729</v>
      </c>
      <c r="D69" s="455"/>
      <c r="E69" s="252"/>
    </row>
    <row r="70" spans="2:6" ht="16.5">
      <c r="B70" s="250" t="s">
        <v>615</v>
      </c>
      <c r="C70" s="251" t="s">
        <v>693</v>
      </c>
      <c r="D70" s="252"/>
      <c r="E70" s="252"/>
    </row>
    <row r="71" spans="2:6">
      <c r="D71" s="23"/>
    </row>
    <row r="72" spans="2:6">
      <c r="B72" s="261" t="s">
        <v>606</v>
      </c>
      <c r="C72" s="262">
        <f>39656668.31*(10^6)</f>
        <v>39656668310000</v>
      </c>
      <c r="D72" s="259" t="s">
        <v>29</v>
      </c>
    </row>
    <row r="73" spans="2:6">
      <c r="B73" s="357"/>
      <c r="C73" s="169"/>
    </row>
    <row r="75" spans="2:6">
      <c r="B75" s="1" t="s">
        <v>692</v>
      </c>
    </row>
    <row r="76" spans="2:6">
      <c r="B76" s="249" t="s">
        <v>415</v>
      </c>
      <c r="C76" s="249" t="s">
        <v>575</v>
      </c>
      <c r="D76" s="249" t="s">
        <v>576</v>
      </c>
      <c r="E76" s="249" t="s">
        <v>577</v>
      </c>
      <c r="F76" s="249" t="s">
        <v>620</v>
      </c>
    </row>
    <row r="77" spans="2:6" ht="16.5">
      <c r="B77" s="250" t="s">
        <v>2</v>
      </c>
      <c r="C77" s="251" t="s">
        <v>579</v>
      </c>
      <c r="D77" s="252" t="s">
        <v>581</v>
      </c>
      <c r="E77" s="255"/>
      <c r="F77" s="253"/>
    </row>
    <row r="78" spans="2:6" ht="16.5">
      <c r="B78" s="250" t="s">
        <v>3</v>
      </c>
      <c r="C78" s="252" t="s">
        <v>578</v>
      </c>
      <c r="D78" s="251" t="s">
        <v>580</v>
      </c>
      <c r="E78" s="312"/>
      <c r="F78" s="252" t="s">
        <v>621</v>
      </c>
    </row>
    <row r="79" spans="2:6" ht="16.5">
      <c r="B79" s="250" t="s">
        <v>4</v>
      </c>
      <c r="C79" s="252" t="s">
        <v>578</v>
      </c>
      <c r="D79" s="252" t="s">
        <v>599</v>
      </c>
      <c r="E79" s="255"/>
      <c r="F79" s="263"/>
    </row>
    <row r="80" spans="2:6" ht="16.5">
      <c r="B80" s="250" t="s">
        <v>5</v>
      </c>
      <c r="C80" s="251" t="s">
        <v>579</v>
      </c>
      <c r="D80" s="252" t="s">
        <v>582</v>
      </c>
      <c r="E80" s="255"/>
      <c r="F80" s="253"/>
    </row>
    <row r="81" spans="2:6" ht="16.5">
      <c r="B81" s="250" t="s">
        <v>6</v>
      </c>
      <c r="C81" s="251" t="s">
        <v>579</v>
      </c>
      <c r="D81" s="252" t="s">
        <v>583</v>
      </c>
      <c r="E81" s="255"/>
      <c r="F81" s="253"/>
    </row>
    <row r="82" spans="2:6" ht="16.5">
      <c r="B82" s="250" t="s">
        <v>7</v>
      </c>
      <c r="C82" s="251" t="s">
        <v>579</v>
      </c>
      <c r="D82" s="252" t="s">
        <v>584</v>
      </c>
      <c r="E82" s="255"/>
      <c r="F82" s="254"/>
    </row>
    <row r="83" spans="2:6" ht="16.5">
      <c r="B83" s="250" t="s">
        <v>8</v>
      </c>
      <c r="C83" s="251" t="s">
        <v>579</v>
      </c>
      <c r="D83" s="252" t="s">
        <v>585</v>
      </c>
      <c r="E83" s="255"/>
      <c r="F83" s="254"/>
    </row>
    <row r="84" spans="2:6" ht="16.5">
      <c r="B84" s="250" t="s">
        <v>9</v>
      </c>
      <c r="C84" s="251" t="s">
        <v>579</v>
      </c>
      <c r="D84" s="252" t="s">
        <v>586</v>
      </c>
      <c r="E84" s="255"/>
      <c r="F84" s="254"/>
    </row>
    <row r="85" spans="2:6" ht="33">
      <c r="B85" s="250" t="s">
        <v>10</v>
      </c>
      <c r="C85" s="252" t="s">
        <v>578</v>
      </c>
      <c r="D85" s="255" t="s">
        <v>596</v>
      </c>
      <c r="E85" s="255"/>
      <c r="F85" s="252" t="s">
        <v>622</v>
      </c>
    </row>
    <row r="86" spans="2:6" ht="66">
      <c r="B86" s="250" t="s">
        <v>11</v>
      </c>
      <c r="C86" s="252" t="s">
        <v>600</v>
      </c>
      <c r="D86" s="252" t="s">
        <v>587</v>
      </c>
      <c r="E86" s="255" t="s">
        <v>636</v>
      </c>
      <c r="F86" s="254"/>
    </row>
    <row r="87" spans="2:6" ht="33">
      <c r="B87" s="250" t="s">
        <v>12</v>
      </c>
      <c r="C87" s="252" t="s">
        <v>600</v>
      </c>
      <c r="D87" s="252" t="s">
        <v>587</v>
      </c>
      <c r="E87" s="255" t="s">
        <v>635</v>
      </c>
      <c r="F87" s="254"/>
    </row>
    <row r="88" spans="2:6" ht="16.5">
      <c r="B88" s="250" t="s">
        <v>13</v>
      </c>
      <c r="C88" s="251" t="s">
        <v>579</v>
      </c>
      <c r="D88" s="252" t="s">
        <v>588</v>
      </c>
      <c r="E88" s="255" t="s">
        <v>646</v>
      </c>
      <c r="F88" s="254"/>
    </row>
    <row r="89" spans="2:6" ht="33">
      <c r="B89" s="250" t="s">
        <v>14</v>
      </c>
      <c r="C89" s="251" t="s">
        <v>579</v>
      </c>
      <c r="D89" s="252" t="s">
        <v>588</v>
      </c>
      <c r="E89" s="255" t="s">
        <v>647</v>
      </c>
      <c r="F89" s="254"/>
    </row>
    <row r="90" spans="2:6" ht="16.5">
      <c r="B90" s="250" t="s">
        <v>15</v>
      </c>
      <c r="C90" s="252" t="s">
        <v>604</v>
      </c>
      <c r="D90" s="252" t="s">
        <v>589</v>
      </c>
      <c r="E90" s="255"/>
      <c r="F90" s="254"/>
    </row>
    <row r="91" spans="2:6" ht="16.5">
      <c r="B91" s="250" t="s">
        <v>16</v>
      </c>
      <c r="C91" s="252" t="s">
        <v>601</v>
      </c>
      <c r="D91" s="252" t="s">
        <v>590</v>
      </c>
      <c r="E91" s="255" t="s">
        <v>637</v>
      </c>
      <c r="F91" s="254"/>
    </row>
    <row r="92" spans="2:6" ht="33">
      <c r="B92" s="250" t="s">
        <v>17</v>
      </c>
      <c r="C92" s="252" t="s">
        <v>601</v>
      </c>
      <c r="D92" s="252" t="s">
        <v>590</v>
      </c>
      <c r="E92" s="255" t="s">
        <v>638</v>
      </c>
      <c r="F92" s="254"/>
    </row>
    <row r="93" spans="2:6" ht="33">
      <c r="B93" s="250" t="s">
        <v>18</v>
      </c>
      <c r="C93" s="252" t="s">
        <v>602</v>
      </c>
      <c r="D93" s="252" t="s">
        <v>591</v>
      </c>
      <c r="E93" s="255" t="s">
        <v>639</v>
      </c>
      <c r="F93" s="254"/>
    </row>
    <row r="94" spans="2:6" ht="49.5">
      <c r="B94" s="250" t="s">
        <v>19</v>
      </c>
      <c r="C94" s="252" t="s">
        <v>602</v>
      </c>
      <c r="D94" s="252" t="s">
        <v>591</v>
      </c>
      <c r="E94" s="255" t="s">
        <v>641</v>
      </c>
      <c r="F94" s="253"/>
    </row>
    <row r="95" spans="2:6" ht="66">
      <c r="B95" s="250" t="s">
        <v>20</v>
      </c>
      <c r="C95" s="252" t="s">
        <v>602</v>
      </c>
      <c r="D95" s="252" t="s">
        <v>591</v>
      </c>
      <c r="E95" s="255" t="s">
        <v>640</v>
      </c>
      <c r="F95" s="253"/>
    </row>
    <row r="96" spans="2:6" ht="33">
      <c r="B96" s="250" t="s">
        <v>21</v>
      </c>
      <c r="C96" s="252" t="s">
        <v>602</v>
      </c>
      <c r="D96" s="252" t="s">
        <v>592</v>
      </c>
      <c r="E96" s="278" t="s">
        <v>642</v>
      </c>
      <c r="F96" s="253"/>
    </row>
    <row r="97" spans="1:6" ht="33">
      <c r="B97" s="250" t="s">
        <v>22</v>
      </c>
      <c r="C97" s="252" t="s">
        <v>602</v>
      </c>
      <c r="D97" s="252" t="s">
        <v>592</v>
      </c>
      <c r="E97" s="255" t="s">
        <v>643</v>
      </c>
      <c r="F97" s="253"/>
    </row>
    <row r="98" spans="1:6" ht="16.5">
      <c r="B98" s="250" t="s">
        <v>23</v>
      </c>
      <c r="C98" s="251" t="s">
        <v>579</v>
      </c>
      <c r="D98" s="252" t="s">
        <v>593</v>
      </c>
      <c r="E98" s="255"/>
      <c r="F98" s="253"/>
    </row>
    <row r="99" spans="1:6" ht="33">
      <c r="B99" s="250" t="s">
        <v>24</v>
      </c>
      <c r="C99" s="252" t="s">
        <v>578</v>
      </c>
      <c r="D99" s="255" t="s">
        <v>597</v>
      </c>
      <c r="E99" s="255"/>
      <c r="F99" s="252" t="s">
        <v>623</v>
      </c>
    </row>
    <row r="100" spans="1:6" ht="16.5">
      <c r="B100" s="250" t="s">
        <v>25</v>
      </c>
      <c r="C100" s="252" t="s">
        <v>603</v>
      </c>
      <c r="D100" s="252" t="s">
        <v>595</v>
      </c>
      <c r="E100" s="255"/>
      <c r="F100" s="252" t="s">
        <v>684</v>
      </c>
    </row>
    <row r="101" spans="1:6" ht="16.5">
      <c r="B101" s="250" t="s">
        <v>26</v>
      </c>
      <c r="C101" s="251" t="s">
        <v>579</v>
      </c>
      <c r="D101" s="252" t="s">
        <v>594</v>
      </c>
      <c r="E101" s="255"/>
      <c r="F101" s="253"/>
    </row>
    <row r="102" spans="1:6" ht="17.100000000000001" customHeight="1"/>
    <row r="103" spans="1:6">
      <c r="A103" s="1" t="s">
        <v>813</v>
      </c>
    </row>
    <row r="104" spans="1:6">
      <c r="A104" t="s">
        <v>814</v>
      </c>
    </row>
    <row r="105" spans="1:6">
      <c r="A105" t="s">
        <v>815</v>
      </c>
    </row>
    <row r="106" spans="1:6">
      <c r="A106" t="s">
        <v>816</v>
      </c>
    </row>
  </sheetData>
  <mergeCells count="1">
    <mergeCell ref="D67:D69"/>
  </mergeCells>
  <phoneticPr fontId="34" type="noConversion"/>
  <hyperlinks>
    <hyperlink ref="B13" r:id="rId1" xr:uid="{18408D58-FD73-49D0-9BE6-AA9D6826B505}"/>
    <hyperlink ref="B18" r:id="rId2" xr:uid="{717372BC-744E-4FB7-B54D-67E3B2DD82BA}"/>
    <hyperlink ref="B7" r:id="rId3" xr:uid="{8C7D9AA0-3A7F-4541-A99F-B53AD6054F4D}"/>
    <hyperlink ref="B29" r:id="rId4" xr:uid="{8B797CED-EB87-4287-950E-2DC675CB863E}"/>
  </hyperlinks>
  <pageMargins left="0.7" right="0.7" top="0.75" bottom="0.75" header="0.3" footer="0.3"/>
  <pageSetup orientation="portrait" horizontalDpi="1200" verticalDpi="1200" r:id="rId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27B7C3-3765-471F-83BA-73EC17A3BF97}">
  <dimension ref="A1:L95"/>
  <sheetViews>
    <sheetView workbookViewId="0">
      <selection activeCell="B5" sqref="B5"/>
    </sheetView>
  </sheetViews>
  <sheetFormatPr defaultColWidth="9.140625" defaultRowHeight="15"/>
  <cols>
    <col min="1" max="1" width="20.5703125" style="264" customWidth="1"/>
    <col min="2" max="3" width="6.140625" style="264" customWidth="1"/>
    <col min="4" max="4" width="6.140625" style="264" customWidth="1" collapsed="1"/>
    <col min="5" max="7" width="6.140625" style="264" customWidth="1"/>
    <col min="8" max="9" width="5.5703125" style="264" customWidth="1"/>
    <col min="10" max="10" width="0.5703125" style="265" customWidth="1"/>
    <col min="11" max="12" width="5.5703125" style="264" customWidth="1"/>
    <col min="13" max="16384" width="9.140625" style="264"/>
  </cols>
  <sheetData>
    <row r="1" spans="1:12" ht="30" customHeight="1">
      <c r="A1" s="456" t="s">
        <v>119</v>
      </c>
      <c r="B1" s="457"/>
      <c r="C1" s="457"/>
      <c r="D1" s="457"/>
      <c r="E1" s="457"/>
      <c r="F1" s="457"/>
      <c r="G1" s="457"/>
      <c r="H1" s="457"/>
      <c r="I1" s="457"/>
      <c r="J1" s="457"/>
      <c r="K1" s="457"/>
      <c r="L1" s="457"/>
    </row>
    <row r="2" spans="1:12">
      <c r="A2" s="458" t="s">
        <v>51</v>
      </c>
      <c r="B2" s="458"/>
      <c r="C2" s="458"/>
      <c r="D2" s="458"/>
      <c r="E2" s="458"/>
      <c r="F2" s="458"/>
      <c r="G2" s="458"/>
      <c r="H2" s="458"/>
      <c r="I2" s="458"/>
      <c r="J2" s="458"/>
      <c r="K2" s="458"/>
      <c r="L2" s="458"/>
    </row>
    <row r="3" spans="1:12" ht="15" customHeight="1">
      <c r="A3" s="31"/>
      <c r="B3" s="32"/>
      <c r="C3" s="32"/>
      <c r="D3" s="32"/>
      <c r="E3" s="32"/>
      <c r="F3" s="32"/>
      <c r="G3" s="32"/>
      <c r="H3" s="459" t="s">
        <v>31</v>
      </c>
      <c r="I3" s="459"/>
      <c r="J3" s="33"/>
      <c r="K3" s="459" t="s">
        <v>32</v>
      </c>
      <c r="L3" s="459"/>
    </row>
    <row r="4" spans="1:12" ht="15" customHeight="1">
      <c r="A4" s="31"/>
      <c r="B4" s="34">
        <v>2000</v>
      </c>
      <c r="C4" s="34">
        <v>2018</v>
      </c>
      <c r="D4" s="34">
        <v>2025</v>
      </c>
      <c r="E4" s="34">
        <v>2030</v>
      </c>
      <c r="F4" s="34">
        <v>2035</v>
      </c>
      <c r="G4" s="34">
        <v>2040</v>
      </c>
      <c r="H4" s="35">
        <v>2018</v>
      </c>
      <c r="I4" s="35">
        <v>2040</v>
      </c>
      <c r="J4" s="36"/>
      <c r="K4" s="35" t="s">
        <v>33</v>
      </c>
      <c r="L4" s="35" t="s">
        <v>34</v>
      </c>
    </row>
    <row r="5" spans="1:12" ht="13.5" customHeight="1">
      <c r="A5" s="37" t="s">
        <v>120</v>
      </c>
      <c r="B5" s="38">
        <v>84.236999999999995</v>
      </c>
      <c r="C5" s="38">
        <v>145.02000000000001</v>
      </c>
      <c r="D5" s="39">
        <v>165.53299999999999</v>
      </c>
      <c r="E5" s="39">
        <v>174.054</v>
      </c>
      <c r="F5" s="39">
        <v>178.96</v>
      </c>
      <c r="G5" s="39">
        <v>182.27799999999999</v>
      </c>
      <c r="H5" s="63">
        <v>99.990000000000009</v>
      </c>
      <c r="I5" s="63">
        <v>100.00999999999999</v>
      </c>
      <c r="J5" s="82"/>
      <c r="K5" s="65">
        <v>3.06</v>
      </c>
      <c r="L5" s="65">
        <v>1.04</v>
      </c>
    </row>
    <row r="6" spans="1:12" ht="13.5" customHeight="1">
      <c r="A6" s="42" t="s">
        <v>36</v>
      </c>
      <c r="B6" s="83">
        <v>19.125</v>
      </c>
      <c r="C6" s="83">
        <v>31.992000000000001</v>
      </c>
      <c r="D6" s="45">
        <v>37.764000000000003</v>
      </c>
      <c r="E6" s="45">
        <v>39.494</v>
      </c>
      <c r="F6" s="45">
        <v>39.628999999999998</v>
      </c>
      <c r="G6" s="45">
        <v>38.875</v>
      </c>
      <c r="H6" s="45">
        <v>22.06</v>
      </c>
      <c r="I6" s="45">
        <v>21.33</v>
      </c>
      <c r="J6" s="45"/>
      <c r="K6" s="47">
        <v>2.9</v>
      </c>
      <c r="L6" s="47">
        <v>0.89</v>
      </c>
    </row>
    <row r="7" spans="1:12" ht="13.5" customHeight="1">
      <c r="A7" s="42" t="s">
        <v>37</v>
      </c>
      <c r="B7" s="83">
        <v>48.521999999999998</v>
      </c>
      <c r="C7" s="83">
        <v>69.293999999999997</v>
      </c>
      <c r="D7" s="45">
        <v>76.963999999999999</v>
      </c>
      <c r="E7" s="45">
        <v>79.251000000000005</v>
      </c>
      <c r="F7" s="45">
        <v>80.3</v>
      </c>
      <c r="G7" s="45">
        <v>80.805999999999997</v>
      </c>
      <c r="H7" s="45">
        <v>47.78</v>
      </c>
      <c r="I7" s="45">
        <v>44.33</v>
      </c>
      <c r="J7" s="46"/>
      <c r="K7" s="47">
        <v>2</v>
      </c>
      <c r="L7" s="47">
        <v>0.7</v>
      </c>
    </row>
    <row r="8" spans="1:12" ht="13.5" customHeight="1">
      <c r="A8" s="42" t="s">
        <v>85</v>
      </c>
      <c r="B8" s="83">
        <v>3.3079999999999998</v>
      </c>
      <c r="C8" s="83">
        <v>9.9039999999999999</v>
      </c>
      <c r="D8" s="45">
        <v>11.444000000000001</v>
      </c>
      <c r="E8" s="45">
        <v>12.468</v>
      </c>
      <c r="F8" s="45">
        <v>13.208</v>
      </c>
      <c r="G8" s="45">
        <v>13.795999999999999</v>
      </c>
      <c r="H8" s="45">
        <v>6.83</v>
      </c>
      <c r="I8" s="45">
        <v>7.57</v>
      </c>
      <c r="J8" s="46"/>
      <c r="K8" s="47">
        <v>6.28</v>
      </c>
      <c r="L8" s="47">
        <v>1.52</v>
      </c>
    </row>
    <row r="9" spans="1:12" ht="13.5" customHeight="1">
      <c r="A9" s="42" t="s">
        <v>38</v>
      </c>
      <c r="B9" s="83">
        <v>11.374000000000001</v>
      </c>
      <c r="C9" s="83">
        <v>24.399000000000001</v>
      </c>
      <c r="D9" s="45">
        <v>27.742999999999999</v>
      </c>
      <c r="E9" s="45">
        <v>29.661999999999999</v>
      </c>
      <c r="F9" s="45">
        <v>31.248999999999999</v>
      </c>
      <c r="G9" s="45">
        <v>32.802999999999997</v>
      </c>
      <c r="H9" s="45">
        <v>16.82</v>
      </c>
      <c r="I9" s="45">
        <v>18</v>
      </c>
      <c r="J9" s="46"/>
      <c r="K9" s="47">
        <v>4.33</v>
      </c>
      <c r="L9" s="47">
        <v>1.35</v>
      </c>
    </row>
    <row r="10" spans="1:12" ht="13.5" customHeight="1">
      <c r="A10" s="42" t="s">
        <v>121</v>
      </c>
      <c r="B10" s="83">
        <v>0</v>
      </c>
      <c r="C10" s="83">
        <v>0</v>
      </c>
      <c r="D10" s="45">
        <v>0</v>
      </c>
      <c r="E10" s="45">
        <v>0</v>
      </c>
      <c r="F10" s="45">
        <v>0</v>
      </c>
      <c r="G10" s="45">
        <v>0</v>
      </c>
      <c r="H10" s="45">
        <v>0</v>
      </c>
      <c r="I10" s="45">
        <v>0</v>
      </c>
      <c r="J10" s="46"/>
      <c r="K10" s="47" t="s">
        <v>39</v>
      </c>
      <c r="L10" s="47" t="s">
        <v>39</v>
      </c>
    </row>
    <row r="11" spans="1:12" ht="13.5" customHeight="1">
      <c r="A11" s="42" t="s">
        <v>64</v>
      </c>
      <c r="B11" s="83">
        <v>1.9079999999999999</v>
      </c>
      <c r="C11" s="83">
        <v>9.4320000000000004</v>
      </c>
      <c r="D11" s="45">
        <v>11.618</v>
      </c>
      <c r="E11" s="45">
        <v>13.179</v>
      </c>
      <c r="F11" s="45">
        <v>14.574</v>
      </c>
      <c r="G11" s="45">
        <v>15.999000000000001</v>
      </c>
      <c r="H11" s="45">
        <v>6.5</v>
      </c>
      <c r="I11" s="45">
        <v>8.7799999999999994</v>
      </c>
      <c r="J11" s="46"/>
      <c r="K11" s="47">
        <v>9.2899999999999991</v>
      </c>
      <c r="L11" s="47">
        <v>2.4300000000000002</v>
      </c>
    </row>
    <row r="12" spans="1:12" s="265" customFormat="1" ht="3" customHeight="1">
      <c r="A12" s="84"/>
      <c r="B12" s="85"/>
      <c r="C12" s="85"/>
      <c r="D12" s="86"/>
      <c r="E12" s="86"/>
      <c r="F12" s="86"/>
      <c r="G12" s="86"/>
      <c r="H12" s="87"/>
      <c r="I12" s="87"/>
      <c r="J12" s="87"/>
      <c r="K12" s="87"/>
      <c r="L12" s="87"/>
    </row>
    <row r="13" spans="1:12" ht="13.5" customHeight="1">
      <c r="A13" s="37" t="s">
        <v>122</v>
      </c>
      <c r="B13" s="38">
        <v>30.945</v>
      </c>
      <c r="C13" s="38">
        <v>42.96</v>
      </c>
      <c r="D13" s="39">
        <v>45.814</v>
      </c>
      <c r="E13" s="39">
        <v>46.411999999999999</v>
      </c>
      <c r="F13" s="39">
        <v>45.834000000000003</v>
      </c>
      <c r="G13" s="39">
        <v>44.567999999999998</v>
      </c>
      <c r="H13" s="63">
        <v>99.990000000000009</v>
      </c>
      <c r="I13" s="63">
        <v>100</v>
      </c>
      <c r="J13" s="82"/>
      <c r="K13" s="65">
        <v>1.84</v>
      </c>
      <c r="L13" s="65">
        <v>0.17</v>
      </c>
    </row>
    <row r="14" spans="1:12" ht="13.5" customHeight="1">
      <c r="A14" s="42" t="s">
        <v>36</v>
      </c>
      <c r="B14" s="83">
        <v>0</v>
      </c>
      <c r="C14" s="83">
        <v>0</v>
      </c>
      <c r="D14" s="45">
        <v>0</v>
      </c>
      <c r="E14" s="45">
        <v>0</v>
      </c>
      <c r="F14" s="45">
        <v>0</v>
      </c>
      <c r="G14" s="45">
        <v>0</v>
      </c>
      <c r="H14" s="45">
        <v>0</v>
      </c>
      <c r="I14" s="45">
        <v>0</v>
      </c>
      <c r="J14" s="46"/>
      <c r="K14" s="47" t="s">
        <v>39</v>
      </c>
      <c r="L14" s="47" t="s">
        <v>39</v>
      </c>
    </row>
    <row r="15" spans="1:12" ht="13.5" customHeight="1">
      <c r="A15" s="42" t="s">
        <v>37</v>
      </c>
      <c r="B15" s="83">
        <v>30.77</v>
      </c>
      <c r="C15" s="83">
        <v>40.781999999999996</v>
      </c>
      <c r="D15" s="45">
        <v>43.353999999999999</v>
      </c>
      <c r="E15" s="45">
        <v>43.738999999999997</v>
      </c>
      <c r="F15" s="45">
        <v>43.018000000000001</v>
      </c>
      <c r="G15" s="45">
        <v>41.668999999999997</v>
      </c>
      <c r="H15" s="45">
        <v>94.93</v>
      </c>
      <c r="I15" s="45">
        <v>93.5</v>
      </c>
      <c r="J15" s="46"/>
      <c r="K15" s="47">
        <v>1.58</v>
      </c>
      <c r="L15" s="47">
        <v>0.1</v>
      </c>
    </row>
    <row r="16" spans="1:12" ht="13.5" customHeight="1">
      <c r="A16" s="42" t="s">
        <v>85</v>
      </c>
      <c r="B16" s="83">
        <v>0</v>
      </c>
      <c r="C16" s="83">
        <v>1.2390000000000001</v>
      </c>
      <c r="D16" s="45">
        <v>1.452</v>
      </c>
      <c r="E16" s="45">
        <v>1.526</v>
      </c>
      <c r="F16" s="45">
        <v>1.4370000000000001</v>
      </c>
      <c r="G16" s="45">
        <v>1.3149999999999999</v>
      </c>
      <c r="H16" s="45">
        <v>2.88</v>
      </c>
      <c r="I16" s="45">
        <v>2.95</v>
      </c>
      <c r="J16" s="46"/>
      <c r="K16" s="47" t="s">
        <v>39</v>
      </c>
      <c r="L16" s="47">
        <v>0.27</v>
      </c>
    </row>
    <row r="17" spans="1:12" ht="13.5" customHeight="1">
      <c r="A17" s="42" t="s">
        <v>38</v>
      </c>
      <c r="B17" s="83">
        <v>0.17499999999999999</v>
      </c>
      <c r="C17" s="83">
        <v>0.255</v>
      </c>
      <c r="D17" s="45">
        <v>0.36399999999999999</v>
      </c>
      <c r="E17" s="45">
        <v>0.52200000000000002</v>
      </c>
      <c r="F17" s="45">
        <v>0.78400000000000003</v>
      </c>
      <c r="G17" s="45">
        <v>1.018</v>
      </c>
      <c r="H17" s="45">
        <v>0.59</v>
      </c>
      <c r="I17" s="45">
        <v>2.2799999999999998</v>
      </c>
      <c r="J17" s="46"/>
      <c r="K17" s="47">
        <v>2.11</v>
      </c>
      <c r="L17" s="47">
        <v>6.49</v>
      </c>
    </row>
    <row r="18" spans="1:12" ht="13.5" customHeight="1">
      <c r="A18" s="42" t="s">
        <v>121</v>
      </c>
      <c r="B18" s="83">
        <v>0</v>
      </c>
      <c r="C18" s="83">
        <v>0</v>
      </c>
      <c r="D18" s="45">
        <v>0</v>
      </c>
      <c r="E18" s="45">
        <v>0</v>
      </c>
      <c r="F18" s="45">
        <v>0</v>
      </c>
      <c r="G18" s="45">
        <v>0</v>
      </c>
      <c r="H18" s="45">
        <v>0</v>
      </c>
      <c r="I18" s="45">
        <v>0</v>
      </c>
      <c r="J18" s="46"/>
      <c r="K18" s="47" t="s">
        <v>39</v>
      </c>
      <c r="L18" s="47" t="s">
        <v>39</v>
      </c>
    </row>
    <row r="19" spans="1:12" ht="13.5" customHeight="1">
      <c r="A19" s="42" t="s">
        <v>64</v>
      </c>
      <c r="B19" s="83">
        <v>0</v>
      </c>
      <c r="C19" s="83">
        <v>0.68400000000000005</v>
      </c>
      <c r="D19" s="45">
        <v>0.64400000000000002</v>
      </c>
      <c r="E19" s="45">
        <v>0.625</v>
      </c>
      <c r="F19" s="45">
        <v>0.59499999999999997</v>
      </c>
      <c r="G19" s="45">
        <v>0.56599999999999995</v>
      </c>
      <c r="H19" s="45">
        <v>1.59</v>
      </c>
      <c r="I19" s="45">
        <v>1.27</v>
      </c>
      <c r="J19" s="46"/>
      <c r="K19" s="47" t="s">
        <v>39</v>
      </c>
      <c r="L19" s="47">
        <v>-0.86</v>
      </c>
    </row>
    <row r="20" spans="1:12" s="265" customFormat="1" ht="3" customHeight="1">
      <c r="A20" s="84"/>
      <c r="B20" s="85"/>
      <c r="C20" s="85"/>
      <c r="D20" s="86"/>
      <c r="E20" s="86"/>
      <c r="F20" s="86"/>
      <c r="G20" s="86"/>
      <c r="H20" s="87"/>
      <c r="I20" s="87"/>
      <c r="J20" s="87"/>
      <c r="K20" s="87"/>
      <c r="L20" s="87"/>
    </row>
    <row r="21" spans="1:12" ht="13.5" customHeight="1">
      <c r="A21" s="37" t="s">
        <v>123</v>
      </c>
      <c r="B21" s="38">
        <v>21.16</v>
      </c>
      <c r="C21" s="38">
        <v>23.187999999999999</v>
      </c>
      <c r="D21" s="39">
        <v>21.98</v>
      </c>
      <c r="E21" s="39">
        <v>21.879000000000001</v>
      </c>
      <c r="F21" s="39">
        <v>21.817</v>
      </c>
      <c r="G21" s="39">
        <v>21.684000000000001</v>
      </c>
      <c r="H21" s="63">
        <v>100.01</v>
      </c>
      <c r="I21" s="63">
        <v>100</v>
      </c>
      <c r="J21" s="82"/>
      <c r="K21" s="65">
        <v>0.51</v>
      </c>
      <c r="L21" s="65">
        <v>-0.3</v>
      </c>
    </row>
    <row r="22" spans="1:12" ht="13.5" customHeight="1">
      <c r="A22" s="42" t="s">
        <v>36</v>
      </c>
      <c r="B22" s="83">
        <v>0.53600000000000003</v>
      </c>
      <c r="C22" s="83">
        <v>0.318</v>
      </c>
      <c r="D22" s="45">
        <v>0.18</v>
      </c>
      <c r="E22" s="45">
        <v>0.114</v>
      </c>
      <c r="F22" s="45">
        <v>7.0000000000000007E-2</v>
      </c>
      <c r="G22" s="45">
        <v>4.2999999999999997E-2</v>
      </c>
      <c r="H22" s="45">
        <v>1.37</v>
      </c>
      <c r="I22" s="45">
        <v>0.2</v>
      </c>
      <c r="J22" s="46"/>
      <c r="K22" s="47">
        <v>-2.86</v>
      </c>
      <c r="L22" s="47">
        <v>-8.7200000000000006</v>
      </c>
    </row>
    <row r="23" spans="1:12" ht="13.5" customHeight="1">
      <c r="A23" s="42" t="s">
        <v>37</v>
      </c>
      <c r="B23" s="83">
        <v>8.8810000000000002</v>
      </c>
      <c r="C23" s="83">
        <v>3.3660000000000001</v>
      </c>
      <c r="D23" s="45">
        <v>2.2370000000000001</v>
      </c>
      <c r="E23" s="45">
        <v>1.6990000000000001</v>
      </c>
      <c r="F23" s="45">
        <v>1.31</v>
      </c>
      <c r="G23" s="45">
        <v>1.016</v>
      </c>
      <c r="H23" s="45">
        <v>14.52</v>
      </c>
      <c r="I23" s="45">
        <v>4.68</v>
      </c>
      <c r="J23" s="46"/>
      <c r="K23" s="47">
        <v>-5.25</v>
      </c>
      <c r="L23" s="47">
        <v>-5.3</v>
      </c>
    </row>
    <row r="24" spans="1:12" ht="13.5" customHeight="1">
      <c r="A24" s="42" t="s">
        <v>85</v>
      </c>
      <c r="B24" s="83">
        <v>7.3529999999999998</v>
      </c>
      <c r="C24" s="83">
        <v>10.9</v>
      </c>
      <c r="D24" s="45">
        <v>10.433</v>
      </c>
      <c r="E24" s="45">
        <v>10.444000000000001</v>
      </c>
      <c r="F24" s="45">
        <v>10.455</v>
      </c>
      <c r="G24" s="45">
        <v>10.427</v>
      </c>
      <c r="H24" s="45">
        <v>47.01</v>
      </c>
      <c r="I24" s="45">
        <v>48.09</v>
      </c>
      <c r="J24" s="46"/>
      <c r="K24" s="47">
        <v>2.21</v>
      </c>
      <c r="L24" s="47">
        <v>-0.2</v>
      </c>
    </row>
    <row r="25" spans="1:12" ht="13.5" customHeight="1">
      <c r="A25" s="42" t="s">
        <v>38</v>
      </c>
      <c r="B25" s="83">
        <v>3.1909999999999998</v>
      </c>
      <c r="C25" s="83">
        <v>6.0789999999999997</v>
      </c>
      <c r="D25" s="45">
        <v>6.5549999999999997</v>
      </c>
      <c r="E25" s="45">
        <v>6.8129999999999997</v>
      </c>
      <c r="F25" s="45">
        <v>6.9930000000000003</v>
      </c>
      <c r="G25" s="45">
        <v>7.0960000000000001</v>
      </c>
      <c r="H25" s="45">
        <v>26.22</v>
      </c>
      <c r="I25" s="45">
        <v>32.72</v>
      </c>
      <c r="J25" s="46"/>
      <c r="K25" s="47">
        <v>3.65</v>
      </c>
      <c r="L25" s="47">
        <v>0.71</v>
      </c>
    </row>
    <row r="26" spans="1:12" ht="13.5" customHeight="1">
      <c r="A26" s="42" t="s">
        <v>121</v>
      </c>
      <c r="B26" s="83">
        <v>1.0840000000000001</v>
      </c>
      <c r="C26" s="83">
        <v>2.2490000000000001</v>
      </c>
      <c r="D26" s="45">
        <v>2.0870000000000002</v>
      </c>
      <c r="E26" s="45">
        <v>2.173</v>
      </c>
      <c r="F26" s="45">
        <v>2.2370000000000001</v>
      </c>
      <c r="G26" s="45">
        <v>2.2759999999999998</v>
      </c>
      <c r="H26" s="45">
        <v>9.6999999999999993</v>
      </c>
      <c r="I26" s="45">
        <v>10.5</v>
      </c>
      <c r="J26" s="46"/>
      <c r="K26" s="47">
        <v>4.1399999999999997</v>
      </c>
      <c r="L26" s="47">
        <v>0.05</v>
      </c>
    </row>
    <row r="27" spans="1:12" ht="13.5" customHeight="1">
      <c r="A27" s="42" t="s">
        <v>64</v>
      </c>
      <c r="B27" s="83">
        <v>0.115</v>
      </c>
      <c r="C27" s="83">
        <v>0.27500000000000002</v>
      </c>
      <c r="D27" s="45">
        <v>0.48799999999999999</v>
      </c>
      <c r="E27" s="45">
        <v>0.63700000000000001</v>
      </c>
      <c r="F27" s="45">
        <v>0.753</v>
      </c>
      <c r="G27" s="45">
        <v>0.82599999999999996</v>
      </c>
      <c r="H27" s="45">
        <v>1.19</v>
      </c>
      <c r="I27" s="45">
        <v>3.81</v>
      </c>
      <c r="J27" s="46"/>
      <c r="K27" s="47">
        <v>4.96</v>
      </c>
      <c r="L27" s="47">
        <v>5.12</v>
      </c>
    </row>
    <row r="28" spans="1:12" s="265" customFormat="1" ht="3" customHeight="1">
      <c r="A28" s="84"/>
      <c r="B28" s="85"/>
      <c r="C28" s="85"/>
      <c r="D28" s="86"/>
      <c r="E28" s="86"/>
      <c r="F28" s="86"/>
      <c r="G28" s="86"/>
      <c r="H28" s="87"/>
      <c r="I28" s="87"/>
      <c r="J28" s="87"/>
      <c r="K28" s="87"/>
      <c r="L28" s="87"/>
    </row>
    <row r="29" spans="1:12" ht="13.5" customHeight="1">
      <c r="A29" s="37" t="s">
        <v>124</v>
      </c>
      <c r="B29" s="38">
        <v>13.616</v>
      </c>
      <c r="C29" s="38">
        <v>25.498000000000001</v>
      </c>
      <c r="D29" s="39">
        <v>28.228000000000002</v>
      </c>
      <c r="E29" s="39">
        <v>30.004000000000001</v>
      </c>
      <c r="F29" s="39">
        <v>31.234999999999999</v>
      </c>
      <c r="G29" s="39">
        <v>32.037999999999997</v>
      </c>
      <c r="H29" s="63">
        <v>100.00000000000001</v>
      </c>
      <c r="I29" s="63">
        <v>99.990000000000009</v>
      </c>
      <c r="J29" s="82"/>
      <c r="K29" s="65">
        <v>3.55</v>
      </c>
      <c r="L29" s="65">
        <v>1.04</v>
      </c>
    </row>
    <row r="30" spans="1:12" ht="13.5" customHeight="1">
      <c r="A30" s="42" t="s">
        <v>36</v>
      </c>
      <c r="B30" s="83">
        <v>0</v>
      </c>
      <c r="C30" s="83">
        <v>0.113</v>
      </c>
      <c r="D30" s="45">
        <v>0.104</v>
      </c>
      <c r="E30" s="45">
        <v>9.9000000000000005E-2</v>
      </c>
      <c r="F30" s="45">
        <v>9.4E-2</v>
      </c>
      <c r="G30" s="45">
        <v>0.09</v>
      </c>
      <c r="H30" s="45">
        <v>0.44</v>
      </c>
      <c r="I30" s="45">
        <v>0.28000000000000003</v>
      </c>
      <c r="J30" s="46"/>
      <c r="K30" s="47" t="s">
        <v>39</v>
      </c>
      <c r="L30" s="47">
        <v>-1.05</v>
      </c>
    </row>
    <row r="31" spans="1:12" ht="13.5" customHeight="1">
      <c r="A31" s="42" t="s">
        <v>37</v>
      </c>
      <c r="B31" s="83">
        <v>5.6669999999999998</v>
      </c>
      <c r="C31" s="83">
        <v>3.3879999999999999</v>
      </c>
      <c r="D31" s="45">
        <v>2.302</v>
      </c>
      <c r="E31" s="45">
        <v>1.986</v>
      </c>
      <c r="F31" s="45">
        <v>1.704</v>
      </c>
      <c r="G31" s="45">
        <v>1.4950000000000001</v>
      </c>
      <c r="H31" s="45">
        <v>13.29</v>
      </c>
      <c r="I31" s="45">
        <v>4.66</v>
      </c>
      <c r="J31" s="46"/>
      <c r="K31" s="47">
        <v>-2.82</v>
      </c>
      <c r="L31" s="47">
        <v>-3.65</v>
      </c>
    </row>
    <row r="32" spans="1:12" ht="13.5" customHeight="1">
      <c r="A32" s="42" t="s">
        <v>85</v>
      </c>
      <c r="B32" s="83">
        <v>1.9</v>
      </c>
      <c r="C32" s="83">
        <v>3.8220000000000001</v>
      </c>
      <c r="D32" s="45">
        <v>5.2060000000000004</v>
      </c>
      <c r="E32" s="45">
        <v>5.6520000000000001</v>
      </c>
      <c r="F32" s="45">
        <v>6.0049999999999999</v>
      </c>
      <c r="G32" s="45">
        <v>6.2549999999999999</v>
      </c>
      <c r="H32" s="45">
        <v>14.99</v>
      </c>
      <c r="I32" s="45">
        <v>19.52</v>
      </c>
      <c r="J32" s="46"/>
      <c r="K32" s="47">
        <v>3.96</v>
      </c>
      <c r="L32" s="47">
        <v>2.2599999999999998</v>
      </c>
    </row>
    <row r="33" spans="1:12" ht="13.5" customHeight="1">
      <c r="A33" s="42" t="s">
        <v>38</v>
      </c>
      <c r="B33" s="83">
        <v>5.86</v>
      </c>
      <c r="C33" s="83">
        <v>14.516</v>
      </c>
      <c r="D33" s="45">
        <v>16.369</v>
      </c>
      <c r="E33" s="45">
        <v>17.687999999999999</v>
      </c>
      <c r="F33" s="45">
        <v>18.648</v>
      </c>
      <c r="G33" s="45">
        <v>19.315000000000001</v>
      </c>
      <c r="H33" s="45">
        <v>56.93</v>
      </c>
      <c r="I33" s="45">
        <v>60.29</v>
      </c>
      <c r="J33" s="46"/>
      <c r="K33" s="47">
        <v>5.17</v>
      </c>
      <c r="L33" s="47">
        <v>1.31</v>
      </c>
    </row>
    <row r="34" spans="1:12" ht="13.5" customHeight="1">
      <c r="A34" s="42" t="s">
        <v>121</v>
      </c>
      <c r="B34" s="83">
        <v>8.3000000000000004E-2</v>
      </c>
      <c r="C34" s="83">
        <v>0.38600000000000001</v>
      </c>
      <c r="D34" s="45">
        <v>0.45100000000000001</v>
      </c>
      <c r="E34" s="45">
        <v>0.504</v>
      </c>
      <c r="F34" s="45">
        <v>0.52600000000000002</v>
      </c>
      <c r="G34" s="45">
        <v>0.53</v>
      </c>
      <c r="H34" s="45">
        <v>1.51</v>
      </c>
      <c r="I34" s="45">
        <v>1.65</v>
      </c>
      <c r="J34" s="46"/>
      <c r="K34" s="47">
        <v>8.8800000000000008</v>
      </c>
      <c r="L34" s="47">
        <v>1.45</v>
      </c>
    </row>
    <row r="35" spans="1:12" ht="13.5" customHeight="1">
      <c r="A35" s="42" t="s">
        <v>64</v>
      </c>
      <c r="B35" s="83">
        <v>0.107</v>
      </c>
      <c r="C35" s="83">
        <v>3.274</v>
      </c>
      <c r="D35" s="45">
        <v>3.7959999999999998</v>
      </c>
      <c r="E35" s="45">
        <v>4.0739999999999998</v>
      </c>
      <c r="F35" s="45">
        <v>4.2590000000000003</v>
      </c>
      <c r="G35" s="45">
        <v>4.3540000000000001</v>
      </c>
      <c r="H35" s="45">
        <v>12.84</v>
      </c>
      <c r="I35" s="45">
        <v>13.59</v>
      </c>
      <c r="J35" s="46"/>
      <c r="K35" s="47">
        <v>20.93</v>
      </c>
      <c r="L35" s="47">
        <v>1.3</v>
      </c>
    </row>
    <row r="36" spans="1:12">
      <c r="H36" s="266"/>
      <c r="I36" s="266"/>
      <c r="J36" s="267"/>
      <c r="K36" s="266"/>
      <c r="L36" s="266"/>
    </row>
    <row r="37" spans="1:12">
      <c r="H37" s="266"/>
      <c r="I37" s="266"/>
      <c r="J37" s="267"/>
      <c r="K37" s="266"/>
      <c r="L37" s="266"/>
    </row>
    <row r="38" spans="1:12">
      <c r="H38" s="266"/>
      <c r="I38" s="266"/>
      <c r="J38" s="267"/>
      <c r="K38" s="266"/>
      <c r="L38" s="266"/>
    </row>
    <row r="39" spans="1:12">
      <c r="H39" s="266"/>
      <c r="I39" s="266"/>
      <c r="J39" s="267"/>
      <c r="K39" s="266"/>
      <c r="L39" s="266"/>
    </row>
    <row r="40" spans="1:12">
      <c r="H40" s="266"/>
      <c r="I40" s="266"/>
      <c r="J40" s="267"/>
      <c r="K40" s="266"/>
      <c r="L40" s="266"/>
    </row>
    <row r="41" spans="1:12">
      <c r="H41" s="266"/>
      <c r="I41" s="266"/>
      <c r="J41" s="267"/>
      <c r="K41" s="266"/>
      <c r="L41" s="266"/>
    </row>
    <row r="42" spans="1:12">
      <c r="H42" s="266"/>
      <c r="I42" s="266"/>
      <c r="J42" s="267"/>
      <c r="K42" s="266"/>
      <c r="L42" s="266"/>
    </row>
    <row r="43" spans="1:12">
      <c r="H43" s="266"/>
      <c r="I43" s="266"/>
      <c r="J43" s="267"/>
      <c r="K43" s="266"/>
      <c r="L43" s="266"/>
    </row>
    <row r="44" spans="1:12">
      <c r="H44" s="266"/>
      <c r="I44" s="266"/>
      <c r="J44" s="267"/>
      <c r="K44" s="266"/>
      <c r="L44" s="266"/>
    </row>
    <row r="45" spans="1:12">
      <c r="H45" s="266"/>
      <c r="I45" s="266"/>
      <c r="J45" s="267"/>
      <c r="K45" s="266"/>
      <c r="L45" s="266"/>
    </row>
    <row r="46" spans="1:12">
      <c r="H46" s="266"/>
      <c r="I46" s="266"/>
      <c r="J46" s="267"/>
      <c r="K46" s="266"/>
      <c r="L46" s="266"/>
    </row>
    <row r="47" spans="1:12">
      <c r="H47" s="266"/>
      <c r="I47" s="266"/>
      <c r="J47" s="267"/>
      <c r="K47" s="266"/>
      <c r="L47" s="266"/>
    </row>
    <row r="48" spans="1:12">
      <c r="H48" s="266"/>
      <c r="I48" s="266"/>
      <c r="J48" s="267"/>
      <c r="K48" s="266"/>
      <c r="L48" s="266"/>
    </row>
    <row r="49" spans="8:12">
      <c r="H49" s="266"/>
      <c r="I49" s="266"/>
      <c r="J49" s="267"/>
      <c r="K49" s="266"/>
      <c r="L49" s="266"/>
    </row>
    <row r="50" spans="8:12">
      <c r="H50" s="266"/>
      <c r="I50" s="266"/>
      <c r="J50" s="267"/>
      <c r="K50" s="266"/>
      <c r="L50" s="266"/>
    </row>
    <row r="51" spans="8:12">
      <c r="H51" s="266"/>
      <c r="I51" s="266"/>
      <c r="J51" s="267"/>
      <c r="K51" s="266"/>
      <c r="L51" s="266"/>
    </row>
    <row r="52" spans="8:12">
      <c r="H52" s="266"/>
      <c r="I52" s="266"/>
      <c r="J52" s="267"/>
      <c r="K52" s="266"/>
      <c r="L52" s="266"/>
    </row>
    <row r="53" spans="8:12">
      <c r="H53" s="266"/>
      <c r="I53" s="266"/>
      <c r="J53" s="267"/>
      <c r="K53" s="266"/>
      <c r="L53" s="266"/>
    </row>
    <row r="54" spans="8:12">
      <c r="H54" s="266"/>
      <c r="I54" s="266"/>
      <c r="J54" s="267"/>
      <c r="K54" s="266"/>
      <c r="L54" s="266"/>
    </row>
    <row r="55" spans="8:12">
      <c r="H55" s="266"/>
      <c r="I55" s="266"/>
      <c r="J55" s="267"/>
      <c r="K55" s="266"/>
      <c r="L55" s="266"/>
    </row>
    <row r="56" spans="8:12">
      <c r="H56" s="266"/>
      <c r="I56" s="266"/>
      <c r="J56" s="267"/>
      <c r="K56" s="266"/>
      <c r="L56" s="266"/>
    </row>
    <row r="57" spans="8:12">
      <c r="H57" s="266"/>
      <c r="I57" s="266"/>
      <c r="J57" s="267"/>
      <c r="K57" s="266"/>
      <c r="L57" s="266"/>
    </row>
    <row r="58" spans="8:12">
      <c r="H58" s="266"/>
      <c r="I58" s="266"/>
      <c r="J58" s="267"/>
      <c r="K58" s="266"/>
      <c r="L58" s="266"/>
    </row>
    <row r="59" spans="8:12">
      <c r="H59" s="266"/>
      <c r="I59" s="266"/>
      <c r="J59" s="267"/>
      <c r="K59" s="266"/>
      <c r="L59" s="266"/>
    </row>
    <row r="60" spans="8:12">
      <c r="H60" s="266"/>
      <c r="I60" s="266"/>
      <c r="J60" s="267"/>
      <c r="K60" s="266"/>
      <c r="L60" s="266"/>
    </row>
    <row r="61" spans="8:12">
      <c r="H61" s="266"/>
      <c r="I61" s="266"/>
      <c r="J61" s="267"/>
      <c r="K61" s="266"/>
      <c r="L61" s="266"/>
    </row>
    <row r="62" spans="8:12">
      <c r="H62" s="266"/>
      <c r="I62" s="266"/>
      <c r="J62" s="267"/>
      <c r="K62" s="266"/>
      <c r="L62" s="266"/>
    </row>
    <row r="63" spans="8:12">
      <c r="H63" s="266"/>
      <c r="I63" s="266"/>
      <c r="J63" s="267"/>
      <c r="K63" s="266"/>
      <c r="L63" s="266"/>
    </row>
    <row r="64" spans="8:12">
      <c r="H64" s="266"/>
      <c r="I64" s="266"/>
      <c r="J64" s="267"/>
      <c r="K64" s="266"/>
      <c r="L64" s="266"/>
    </row>
    <row r="65" spans="8:12">
      <c r="H65" s="266"/>
      <c r="I65" s="266"/>
      <c r="J65" s="267"/>
      <c r="K65" s="266"/>
      <c r="L65" s="266"/>
    </row>
    <row r="66" spans="8:12">
      <c r="H66" s="266"/>
      <c r="I66" s="266"/>
      <c r="J66" s="267"/>
      <c r="K66" s="266"/>
      <c r="L66" s="266"/>
    </row>
    <row r="67" spans="8:12">
      <c r="H67" s="266"/>
      <c r="I67" s="266"/>
      <c r="J67" s="267"/>
      <c r="K67" s="266"/>
      <c r="L67" s="266"/>
    </row>
    <row r="68" spans="8:12">
      <c r="H68" s="266"/>
      <c r="I68" s="266"/>
      <c r="J68" s="267"/>
      <c r="K68" s="266"/>
      <c r="L68" s="266"/>
    </row>
    <row r="69" spans="8:12">
      <c r="H69" s="266"/>
      <c r="I69" s="266"/>
      <c r="J69" s="267"/>
      <c r="K69" s="266"/>
      <c r="L69" s="266"/>
    </row>
    <row r="70" spans="8:12">
      <c r="H70" s="266"/>
      <c r="I70" s="266"/>
      <c r="J70" s="267"/>
      <c r="K70" s="266"/>
      <c r="L70" s="266"/>
    </row>
    <row r="71" spans="8:12">
      <c r="H71" s="266"/>
      <c r="I71" s="266"/>
      <c r="J71" s="267"/>
      <c r="K71" s="266"/>
      <c r="L71" s="266"/>
    </row>
    <row r="72" spans="8:12">
      <c r="H72" s="266"/>
      <c r="I72" s="266"/>
      <c r="J72" s="267"/>
      <c r="K72" s="266"/>
      <c r="L72" s="266"/>
    </row>
    <row r="73" spans="8:12">
      <c r="H73" s="266"/>
      <c r="I73" s="266"/>
      <c r="J73" s="267"/>
      <c r="K73" s="266"/>
      <c r="L73" s="266"/>
    </row>
    <row r="74" spans="8:12">
      <c r="H74" s="266"/>
      <c r="I74" s="266"/>
      <c r="J74" s="267"/>
      <c r="K74" s="266"/>
      <c r="L74" s="266"/>
    </row>
    <row r="75" spans="8:12">
      <c r="H75" s="266"/>
      <c r="I75" s="266"/>
      <c r="J75" s="267"/>
      <c r="K75" s="266"/>
      <c r="L75" s="266"/>
    </row>
    <row r="76" spans="8:12">
      <c r="H76" s="266"/>
      <c r="I76" s="266"/>
      <c r="J76" s="267"/>
      <c r="K76" s="266"/>
      <c r="L76" s="266"/>
    </row>
    <row r="77" spans="8:12">
      <c r="H77" s="266"/>
      <c r="I77" s="266"/>
      <c r="J77" s="267"/>
      <c r="K77" s="266"/>
      <c r="L77" s="266"/>
    </row>
    <row r="78" spans="8:12">
      <c r="H78" s="266"/>
      <c r="I78" s="266"/>
      <c r="J78" s="267"/>
      <c r="K78" s="266"/>
      <c r="L78" s="266"/>
    </row>
    <row r="79" spans="8:12">
      <c r="H79" s="266"/>
      <c r="I79" s="266"/>
      <c r="J79" s="267"/>
      <c r="K79" s="266"/>
      <c r="L79" s="266"/>
    </row>
    <row r="80" spans="8:12">
      <c r="H80" s="266"/>
      <c r="I80" s="266"/>
      <c r="J80" s="267"/>
      <c r="K80" s="266"/>
      <c r="L80" s="266"/>
    </row>
    <row r="81" spans="8:12">
      <c r="H81" s="266"/>
      <c r="I81" s="266"/>
      <c r="J81" s="267"/>
      <c r="K81" s="266"/>
      <c r="L81" s="266"/>
    </row>
    <row r="82" spans="8:12">
      <c r="H82" s="266"/>
      <c r="I82" s="266"/>
      <c r="J82" s="267"/>
      <c r="K82" s="266"/>
      <c r="L82" s="266"/>
    </row>
    <row r="83" spans="8:12">
      <c r="H83" s="266"/>
      <c r="I83" s="266"/>
      <c r="J83" s="267"/>
      <c r="K83" s="266"/>
      <c r="L83" s="266"/>
    </row>
    <row r="84" spans="8:12">
      <c r="H84" s="266"/>
      <c r="I84" s="266"/>
      <c r="J84" s="267"/>
      <c r="K84" s="266"/>
      <c r="L84" s="266"/>
    </row>
    <row r="85" spans="8:12">
      <c r="H85" s="266"/>
      <c r="I85" s="266"/>
      <c r="J85" s="267"/>
      <c r="K85" s="266"/>
      <c r="L85" s="266"/>
    </row>
    <row r="86" spans="8:12">
      <c r="H86" s="266"/>
      <c r="I86" s="266"/>
      <c r="J86" s="267"/>
      <c r="K86" s="266"/>
      <c r="L86" s="266"/>
    </row>
    <row r="87" spans="8:12">
      <c r="H87" s="266"/>
      <c r="I87" s="266"/>
      <c r="J87" s="267"/>
      <c r="K87" s="266"/>
      <c r="L87" s="266"/>
    </row>
    <row r="88" spans="8:12">
      <c r="H88" s="266"/>
      <c r="I88" s="266"/>
      <c r="J88" s="267"/>
      <c r="K88" s="266"/>
      <c r="L88" s="266"/>
    </row>
    <row r="89" spans="8:12">
      <c r="H89" s="266"/>
      <c r="I89" s="266"/>
      <c r="J89" s="267"/>
      <c r="K89" s="266"/>
      <c r="L89" s="266"/>
    </row>
    <row r="90" spans="8:12">
      <c r="H90" s="266"/>
      <c r="I90" s="266"/>
      <c r="J90" s="267"/>
      <c r="K90" s="266"/>
      <c r="L90" s="266"/>
    </row>
    <row r="91" spans="8:12">
      <c r="H91" s="266"/>
      <c r="I91" s="266"/>
      <c r="J91" s="267"/>
      <c r="K91" s="266"/>
      <c r="L91" s="266"/>
    </row>
    <row r="92" spans="8:12">
      <c r="H92" s="266"/>
      <c r="I92" s="266"/>
      <c r="J92" s="267"/>
      <c r="K92" s="266"/>
      <c r="L92" s="266"/>
    </row>
    <row r="93" spans="8:12">
      <c r="H93" s="266"/>
      <c r="I93" s="266"/>
      <c r="J93" s="267"/>
      <c r="K93" s="266"/>
      <c r="L93" s="266"/>
    </row>
    <row r="94" spans="8:12">
      <c r="H94" s="266"/>
      <c r="I94" s="266"/>
      <c r="J94" s="267"/>
      <c r="K94" s="266"/>
      <c r="L94" s="266"/>
    </row>
    <row r="95" spans="8:12">
      <c r="H95" s="266"/>
      <c r="I95" s="266"/>
      <c r="J95" s="267"/>
      <c r="K95" s="266"/>
      <c r="L95" s="266"/>
    </row>
  </sheetData>
  <mergeCells count="4">
    <mergeCell ref="A1:L1"/>
    <mergeCell ref="A2:L2"/>
    <mergeCell ref="H3:I3"/>
    <mergeCell ref="K3:L3"/>
  </mergeCells>
  <phoneticPr fontId="34" type="noConversion"/>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9AA0B2-D049-46F8-9717-3FAA2777736C}">
  <dimension ref="A2:BG108"/>
  <sheetViews>
    <sheetView zoomScale="85" zoomScaleNormal="85" workbookViewId="0">
      <selection activeCell="A3" sqref="A3:L3"/>
    </sheetView>
  </sheetViews>
  <sheetFormatPr defaultColWidth="9.140625" defaultRowHeight="15"/>
  <cols>
    <col min="1" max="1" width="20.5703125" style="30" customWidth="1"/>
    <col min="2" max="3" width="6.140625" style="30" customWidth="1"/>
    <col min="4" max="4" width="6.140625" style="30" customWidth="1" collapsed="1"/>
    <col min="5" max="7" width="6.140625" style="30" customWidth="1"/>
    <col min="8" max="9" width="5.5703125" style="30" customWidth="1"/>
    <col min="10" max="10" width="0.5703125" style="55" customWidth="1"/>
    <col min="11" max="12" width="5.5703125" style="30" customWidth="1"/>
    <col min="13" max="13" width="4.42578125" style="30" customWidth="1"/>
    <col min="14" max="14" width="20.5703125" style="30" customWidth="1"/>
    <col min="15" max="16" width="8.140625" style="150" bestFit="1" customWidth="1"/>
    <col min="17" max="17" width="9.5703125" style="417" bestFit="1" customWidth="1"/>
    <col min="18" max="20" width="8.140625" style="150" bestFit="1" customWidth="1"/>
    <col min="21" max="21" width="13.7109375" style="150" bestFit="1" customWidth="1"/>
    <col min="22" max="48" width="8.140625" style="150" bestFit="1" customWidth="1"/>
    <col min="49" max="16384" width="9.140625" style="30"/>
  </cols>
  <sheetData>
    <row r="2" spans="1:49">
      <c r="A2" s="462" t="s">
        <v>30</v>
      </c>
      <c r="B2" s="463"/>
      <c r="C2" s="463"/>
      <c r="D2" s="463"/>
      <c r="E2" s="463"/>
      <c r="F2" s="463"/>
      <c r="G2" s="463"/>
      <c r="H2" s="463"/>
      <c r="I2" s="463"/>
      <c r="J2" s="463"/>
      <c r="K2" s="463"/>
      <c r="L2" s="463"/>
      <c r="O2" s="30"/>
      <c r="P2" s="30"/>
      <c r="R2" s="30"/>
      <c r="S2" s="30"/>
      <c r="T2" s="256"/>
      <c r="U2" s="256"/>
      <c r="V2" s="256"/>
      <c r="X2" s="257"/>
      <c r="Y2" s="257"/>
      <c r="Z2" s="257"/>
      <c r="AA2" s="257"/>
      <c r="AB2" s="257"/>
      <c r="AC2" s="257"/>
      <c r="AD2" s="257"/>
      <c r="AE2" s="257"/>
      <c r="AF2" s="257"/>
      <c r="AG2" s="257"/>
      <c r="AH2" s="258"/>
      <c r="AI2" s="258"/>
      <c r="AJ2" s="258"/>
      <c r="AK2" s="258"/>
      <c r="AM2" s="257"/>
      <c r="AN2" s="257"/>
      <c r="AO2" s="257"/>
      <c r="AP2" s="257"/>
      <c r="AQ2" s="257"/>
      <c r="AR2" s="258"/>
      <c r="AS2" s="258"/>
      <c r="AT2" s="258"/>
      <c r="AU2" s="258"/>
    </row>
    <row r="3" spans="1:49">
      <c r="A3" s="464" t="s">
        <v>118</v>
      </c>
      <c r="B3" s="464"/>
      <c r="C3" s="464"/>
      <c r="D3" s="464"/>
      <c r="E3" s="464"/>
      <c r="F3" s="464"/>
      <c r="G3" s="464"/>
      <c r="H3" s="464"/>
      <c r="I3" s="464"/>
      <c r="J3" s="464"/>
      <c r="K3" s="464"/>
      <c r="L3" s="464"/>
      <c r="N3" s="153" t="s">
        <v>439</v>
      </c>
      <c r="O3" s="153"/>
      <c r="P3" s="153"/>
      <c r="Q3" s="418"/>
      <c r="R3" s="153"/>
      <c r="S3" s="153"/>
      <c r="T3" s="153"/>
      <c r="U3" s="153"/>
      <c r="V3" s="153"/>
      <c r="W3" s="153"/>
      <c r="X3" s="153"/>
      <c r="Y3" s="153"/>
      <c r="Z3" s="153"/>
      <c r="AA3" s="153"/>
      <c r="AB3" s="153"/>
      <c r="AC3" s="153"/>
      <c r="AD3" s="153"/>
      <c r="AE3" s="153"/>
      <c r="AF3" s="153"/>
      <c r="AG3" s="153"/>
      <c r="AH3" s="153"/>
      <c r="AI3" s="153"/>
      <c r="AJ3" s="153"/>
      <c r="AK3" s="153"/>
      <c r="AM3" s="153"/>
      <c r="AN3" s="153"/>
      <c r="AO3" s="153"/>
      <c r="AP3" s="153"/>
      <c r="AQ3" s="153"/>
      <c r="AR3" s="153"/>
      <c r="AS3" s="153"/>
      <c r="AT3" s="153"/>
      <c r="AU3" s="153"/>
    </row>
    <row r="4" spans="1:49" ht="15" customHeight="1">
      <c r="A4" s="31"/>
      <c r="B4" s="32"/>
      <c r="C4" s="32"/>
      <c r="D4" s="32"/>
      <c r="E4" s="32"/>
      <c r="F4" s="32"/>
      <c r="G4" s="32"/>
      <c r="H4" s="459" t="s">
        <v>31</v>
      </c>
      <c r="I4" s="459"/>
      <c r="J4" s="33"/>
      <c r="K4" s="459" t="s">
        <v>32</v>
      </c>
      <c r="L4" s="459"/>
      <c r="N4" s="31"/>
      <c r="O4" s="146"/>
      <c r="P4" s="146"/>
      <c r="Q4" s="419"/>
      <c r="R4" s="146"/>
      <c r="S4" s="146"/>
      <c r="T4" s="146"/>
      <c r="U4" s="146"/>
      <c r="V4" s="146"/>
      <c r="W4" s="146"/>
      <c r="X4" s="146"/>
      <c r="Y4" s="146"/>
      <c r="Z4" s="146"/>
      <c r="AA4" s="146"/>
      <c r="AB4" s="146"/>
      <c r="AC4" s="146"/>
      <c r="AD4" s="146"/>
      <c r="AE4" s="146"/>
      <c r="AF4" s="146"/>
      <c r="AG4" s="146"/>
      <c r="AH4" s="146"/>
      <c r="AI4" s="146"/>
      <c r="AJ4" s="146"/>
      <c r="AK4" s="146"/>
      <c r="AL4" s="146"/>
      <c r="AM4" s="146"/>
      <c r="AN4" s="146"/>
      <c r="AO4" s="146"/>
      <c r="AP4" s="146"/>
      <c r="AQ4" s="146"/>
      <c r="AR4" s="146"/>
      <c r="AS4" s="146"/>
      <c r="AT4" s="146"/>
      <c r="AU4" s="146"/>
      <c r="AV4" s="146"/>
    </row>
    <row r="5" spans="1:49" ht="15" customHeight="1">
      <c r="A5" s="31"/>
      <c r="B5" s="34">
        <v>2000</v>
      </c>
      <c r="C5" s="34">
        <v>2018</v>
      </c>
      <c r="D5" s="34">
        <v>2025</v>
      </c>
      <c r="E5" s="34">
        <v>2030</v>
      </c>
      <c r="F5" s="34">
        <v>2035</v>
      </c>
      <c r="G5" s="34">
        <v>2040</v>
      </c>
      <c r="H5" s="35">
        <v>2018</v>
      </c>
      <c r="I5" s="35">
        <v>2040</v>
      </c>
      <c r="J5" s="36"/>
      <c r="K5" s="35" t="s">
        <v>33</v>
      </c>
      <c r="L5" s="35" t="s">
        <v>34</v>
      </c>
      <c r="N5" s="31"/>
      <c r="O5" s="144">
        <v>2000</v>
      </c>
      <c r="P5" s="144">
        <v>2018</v>
      </c>
      <c r="Q5" s="420">
        <v>2019</v>
      </c>
      <c r="R5" s="156">
        <v>2020</v>
      </c>
      <c r="S5" s="144">
        <v>2021</v>
      </c>
      <c r="T5" s="144">
        <v>2022</v>
      </c>
      <c r="U5" s="144">
        <v>2023</v>
      </c>
      <c r="V5" s="144">
        <v>2024</v>
      </c>
      <c r="W5" s="156">
        <v>2025</v>
      </c>
      <c r="X5" s="144">
        <v>2026</v>
      </c>
      <c r="Y5" s="144">
        <v>2027</v>
      </c>
      <c r="Z5" s="144">
        <v>2028</v>
      </c>
      <c r="AA5" s="144">
        <v>2029</v>
      </c>
      <c r="AB5" s="156">
        <v>2030</v>
      </c>
      <c r="AC5" s="144">
        <v>2031</v>
      </c>
      <c r="AD5" s="144">
        <v>2032</v>
      </c>
      <c r="AE5" s="144">
        <v>2033</v>
      </c>
      <c r="AF5" s="144">
        <v>2034</v>
      </c>
      <c r="AG5" s="156">
        <v>2035</v>
      </c>
      <c r="AH5" s="144">
        <v>2036</v>
      </c>
      <c r="AI5" s="144">
        <v>2037</v>
      </c>
      <c r="AJ5" s="144">
        <v>2038</v>
      </c>
      <c r="AK5" s="144">
        <v>2039</v>
      </c>
      <c r="AL5" s="156">
        <v>2040</v>
      </c>
      <c r="AM5" s="144">
        <v>2041</v>
      </c>
      <c r="AN5" s="144">
        <v>2042</v>
      </c>
      <c r="AO5" s="144">
        <v>2043</v>
      </c>
      <c r="AP5" s="144">
        <v>2044</v>
      </c>
      <c r="AQ5" s="156">
        <v>2045</v>
      </c>
      <c r="AR5" s="144">
        <v>2046</v>
      </c>
      <c r="AS5" s="144">
        <v>2047</v>
      </c>
      <c r="AT5" s="144">
        <v>2048</v>
      </c>
      <c r="AU5" s="144">
        <v>2049</v>
      </c>
      <c r="AV5" s="144">
        <v>2050</v>
      </c>
      <c r="AW5" s="170" t="s">
        <v>447</v>
      </c>
    </row>
    <row r="6" spans="1:49" ht="13.5" customHeight="1">
      <c r="A6" s="37" t="s">
        <v>35</v>
      </c>
      <c r="B6" s="38"/>
      <c r="C6" s="38"/>
      <c r="D6" s="39"/>
      <c r="E6" s="39"/>
      <c r="F6" s="39"/>
      <c r="G6" s="39"/>
      <c r="H6" s="40"/>
      <c r="I6" s="40"/>
      <c r="J6" s="41"/>
      <c r="K6" s="40"/>
      <c r="L6" s="40"/>
      <c r="N6" s="37" t="s">
        <v>35</v>
      </c>
      <c r="O6" s="147"/>
      <c r="P6" s="147"/>
      <c r="Q6" s="421"/>
      <c r="R6" s="157"/>
      <c r="S6" s="148"/>
      <c r="T6" s="148"/>
      <c r="U6" s="148"/>
      <c r="V6" s="148"/>
      <c r="W6" s="157"/>
      <c r="X6" s="148"/>
      <c r="Y6" s="148"/>
      <c r="Z6" s="148"/>
      <c r="AA6" s="148"/>
      <c r="AB6" s="157"/>
      <c r="AC6" s="148"/>
      <c r="AD6" s="148"/>
      <c r="AE6" s="148"/>
      <c r="AF6" s="148"/>
      <c r="AG6" s="157"/>
      <c r="AH6" s="148"/>
      <c r="AI6" s="148"/>
      <c r="AJ6" s="148"/>
      <c r="AK6" s="148"/>
      <c r="AL6" s="157"/>
      <c r="AM6" s="148"/>
      <c r="AN6" s="148"/>
      <c r="AO6" s="148"/>
      <c r="AP6" s="148"/>
      <c r="AQ6" s="157"/>
      <c r="AR6" s="148"/>
      <c r="AS6" s="148"/>
      <c r="AT6" s="148"/>
      <c r="AU6" s="148"/>
      <c r="AV6" s="148"/>
    </row>
    <row r="7" spans="1:49" ht="13.5" customHeight="1">
      <c r="A7" s="42" t="s">
        <v>442</v>
      </c>
      <c r="B7" s="43">
        <v>35.962000000000003</v>
      </c>
      <c r="C7" s="43">
        <v>71.519000000000005</v>
      </c>
      <c r="D7" s="44">
        <v>81.052000000000007</v>
      </c>
      <c r="E7" s="44">
        <v>84.32</v>
      </c>
      <c r="F7" s="44">
        <v>86.070999999999998</v>
      </c>
      <c r="G7" s="44">
        <v>87.108999999999995</v>
      </c>
      <c r="H7" s="45">
        <v>100</v>
      </c>
      <c r="I7" s="45">
        <v>100</v>
      </c>
      <c r="J7" s="46"/>
      <c r="K7" s="47">
        <v>3.89</v>
      </c>
      <c r="L7" s="47">
        <v>0.9</v>
      </c>
      <c r="N7" s="42" t="s">
        <v>295</v>
      </c>
      <c r="O7" s="149">
        <f t="shared" ref="O7:O40" si="0">B7*$A$44</f>
        <v>1426133105764220.3</v>
      </c>
      <c r="P7" s="149">
        <f t="shared" ref="P7:P40" si="1">C7*$A$44</f>
        <v>2836205260862890</v>
      </c>
      <c r="Q7" s="415">
        <f>SUM(Q8:Q12)</f>
        <v>2892446922669067.5</v>
      </c>
      <c r="R7" s="151">
        <v>2837044297264079.5</v>
      </c>
      <c r="S7" s="151">
        <v>2912485893783687.5</v>
      </c>
      <c r="T7" s="151">
        <v>2987927490303296</v>
      </c>
      <c r="U7" s="151">
        <v>3063369086822904</v>
      </c>
      <c r="V7" s="151">
        <v>3138810683342512</v>
      </c>
      <c r="W7" s="151">
        <v>3214252279862120.5</v>
      </c>
      <c r="X7" s="151">
        <v>3240171878269544</v>
      </c>
      <c r="Y7" s="151">
        <v>3266091476676960</v>
      </c>
      <c r="Z7" s="151">
        <v>3292011075084376</v>
      </c>
      <c r="AA7" s="151">
        <v>3317930673491792</v>
      </c>
      <c r="AB7" s="151">
        <v>3343850271899199.5</v>
      </c>
      <c r="AC7" s="151">
        <v>3357738037141360</v>
      </c>
      <c r="AD7" s="151">
        <v>3371625802383524</v>
      </c>
      <c r="AE7" s="151">
        <v>3385513567625684</v>
      </c>
      <c r="AF7" s="151">
        <v>3399401332867848</v>
      </c>
      <c r="AG7" s="151">
        <v>3413289098110010</v>
      </c>
      <c r="AH7" s="151">
        <v>3421521822451166</v>
      </c>
      <c r="AI7" s="151">
        <v>3429754546792322</v>
      </c>
      <c r="AJ7" s="151">
        <v>3437987271133478</v>
      </c>
      <c r="AK7" s="151">
        <v>3446219995474634</v>
      </c>
      <c r="AL7" s="151">
        <v>3454452719815790</v>
      </c>
      <c r="AM7" s="151">
        <v>3470225498691620</v>
      </c>
      <c r="AN7" s="151">
        <v>3480857331293808</v>
      </c>
      <c r="AO7" s="151">
        <v>3491489163896000</v>
      </c>
      <c r="AP7" s="151">
        <v>3502120996498188</v>
      </c>
      <c r="AQ7" s="151">
        <v>3512752829100376</v>
      </c>
      <c r="AR7" s="151">
        <v>3523384661702564</v>
      </c>
      <c r="AS7" s="151">
        <v>3534016494304756</v>
      </c>
      <c r="AT7" s="151">
        <v>3544648326906944</v>
      </c>
      <c r="AU7" s="151">
        <v>3555280159509132</v>
      </c>
      <c r="AV7" s="151">
        <v>3565911992111324</v>
      </c>
      <c r="AW7" s="174">
        <f>(AV7/R7)^(1/30)-1</f>
        <v>7.6510229549342501E-3</v>
      </c>
    </row>
    <row r="8" spans="1:49" ht="13.5" customHeight="1">
      <c r="A8" s="48" t="s">
        <v>46</v>
      </c>
      <c r="B8" s="43">
        <v>0.27300000000000002</v>
      </c>
      <c r="C8" s="43">
        <v>0.219</v>
      </c>
      <c r="D8" s="44">
        <v>0.26</v>
      </c>
      <c r="E8" s="44">
        <v>0.28599999999999998</v>
      </c>
      <c r="F8" s="44">
        <v>0.29899999999999999</v>
      </c>
      <c r="G8" s="44">
        <v>0.30299999999999999</v>
      </c>
      <c r="H8" s="45">
        <v>0.31</v>
      </c>
      <c r="I8" s="45">
        <v>0.35</v>
      </c>
      <c r="J8" s="46"/>
      <c r="K8" s="47">
        <v>-1.21</v>
      </c>
      <c r="L8" s="47">
        <v>1.49</v>
      </c>
      <c r="N8" s="48" t="s">
        <v>46</v>
      </c>
      <c r="O8" s="149">
        <f t="shared" si="0"/>
        <v>10826270448630</v>
      </c>
      <c r="P8" s="149">
        <f t="shared" si="1"/>
        <v>8684810359890</v>
      </c>
      <c r="Q8" s="415">
        <f>P8*P$73</f>
        <v>8604864684595.3535</v>
      </c>
      <c r="R8" s="151">
        <v>8189147173063.1895</v>
      </c>
      <c r="S8" s="151">
        <v>8613464490570.5508</v>
      </c>
      <c r="T8" s="151">
        <v>9037781808077.9141</v>
      </c>
      <c r="U8" s="151">
        <v>9462099125585.2754</v>
      </c>
      <c r="V8" s="151">
        <v>9886416443092.6367</v>
      </c>
      <c r="W8" s="151">
        <v>10310733760600</v>
      </c>
      <c r="X8" s="151">
        <v>10516948435812</v>
      </c>
      <c r="Y8" s="151">
        <v>10723163111024</v>
      </c>
      <c r="Z8" s="151">
        <v>10929377786236</v>
      </c>
      <c r="AA8" s="151">
        <v>11135592461448</v>
      </c>
      <c r="AB8" s="151">
        <v>11341807136660</v>
      </c>
      <c r="AC8" s="151">
        <v>11444914474266</v>
      </c>
      <c r="AD8" s="151">
        <v>11548021811872</v>
      </c>
      <c r="AE8" s="151">
        <v>11651129149478</v>
      </c>
      <c r="AF8" s="151">
        <v>11754236487084</v>
      </c>
      <c r="AG8" s="151">
        <v>11857343824690</v>
      </c>
      <c r="AH8" s="151">
        <v>11889069159338</v>
      </c>
      <c r="AI8" s="151">
        <v>11920794493986</v>
      </c>
      <c r="AJ8" s="151">
        <v>11952519828634</v>
      </c>
      <c r="AK8" s="151">
        <v>11984245163282</v>
      </c>
      <c r="AL8" s="151">
        <v>12015970497930</v>
      </c>
      <c r="AM8" s="151">
        <v>12142871836522</v>
      </c>
      <c r="AN8" s="151">
        <v>12204880445152.172</v>
      </c>
      <c r="AO8" s="151">
        <v>12266889053782.359</v>
      </c>
      <c r="AP8" s="151">
        <v>12328897662412.531</v>
      </c>
      <c r="AQ8" s="151">
        <v>12390906271042.719</v>
      </c>
      <c r="AR8" s="151">
        <v>12452914879672.906</v>
      </c>
      <c r="AS8" s="151">
        <v>12514923488303.078</v>
      </c>
      <c r="AT8" s="151">
        <v>12576932096933.266</v>
      </c>
      <c r="AU8" s="151">
        <v>12638940705563.453</v>
      </c>
      <c r="AV8" s="151">
        <v>12700949314193.625</v>
      </c>
      <c r="AW8" s="171"/>
    </row>
    <row r="9" spans="1:49" ht="13.5" customHeight="1">
      <c r="A9" s="48" t="s">
        <v>42</v>
      </c>
      <c r="B9" s="43">
        <v>33.057000000000002</v>
      </c>
      <c r="C9" s="43">
        <v>62.287999999999997</v>
      </c>
      <c r="D9" s="44">
        <v>69.561999999999998</v>
      </c>
      <c r="E9" s="44">
        <v>71.578999999999994</v>
      </c>
      <c r="F9" s="44">
        <v>72.447999999999993</v>
      </c>
      <c r="G9" s="44">
        <v>72.816000000000003</v>
      </c>
      <c r="H9" s="45">
        <v>87.09</v>
      </c>
      <c r="I9" s="45">
        <v>83.59</v>
      </c>
      <c r="J9" s="46"/>
      <c r="K9" s="47">
        <v>3.58</v>
      </c>
      <c r="L9" s="47">
        <v>0.71</v>
      </c>
      <c r="N9" s="48" t="s">
        <v>42</v>
      </c>
      <c r="O9" s="149">
        <f t="shared" si="0"/>
        <v>1310930484323670</v>
      </c>
      <c r="P9" s="149">
        <f t="shared" si="1"/>
        <v>2470134555693280</v>
      </c>
      <c r="Q9" s="415">
        <f>P9*P$74</f>
        <v>2467354036804733</v>
      </c>
      <c r="R9" s="151">
        <v>2370035875705594</v>
      </c>
      <c r="S9" s="151">
        <v>2447748132760519</v>
      </c>
      <c r="T9" s="151">
        <v>2525460389815444.5</v>
      </c>
      <c r="U9" s="151">
        <v>2603172646870369.5</v>
      </c>
      <c r="V9" s="151">
        <v>2680884903925295</v>
      </c>
      <c r="W9" s="151">
        <v>2758597160980220</v>
      </c>
      <c r="X9" s="151">
        <v>2774594660976476</v>
      </c>
      <c r="Y9" s="151">
        <v>2790592160972728</v>
      </c>
      <c r="Z9" s="151">
        <v>2806589660968984</v>
      </c>
      <c r="AA9" s="151">
        <v>2822587160965236</v>
      </c>
      <c r="AB9" s="151">
        <v>2838584660961489.5</v>
      </c>
      <c r="AC9" s="151">
        <v>2845476989913766</v>
      </c>
      <c r="AD9" s="151">
        <v>2852369318866044</v>
      </c>
      <c r="AE9" s="151">
        <v>2859261647818322</v>
      </c>
      <c r="AF9" s="151">
        <v>2866153976770600</v>
      </c>
      <c r="AG9" s="151">
        <v>2873046305722879.5</v>
      </c>
      <c r="AH9" s="151">
        <v>2875965036510496</v>
      </c>
      <c r="AI9" s="151">
        <v>2878883767298112</v>
      </c>
      <c r="AJ9" s="151">
        <v>2881802498085728</v>
      </c>
      <c r="AK9" s="151">
        <v>2884721228873344</v>
      </c>
      <c r="AL9" s="151">
        <v>2887639959660960</v>
      </c>
      <c r="AM9" s="151">
        <v>2895856821334793</v>
      </c>
      <c r="AN9" s="151">
        <v>2900461321040751</v>
      </c>
      <c r="AO9" s="151">
        <v>2905065820746709</v>
      </c>
      <c r="AP9" s="151">
        <v>2909670320452667</v>
      </c>
      <c r="AQ9" s="151">
        <v>2914274820158623</v>
      </c>
      <c r="AR9" s="151">
        <v>2918879319864581</v>
      </c>
      <c r="AS9" s="151">
        <v>2923483819570539</v>
      </c>
      <c r="AT9" s="151">
        <v>2928088319276497</v>
      </c>
      <c r="AU9" s="151">
        <v>2932692818982455</v>
      </c>
      <c r="AV9" s="151">
        <v>2937297318688413</v>
      </c>
      <c r="AW9" s="171"/>
    </row>
    <row r="10" spans="1:49" ht="13.5" customHeight="1">
      <c r="A10" s="48" t="s">
        <v>43</v>
      </c>
      <c r="B10" s="43">
        <v>0.31900000000000001</v>
      </c>
      <c r="C10" s="43">
        <v>3.653</v>
      </c>
      <c r="D10" s="44">
        <v>4.5960000000000001</v>
      </c>
      <c r="E10" s="44">
        <v>5.1059999999999999</v>
      </c>
      <c r="F10" s="44">
        <v>5.3440000000000003</v>
      </c>
      <c r="G10" s="44">
        <v>5.4160000000000004</v>
      </c>
      <c r="H10" s="45">
        <v>5.1100000000000003</v>
      </c>
      <c r="I10" s="45">
        <v>6.22</v>
      </c>
      <c r="J10" s="46"/>
      <c r="K10" s="47">
        <v>14.5</v>
      </c>
      <c r="L10" s="47">
        <v>1.81</v>
      </c>
      <c r="N10" s="48" t="s">
        <v>43</v>
      </c>
      <c r="O10" s="149">
        <f t="shared" si="0"/>
        <v>12650477190890</v>
      </c>
      <c r="P10" s="149">
        <f t="shared" si="1"/>
        <v>144865809336430</v>
      </c>
      <c r="Q10" s="415">
        <f>P10*P$75</f>
        <v>206920692334812.41</v>
      </c>
      <c r="R10" s="151">
        <v>255967507075802</v>
      </c>
      <c r="S10" s="151">
        <v>241226415171193.59</v>
      </c>
      <c r="T10" s="151">
        <v>226485323266585.22</v>
      </c>
      <c r="U10" s="151">
        <v>211744231361976.81</v>
      </c>
      <c r="V10" s="151">
        <v>197003139457368.44</v>
      </c>
      <c r="W10" s="151">
        <v>182262047552760</v>
      </c>
      <c r="X10" s="151">
        <v>186307027720380</v>
      </c>
      <c r="Y10" s="151">
        <v>190352007888000</v>
      </c>
      <c r="Z10" s="151">
        <v>194396988055620</v>
      </c>
      <c r="AA10" s="151">
        <v>198441968223240</v>
      </c>
      <c r="AB10" s="151">
        <v>202486948390860</v>
      </c>
      <c r="AC10" s="151">
        <v>204374605802416</v>
      </c>
      <c r="AD10" s="151">
        <v>206262263213972</v>
      </c>
      <c r="AE10" s="151">
        <v>208149920625528</v>
      </c>
      <c r="AF10" s="151">
        <v>210037578037084</v>
      </c>
      <c r="AG10" s="151">
        <v>211925235448640</v>
      </c>
      <c r="AH10" s="151">
        <v>212496291472304</v>
      </c>
      <c r="AI10" s="151">
        <v>213067347495968</v>
      </c>
      <c r="AJ10" s="151">
        <v>213638403519632</v>
      </c>
      <c r="AK10" s="151">
        <v>214209459543296</v>
      </c>
      <c r="AL10" s="151">
        <v>214780515566960</v>
      </c>
      <c r="AM10" s="151">
        <v>217107040107813.5</v>
      </c>
      <c r="AN10" s="151">
        <v>218236654296037.5</v>
      </c>
      <c r="AO10" s="151">
        <v>219366268484262</v>
      </c>
      <c r="AP10" s="151">
        <v>220495882672486</v>
      </c>
      <c r="AQ10" s="151">
        <v>221625496860710.5</v>
      </c>
      <c r="AR10" s="151">
        <v>222755111048934.5</v>
      </c>
      <c r="AS10" s="151">
        <v>223884725237159</v>
      </c>
      <c r="AT10" s="151">
        <v>225014339425383</v>
      </c>
      <c r="AU10" s="151">
        <v>226143953613607</v>
      </c>
      <c r="AV10" s="151">
        <v>227273567801831.5</v>
      </c>
      <c r="AW10" s="171"/>
    </row>
    <row r="11" spans="1:49" ht="13.5" customHeight="1">
      <c r="A11" s="48" t="s">
        <v>44</v>
      </c>
      <c r="B11" s="43">
        <v>2.3130000000000002</v>
      </c>
      <c r="C11" s="43">
        <v>5.359</v>
      </c>
      <c r="D11" s="44">
        <v>6.633</v>
      </c>
      <c r="E11" s="44">
        <v>7.3479999999999999</v>
      </c>
      <c r="F11" s="44">
        <v>7.98</v>
      </c>
      <c r="G11" s="44">
        <v>8.5749999999999993</v>
      </c>
      <c r="H11" s="45">
        <v>7.49</v>
      </c>
      <c r="I11" s="45">
        <v>9.84</v>
      </c>
      <c r="J11" s="46"/>
      <c r="K11" s="47">
        <v>4.78</v>
      </c>
      <c r="L11" s="47">
        <v>2.16</v>
      </c>
      <c r="N11" s="48" t="s">
        <v>44</v>
      </c>
      <c r="O11" s="149">
        <f t="shared" si="0"/>
        <v>91725873801030</v>
      </c>
      <c r="P11" s="149">
        <f t="shared" si="1"/>
        <v>212520085473290</v>
      </c>
      <c r="Q11" s="415">
        <f>P11*P$77</f>
        <v>209567328844926.31</v>
      </c>
      <c r="R11" s="151">
        <v>202851767309621.31</v>
      </c>
      <c r="S11" s="151">
        <v>214889950027743.03</v>
      </c>
      <c r="T11" s="151">
        <v>226928132745864.78</v>
      </c>
      <c r="U11" s="151">
        <v>238966315463986.5</v>
      </c>
      <c r="V11" s="151">
        <v>251004498182108.25</v>
      </c>
      <c r="W11" s="151">
        <v>263042680900230</v>
      </c>
      <c r="X11" s="151">
        <v>268713584468558</v>
      </c>
      <c r="Y11" s="151">
        <v>274384488036888</v>
      </c>
      <c r="Z11" s="151">
        <v>280055391605218</v>
      </c>
      <c r="AA11" s="151">
        <v>285726295173548</v>
      </c>
      <c r="AB11" s="151">
        <v>291397198741880</v>
      </c>
      <c r="AC11" s="151">
        <v>296409801616264</v>
      </c>
      <c r="AD11" s="151">
        <v>301422404490648</v>
      </c>
      <c r="AE11" s="151">
        <v>306435007365032</v>
      </c>
      <c r="AF11" s="151">
        <v>311447610239416</v>
      </c>
      <c r="AG11" s="151">
        <v>316460213113800</v>
      </c>
      <c r="AH11" s="151">
        <v>321179356642688</v>
      </c>
      <c r="AI11" s="151">
        <v>325898500171578</v>
      </c>
      <c r="AJ11" s="151">
        <v>330617643700468</v>
      </c>
      <c r="AK11" s="151">
        <v>335336787229358</v>
      </c>
      <c r="AL11" s="151">
        <v>340055930758250</v>
      </c>
      <c r="AM11" s="151">
        <v>345166353414462</v>
      </c>
      <c r="AN11" s="151">
        <v>350009994847502</v>
      </c>
      <c r="AO11" s="151">
        <v>354853636280540</v>
      </c>
      <c r="AP11" s="151">
        <v>359697277713578</v>
      </c>
      <c r="AQ11" s="151">
        <v>364540919146618</v>
      </c>
      <c r="AR11" s="151">
        <v>369384560579656</v>
      </c>
      <c r="AS11" s="151">
        <v>374228202012696</v>
      </c>
      <c r="AT11" s="151">
        <v>379071843445734</v>
      </c>
      <c r="AU11" s="151">
        <v>383915484878772</v>
      </c>
      <c r="AV11" s="151">
        <v>388759126311812</v>
      </c>
      <c r="AW11" s="171"/>
    </row>
    <row r="12" spans="1:49" ht="13.5" customHeight="1">
      <c r="A12" s="49" t="s">
        <v>45</v>
      </c>
      <c r="B12" s="43">
        <v>0</v>
      </c>
      <c r="C12" s="43">
        <v>0</v>
      </c>
      <c r="D12" s="44">
        <v>0</v>
      </c>
      <c r="E12" s="44">
        <v>0</v>
      </c>
      <c r="F12" s="44">
        <v>0</v>
      </c>
      <c r="G12" s="44">
        <v>0</v>
      </c>
      <c r="H12" s="45">
        <v>0</v>
      </c>
      <c r="I12" s="45">
        <v>0</v>
      </c>
      <c r="J12" s="46"/>
      <c r="K12" s="47" t="s">
        <v>39</v>
      </c>
      <c r="L12" s="47" t="s">
        <v>39</v>
      </c>
      <c r="N12" s="49" t="s">
        <v>45</v>
      </c>
      <c r="O12" s="149">
        <f t="shared" si="0"/>
        <v>0</v>
      </c>
      <c r="P12" s="149">
        <f t="shared" si="1"/>
        <v>0</v>
      </c>
      <c r="Q12" s="415">
        <f>P12*P$78</f>
        <v>0</v>
      </c>
      <c r="R12" s="151">
        <v>0</v>
      </c>
      <c r="S12" s="151">
        <v>0</v>
      </c>
      <c r="T12" s="151">
        <v>0</v>
      </c>
      <c r="U12" s="151">
        <v>0</v>
      </c>
      <c r="V12" s="151">
        <v>0</v>
      </c>
      <c r="W12" s="151">
        <v>0</v>
      </c>
      <c r="X12" s="151">
        <v>0</v>
      </c>
      <c r="Y12" s="151">
        <v>0</v>
      </c>
      <c r="Z12" s="151">
        <v>0</v>
      </c>
      <c r="AA12" s="151">
        <v>0</v>
      </c>
      <c r="AB12" s="151">
        <v>0</v>
      </c>
      <c r="AC12" s="151">
        <v>0</v>
      </c>
      <c r="AD12" s="151">
        <v>0</v>
      </c>
      <c r="AE12" s="151">
        <v>0</v>
      </c>
      <c r="AF12" s="151">
        <v>0</v>
      </c>
      <c r="AG12" s="151">
        <v>0</v>
      </c>
      <c r="AH12" s="151">
        <v>0</v>
      </c>
      <c r="AI12" s="151">
        <v>0</v>
      </c>
      <c r="AJ12" s="151">
        <v>0</v>
      </c>
      <c r="AK12" s="151">
        <v>0</v>
      </c>
      <c r="AL12" s="151">
        <v>0</v>
      </c>
      <c r="AM12" s="163">
        <v>0</v>
      </c>
      <c r="AN12" s="163">
        <v>0</v>
      </c>
      <c r="AO12" s="163">
        <v>0</v>
      </c>
      <c r="AP12" s="163">
        <v>0</v>
      </c>
      <c r="AQ12" s="163">
        <v>0</v>
      </c>
      <c r="AR12" s="163">
        <v>0</v>
      </c>
      <c r="AS12" s="163">
        <v>0</v>
      </c>
      <c r="AT12" s="163">
        <v>0</v>
      </c>
      <c r="AU12" s="163">
        <v>0</v>
      </c>
      <c r="AV12" s="163">
        <v>0</v>
      </c>
      <c r="AW12" s="171"/>
    </row>
    <row r="13" spans="1:49" s="55" customFormat="1" ht="3" customHeight="1">
      <c r="A13" s="50"/>
      <c r="B13" s="51"/>
      <c r="C13" s="51"/>
      <c r="D13" s="52"/>
      <c r="E13" s="52"/>
      <c r="F13" s="52"/>
      <c r="G13" s="52"/>
      <c r="H13" s="53"/>
      <c r="I13" s="53"/>
      <c r="J13" s="53"/>
      <c r="K13" s="54"/>
      <c r="L13" s="54"/>
      <c r="N13" s="50"/>
      <c r="O13" s="149">
        <f t="shared" si="0"/>
        <v>0</v>
      </c>
      <c r="P13" s="149">
        <f t="shared" si="1"/>
        <v>0</v>
      </c>
      <c r="Q13" s="415"/>
      <c r="R13" s="151">
        <v>-5</v>
      </c>
      <c r="S13" s="151">
        <v>-4</v>
      </c>
      <c r="T13" s="151">
        <v>-3</v>
      </c>
      <c r="U13" s="151">
        <v>-2</v>
      </c>
      <c r="V13" s="151">
        <v>-1</v>
      </c>
      <c r="W13" s="151">
        <v>0</v>
      </c>
      <c r="X13" s="151"/>
      <c r="Y13" s="151"/>
      <c r="Z13" s="151"/>
      <c r="AA13" s="151"/>
      <c r="AB13" s="151">
        <v>0</v>
      </c>
      <c r="AC13" s="151"/>
      <c r="AD13" s="151"/>
      <c r="AE13" s="151"/>
      <c r="AF13" s="151"/>
      <c r="AG13" s="151">
        <v>0</v>
      </c>
      <c r="AH13" s="151"/>
      <c r="AI13" s="151"/>
      <c r="AJ13" s="151"/>
      <c r="AK13" s="151"/>
      <c r="AL13" s="151">
        <v>0</v>
      </c>
      <c r="AM13" s="151"/>
      <c r="AN13" s="151"/>
      <c r="AO13" s="151"/>
      <c r="AP13" s="151"/>
      <c r="AQ13" s="151"/>
      <c r="AR13" s="151"/>
      <c r="AS13" s="151"/>
      <c r="AT13" s="151"/>
      <c r="AU13" s="151"/>
      <c r="AV13" s="151"/>
      <c r="AW13" s="171"/>
    </row>
    <row r="14" spans="1:49" ht="13.5" customHeight="1">
      <c r="A14" s="42" t="s">
        <v>47</v>
      </c>
      <c r="B14" s="43">
        <v>5.6890000000000001</v>
      </c>
      <c r="C14" s="43">
        <v>4.3209999999999997</v>
      </c>
      <c r="D14" s="44">
        <v>4.5039999999999996</v>
      </c>
      <c r="E14" s="44">
        <v>4.4960000000000004</v>
      </c>
      <c r="F14" s="44">
        <v>4.4539999999999997</v>
      </c>
      <c r="G14" s="44">
        <v>4.43</v>
      </c>
      <c r="H14" s="45">
        <v>100</v>
      </c>
      <c r="I14" s="45">
        <v>100</v>
      </c>
      <c r="J14" s="46"/>
      <c r="K14" s="47">
        <v>-1.52</v>
      </c>
      <c r="L14" s="47">
        <v>0.11</v>
      </c>
      <c r="N14" s="42" t="s">
        <v>127</v>
      </c>
      <c r="O14" s="149">
        <f t="shared" si="0"/>
        <v>225606786015590</v>
      </c>
      <c r="P14" s="149">
        <f t="shared" si="1"/>
        <v>171356463767510</v>
      </c>
      <c r="Q14" s="415">
        <f>SUM(Q15:Q19)</f>
        <v>179286945435216.31</v>
      </c>
      <c r="R14" s="151">
        <v>180318803281272.25</v>
      </c>
      <c r="S14" s="151">
        <v>179977769438665.81</v>
      </c>
      <c r="T14" s="151">
        <v>179636735596059.34</v>
      </c>
      <c r="U14" s="151">
        <v>179295701753452.91</v>
      </c>
      <c r="V14" s="151">
        <v>178954667910846.44</v>
      </c>
      <c r="W14" s="151">
        <v>178613634068239.97</v>
      </c>
      <c r="X14" s="151">
        <v>178550183398944</v>
      </c>
      <c r="Y14" s="151">
        <v>178486732729648</v>
      </c>
      <c r="Z14" s="151">
        <v>178423282060352</v>
      </c>
      <c r="AA14" s="151">
        <v>178359831391056.03</v>
      </c>
      <c r="AB14" s="151">
        <v>178296380721760.03</v>
      </c>
      <c r="AC14" s="151">
        <v>177963264707956</v>
      </c>
      <c r="AD14" s="151">
        <v>177630148694152</v>
      </c>
      <c r="AE14" s="151">
        <v>177297032680348</v>
      </c>
      <c r="AF14" s="151">
        <v>176963916666544</v>
      </c>
      <c r="AG14" s="151">
        <v>176630800652740</v>
      </c>
      <c r="AH14" s="151">
        <v>176440448644851.94</v>
      </c>
      <c r="AI14" s="151">
        <v>176250096636963.94</v>
      </c>
      <c r="AJ14" s="151">
        <v>176059744629075.94</v>
      </c>
      <c r="AK14" s="151">
        <v>175869392621187.94</v>
      </c>
      <c r="AL14" s="151">
        <v>175679040613300</v>
      </c>
      <c r="AM14" s="151">
        <v>175298336597523.94</v>
      </c>
      <c r="AN14" s="151">
        <v>175047418041671.56</v>
      </c>
      <c r="AO14" s="151">
        <v>174796499485819.25</v>
      </c>
      <c r="AP14" s="151">
        <v>174545580929966.88</v>
      </c>
      <c r="AQ14" s="151">
        <v>174294662374114.5</v>
      </c>
      <c r="AR14" s="151">
        <v>174043743818262.13</v>
      </c>
      <c r="AS14" s="151">
        <v>173792825262409.75</v>
      </c>
      <c r="AT14" s="151">
        <v>173541906706557.38</v>
      </c>
      <c r="AU14" s="151">
        <v>173290988150705</v>
      </c>
      <c r="AV14" s="151">
        <v>173040069594852.63</v>
      </c>
      <c r="AW14" s="174">
        <f>(AV14/R14)^(1/30)-1</f>
        <v>-1.3724982547810294E-3</v>
      </c>
    </row>
    <row r="15" spans="1:49" ht="13.5" customHeight="1">
      <c r="A15" s="48" t="s">
        <v>46</v>
      </c>
      <c r="B15" s="43">
        <v>3.5289999999999999</v>
      </c>
      <c r="C15" s="43">
        <v>2.1960000000000002</v>
      </c>
      <c r="D15" s="44">
        <v>2.1640000000000001</v>
      </c>
      <c r="E15" s="44">
        <v>2.081</v>
      </c>
      <c r="F15" s="44">
        <v>1.9930000000000001</v>
      </c>
      <c r="G15" s="44">
        <v>1.92</v>
      </c>
      <c r="H15" s="45">
        <v>50.81</v>
      </c>
      <c r="I15" s="45">
        <v>43.35</v>
      </c>
      <c r="J15" s="46"/>
      <c r="K15" s="47">
        <v>-2.6</v>
      </c>
      <c r="L15" s="47">
        <v>-0.61</v>
      </c>
      <c r="N15" s="48" t="s">
        <v>46</v>
      </c>
      <c r="O15" s="149">
        <f t="shared" si="0"/>
        <v>139948382465990</v>
      </c>
      <c r="P15" s="149">
        <f t="shared" si="1"/>
        <v>87086043608760</v>
      </c>
      <c r="Q15" s="415">
        <f>P15*P$73</f>
        <v>86284396563339.703</v>
      </c>
      <c r="R15" s="151">
        <v>82115831927154.188</v>
      </c>
      <c r="S15" s="151">
        <v>82856071586291.344</v>
      </c>
      <c r="T15" s="151">
        <v>83596311245428.516</v>
      </c>
      <c r="U15" s="151">
        <v>84336550904565.672</v>
      </c>
      <c r="V15" s="151">
        <v>85076790563702.844</v>
      </c>
      <c r="W15" s="151">
        <v>85817030222840</v>
      </c>
      <c r="X15" s="151">
        <v>85158729528894</v>
      </c>
      <c r="Y15" s="151">
        <v>84500428834948</v>
      </c>
      <c r="Z15" s="151">
        <v>83842128141002</v>
      </c>
      <c r="AA15" s="151">
        <v>83183827447056</v>
      </c>
      <c r="AB15" s="151">
        <v>82525526753110</v>
      </c>
      <c r="AC15" s="151">
        <v>81827569390854</v>
      </c>
      <c r="AD15" s="151">
        <v>81129612028598</v>
      </c>
      <c r="AE15" s="151">
        <v>80431654666342</v>
      </c>
      <c r="AF15" s="151">
        <v>79733697304086</v>
      </c>
      <c r="AG15" s="151">
        <v>79035739941830</v>
      </c>
      <c r="AH15" s="151">
        <v>78456752584504</v>
      </c>
      <c r="AI15" s="151">
        <v>77877765227178</v>
      </c>
      <c r="AJ15" s="151">
        <v>77298777869852</v>
      </c>
      <c r="AK15" s="151">
        <v>76719790512526</v>
      </c>
      <c r="AL15" s="151">
        <v>76140803155200</v>
      </c>
      <c r="AM15" s="151">
        <v>75403189124634</v>
      </c>
      <c r="AN15" s="151">
        <v>74773729644004.25</v>
      </c>
      <c r="AO15" s="151">
        <v>74144270163374.75</v>
      </c>
      <c r="AP15" s="151">
        <v>73514810682745</v>
      </c>
      <c r="AQ15" s="151">
        <v>72885351202115.5</v>
      </c>
      <c r="AR15" s="151">
        <v>72255891721485.75</v>
      </c>
      <c r="AS15" s="151">
        <v>71626432240856.25</v>
      </c>
      <c r="AT15" s="151">
        <v>70996972760226.5</v>
      </c>
      <c r="AU15" s="151">
        <v>70367513279596.75</v>
      </c>
      <c r="AV15" s="151">
        <v>69738053798967.25</v>
      </c>
      <c r="AW15" s="171"/>
    </row>
    <row r="16" spans="1:49" ht="13.5" customHeight="1">
      <c r="A16" s="48" t="s">
        <v>42</v>
      </c>
      <c r="B16" s="43">
        <v>1.1359999999999999</v>
      </c>
      <c r="C16" s="43">
        <v>0.53400000000000003</v>
      </c>
      <c r="D16" s="44">
        <v>0.54900000000000004</v>
      </c>
      <c r="E16" s="44">
        <v>0.54800000000000004</v>
      </c>
      <c r="F16" s="44">
        <v>0.54200000000000004</v>
      </c>
      <c r="G16" s="44">
        <v>0.54200000000000004</v>
      </c>
      <c r="H16" s="45">
        <v>12.36</v>
      </c>
      <c r="I16" s="45">
        <v>12.23</v>
      </c>
      <c r="J16" s="46"/>
      <c r="K16" s="47">
        <v>-4.1100000000000003</v>
      </c>
      <c r="L16" s="47">
        <v>7.0000000000000007E-2</v>
      </c>
      <c r="N16" s="48" t="s">
        <v>42</v>
      </c>
      <c r="O16" s="149">
        <f t="shared" si="0"/>
        <v>45049975200159.992</v>
      </c>
      <c r="P16" s="149">
        <f t="shared" si="1"/>
        <v>21176660877540</v>
      </c>
      <c r="Q16" s="415">
        <f>P16*P$74</f>
        <v>21152823266981.238</v>
      </c>
      <c r="R16" s="151">
        <v>20318506897424.656</v>
      </c>
      <c r="S16" s="151">
        <v>20609107698377.723</v>
      </c>
      <c r="T16" s="151">
        <v>20899708499330.793</v>
      </c>
      <c r="U16" s="151">
        <v>21190309300283.859</v>
      </c>
      <c r="V16" s="151">
        <v>21480910101236.93</v>
      </c>
      <c r="W16" s="151">
        <v>21771510902190</v>
      </c>
      <c r="X16" s="151">
        <v>21763579568528</v>
      </c>
      <c r="Y16" s="151">
        <v>21755648234866</v>
      </c>
      <c r="Z16" s="151">
        <v>21747716901204</v>
      </c>
      <c r="AA16" s="151">
        <v>21739785567542</v>
      </c>
      <c r="AB16" s="151">
        <v>21731854233880</v>
      </c>
      <c r="AC16" s="151">
        <v>21684266231908</v>
      </c>
      <c r="AD16" s="151">
        <v>21636678229936</v>
      </c>
      <c r="AE16" s="151">
        <v>21589090227964</v>
      </c>
      <c r="AF16" s="151">
        <v>21541502225992</v>
      </c>
      <c r="AG16" s="151">
        <v>21493914224020</v>
      </c>
      <c r="AH16" s="151">
        <v>21493914224020</v>
      </c>
      <c r="AI16" s="151">
        <v>21493914224020</v>
      </c>
      <c r="AJ16" s="151">
        <v>21493914224020</v>
      </c>
      <c r="AK16" s="151">
        <v>21493914224020</v>
      </c>
      <c r="AL16" s="151">
        <v>21493914224020</v>
      </c>
      <c r="AM16" s="151">
        <v>21430463554724</v>
      </c>
      <c r="AN16" s="151">
        <v>21410274705402.547</v>
      </c>
      <c r="AO16" s="151">
        <v>21390085856081.094</v>
      </c>
      <c r="AP16" s="151">
        <v>21369897006759.641</v>
      </c>
      <c r="AQ16" s="151">
        <v>21349708157438.188</v>
      </c>
      <c r="AR16" s="151">
        <v>21329519308116.727</v>
      </c>
      <c r="AS16" s="151">
        <v>21309330458795.273</v>
      </c>
      <c r="AT16" s="151">
        <v>21289141609473.82</v>
      </c>
      <c r="AU16" s="151">
        <v>21268952760152.367</v>
      </c>
      <c r="AV16" s="151">
        <v>21248763910830.914</v>
      </c>
      <c r="AW16" s="171"/>
    </row>
    <row r="17" spans="1:49" ht="13.5" customHeight="1">
      <c r="A17" s="48" t="s">
        <v>43</v>
      </c>
      <c r="B17" s="43">
        <v>0.252</v>
      </c>
      <c r="C17" s="43">
        <v>0.54700000000000004</v>
      </c>
      <c r="D17" s="44">
        <v>0.63300000000000001</v>
      </c>
      <c r="E17" s="44">
        <v>0.66500000000000004</v>
      </c>
      <c r="F17" s="44">
        <v>0.68300000000000005</v>
      </c>
      <c r="G17" s="44">
        <v>0.69099999999999995</v>
      </c>
      <c r="H17" s="45">
        <v>12.66</v>
      </c>
      <c r="I17" s="45">
        <v>15.61</v>
      </c>
      <c r="J17" s="46"/>
      <c r="K17" s="47">
        <v>4.41</v>
      </c>
      <c r="L17" s="47">
        <v>1.07</v>
      </c>
      <c r="N17" s="48" t="s">
        <v>43</v>
      </c>
      <c r="O17" s="149">
        <f t="shared" si="0"/>
        <v>9993480414120</v>
      </c>
      <c r="P17" s="149">
        <f t="shared" si="1"/>
        <v>21692197565570</v>
      </c>
      <c r="Q17" s="415">
        <f>P17*P$75</f>
        <v>30984292008525.156</v>
      </c>
      <c r="R17" s="151">
        <v>38328559094022.359</v>
      </c>
      <c r="S17" s="151">
        <v>35683381483263.883</v>
      </c>
      <c r="T17" s="151">
        <v>33038203872505.414</v>
      </c>
      <c r="U17" s="151">
        <v>30393026261746.941</v>
      </c>
      <c r="V17" s="151">
        <v>27747848650988.469</v>
      </c>
      <c r="W17" s="151">
        <v>25102671040230</v>
      </c>
      <c r="X17" s="151">
        <v>25356473717414</v>
      </c>
      <c r="Y17" s="151">
        <v>25610276394598</v>
      </c>
      <c r="Z17" s="151">
        <v>25864079071782</v>
      </c>
      <c r="AA17" s="151">
        <v>26117881748966</v>
      </c>
      <c r="AB17" s="151">
        <v>26371684426150</v>
      </c>
      <c r="AC17" s="151">
        <v>26514448432066</v>
      </c>
      <c r="AD17" s="151">
        <v>26657212437982</v>
      </c>
      <c r="AE17" s="151">
        <v>26799976443898</v>
      </c>
      <c r="AF17" s="151">
        <v>26942740449814</v>
      </c>
      <c r="AG17" s="151">
        <v>27085504455730.004</v>
      </c>
      <c r="AH17" s="151">
        <v>27148955125026</v>
      </c>
      <c r="AI17" s="151">
        <v>27212405794322</v>
      </c>
      <c r="AJ17" s="151">
        <v>27275856463618</v>
      </c>
      <c r="AK17" s="151">
        <v>27339307132914</v>
      </c>
      <c r="AL17" s="151">
        <v>27402757802209.996</v>
      </c>
      <c r="AM17" s="151">
        <v>27571959586999.344</v>
      </c>
      <c r="AN17" s="151">
        <v>27669058338497.781</v>
      </c>
      <c r="AO17" s="151">
        <v>27766157089996.188</v>
      </c>
      <c r="AP17" s="151">
        <v>27863255841494.625</v>
      </c>
      <c r="AQ17" s="151">
        <v>27960354592993.031</v>
      </c>
      <c r="AR17" s="151">
        <v>28057453344491.469</v>
      </c>
      <c r="AS17" s="151">
        <v>28154552095989.875</v>
      </c>
      <c r="AT17" s="151">
        <v>28251650847488.313</v>
      </c>
      <c r="AU17" s="151">
        <v>28348749598986.75</v>
      </c>
      <c r="AV17" s="151">
        <v>28445848350485.156</v>
      </c>
      <c r="AW17" s="171"/>
    </row>
    <row r="18" spans="1:49" ht="13.5" customHeight="1">
      <c r="A18" s="48" t="s">
        <v>44</v>
      </c>
      <c r="B18" s="43">
        <v>0.77200000000000002</v>
      </c>
      <c r="C18" s="43">
        <v>1.0449999999999999</v>
      </c>
      <c r="D18" s="44">
        <v>1.157</v>
      </c>
      <c r="E18" s="44">
        <v>1.2010000000000001</v>
      </c>
      <c r="F18" s="44">
        <v>1.2370000000000001</v>
      </c>
      <c r="G18" s="44">
        <v>1.276</v>
      </c>
      <c r="H18" s="45">
        <v>24.17</v>
      </c>
      <c r="I18" s="45">
        <v>28.81</v>
      </c>
      <c r="J18" s="46"/>
      <c r="K18" s="47">
        <v>1.69</v>
      </c>
      <c r="L18" s="47">
        <v>0.92</v>
      </c>
      <c r="N18" s="48" t="s">
        <v>44</v>
      </c>
      <c r="O18" s="149">
        <f t="shared" si="0"/>
        <v>30614947935320</v>
      </c>
      <c r="P18" s="149">
        <f t="shared" si="1"/>
        <v>41441218383950</v>
      </c>
      <c r="Q18" s="415">
        <f>P18*P$77</f>
        <v>40865433596370.219</v>
      </c>
      <c r="R18" s="151">
        <v>39555905362671.078</v>
      </c>
      <c r="S18" s="151">
        <v>40821277337070.867</v>
      </c>
      <c r="T18" s="151">
        <v>42086649311470.648</v>
      </c>
      <c r="U18" s="151">
        <v>43352021285870.438</v>
      </c>
      <c r="V18" s="151">
        <v>44617393260270.219</v>
      </c>
      <c r="W18" s="151">
        <v>45882765234670</v>
      </c>
      <c r="X18" s="151">
        <v>46231743915798</v>
      </c>
      <c r="Y18" s="151">
        <v>46580722596926</v>
      </c>
      <c r="Z18" s="151">
        <v>46929701278054</v>
      </c>
      <c r="AA18" s="151">
        <v>47278679959182</v>
      </c>
      <c r="AB18" s="151">
        <v>47627658640310</v>
      </c>
      <c r="AC18" s="151">
        <v>47913186652142</v>
      </c>
      <c r="AD18" s="151">
        <v>48198714663974</v>
      </c>
      <c r="AE18" s="151">
        <v>48484242675806</v>
      </c>
      <c r="AF18" s="151">
        <v>48769770687638</v>
      </c>
      <c r="AG18" s="151">
        <v>49055298699470.008</v>
      </c>
      <c r="AH18" s="151">
        <v>49364620712288</v>
      </c>
      <c r="AI18" s="151">
        <v>49673942725106</v>
      </c>
      <c r="AJ18" s="151">
        <v>49983264737924</v>
      </c>
      <c r="AK18" s="151">
        <v>50292586750742</v>
      </c>
      <c r="AL18" s="151">
        <v>50601908763560</v>
      </c>
      <c r="AM18" s="151">
        <v>50879505441730</v>
      </c>
      <c r="AN18" s="151">
        <v>51178733029887.25</v>
      </c>
      <c r="AO18" s="151">
        <v>51477960618044.5</v>
      </c>
      <c r="AP18" s="151">
        <v>51777188206201.75</v>
      </c>
      <c r="AQ18" s="151">
        <v>52076415794359</v>
      </c>
      <c r="AR18" s="151">
        <v>52375643382516.375</v>
      </c>
      <c r="AS18" s="151">
        <v>52674870970673.625</v>
      </c>
      <c r="AT18" s="151">
        <v>52974098558830.875</v>
      </c>
      <c r="AU18" s="151">
        <v>53273326146988.125</v>
      </c>
      <c r="AV18" s="151">
        <v>53572553735145.375</v>
      </c>
      <c r="AW18" s="171"/>
    </row>
    <row r="19" spans="1:49" ht="13.5" customHeight="1">
      <c r="A19" s="49" t="s">
        <v>45</v>
      </c>
      <c r="B19" s="43">
        <v>0</v>
      </c>
      <c r="C19" s="43">
        <v>0</v>
      </c>
      <c r="D19" s="44">
        <v>0</v>
      </c>
      <c r="E19" s="44">
        <v>0</v>
      </c>
      <c r="F19" s="44">
        <v>0</v>
      </c>
      <c r="G19" s="44">
        <v>0</v>
      </c>
      <c r="H19" s="45">
        <v>0</v>
      </c>
      <c r="I19" s="45">
        <v>0</v>
      </c>
      <c r="J19" s="46"/>
      <c r="K19" s="47" t="s">
        <v>39</v>
      </c>
      <c r="L19" s="47" t="s">
        <v>39</v>
      </c>
      <c r="N19" s="49" t="s">
        <v>45</v>
      </c>
      <c r="O19" s="149">
        <f t="shared" si="0"/>
        <v>0</v>
      </c>
      <c r="P19" s="149">
        <f t="shared" si="1"/>
        <v>0</v>
      </c>
      <c r="Q19" s="415">
        <f>P19*P$78</f>
        <v>0</v>
      </c>
      <c r="R19" s="151">
        <v>0</v>
      </c>
      <c r="S19" s="151">
        <v>0</v>
      </c>
      <c r="T19" s="151">
        <v>0</v>
      </c>
      <c r="U19" s="151">
        <v>0</v>
      </c>
      <c r="V19" s="151">
        <v>0</v>
      </c>
      <c r="W19" s="151">
        <v>0</v>
      </c>
      <c r="X19" s="151">
        <v>0</v>
      </c>
      <c r="Y19" s="151">
        <v>0</v>
      </c>
      <c r="Z19" s="151">
        <v>0</v>
      </c>
      <c r="AA19" s="151">
        <v>0</v>
      </c>
      <c r="AB19" s="151">
        <v>0</v>
      </c>
      <c r="AC19" s="151">
        <v>0</v>
      </c>
      <c r="AD19" s="151">
        <v>0</v>
      </c>
      <c r="AE19" s="151">
        <v>0</v>
      </c>
      <c r="AF19" s="151">
        <v>0</v>
      </c>
      <c r="AG19" s="151">
        <v>0</v>
      </c>
      <c r="AH19" s="151">
        <v>0</v>
      </c>
      <c r="AI19" s="151">
        <v>0</v>
      </c>
      <c r="AJ19" s="151">
        <v>0</v>
      </c>
      <c r="AK19" s="151">
        <v>0</v>
      </c>
      <c r="AL19" s="151">
        <v>0</v>
      </c>
      <c r="AM19" s="163">
        <v>0</v>
      </c>
      <c r="AN19" s="163">
        <v>0</v>
      </c>
      <c r="AO19" s="163">
        <v>0</v>
      </c>
      <c r="AP19" s="163">
        <v>0</v>
      </c>
      <c r="AQ19" s="163">
        <v>0</v>
      </c>
      <c r="AR19" s="163">
        <v>0</v>
      </c>
      <c r="AS19" s="163">
        <v>0</v>
      </c>
      <c r="AT19" s="163">
        <v>0</v>
      </c>
      <c r="AU19" s="163">
        <v>0</v>
      </c>
      <c r="AV19" s="163">
        <v>0</v>
      </c>
      <c r="AW19" s="171"/>
    </row>
    <row r="20" spans="1:49" s="55" customFormat="1" ht="3" customHeight="1">
      <c r="A20" s="50"/>
      <c r="B20" s="51"/>
      <c r="C20" s="51"/>
      <c r="D20" s="52"/>
      <c r="E20" s="52"/>
      <c r="F20" s="52"/>
      <c r="G20" s="52"/>
      <c r="H20" s="53"/>
      <c r="I20" s="53"/>
      <c r="J20" s="53"/>
      <c r="K20" s="54"/>
      <c r="L20" s="54"/>
      <c r="N20" s="50"/>
      <c r="O20" s="149">
        <f t="shared" si="0"/>
        <v>0</v>
      </c>
      <c r="P20" s="149">
        <f t="shared" si="1"/>
        <v>0</v>
      </c>
      <c r="Q20" s="415"/>
      <c r="R20" s="151">
        <v>-5</v>
      </c>
      <c r="S20" s="151">
        <v>-4</v>
      </c>
      <c r="T20" s="151">
        <v>-3</v>
      </c>
      <c r="U20" s="151">
        <v>-2</v>
      </c>
      <c r="V20" s="151">
        <v>-1</v>
      </c>
      <c r="W20" s="151">
        <v>0</v>
      </c>
      <c r="X20" s="151"/>
      <c r="Y20" s="151"/>
      <c r="Z20" s="151"/>
      <c r="AA20" s="151"/>
      <c r="AB20" s="151">
        <v>0</v>
      </c>
      <c r="AC20" s="151"/>
      <c r="AD20" s="151"/>
      <c r="AE20" s="151"/>
      <c r="AF20" s="151"/>
      <c r="AG20" s="151">
        <v>0</v>
      </c>
      <c r="AH20" s="151"/>
      <c r="AI20" s="151"/>
      <c r="AJ20" s="151"/>
      <c r="AK20" s="151"/>
      <c r="AL20" s="151">
        <v>0</v>
      </c>
      <c r="AM20" s="151"/>
      <c r="AN20" s="151"/>
      <c r="AO20" s="151"/>
      <c r="AP20" s="151"/>
      <c r="AQ20" s="151"/>
      <c r="AR20" s="151"/>
      <c r="AS20" s="151"/>
      <c r="AT20" s="151"/>
      <c r="AU20" s="151"/>
      <c r="AV20" s="151"/>
      <c r="AW20" s="171"/>
    </row>
    <row r="21" spans="1:49" s="435" customFormat="1" ht="13.5" customHeight="1">
      <c r="A21" s="430" t="s">
        <v>48</v>
      </c>
      <c r="B21" s="431">
        <v>16.564568901312239</v>
      </c>
      <c r="C21" s="431">
        <v>30.283731101226309</v>
      </c>
      <c r="D21" s="431">
        <v>34.201999999999998</v>
      </c>
      <c r="E21" s="431">
        <v>35.317</v>
      </c>
      <c r="F21" s="431">
        <v>35.113</v>
      </c>
      <c r="G21" s="431">
        <v>34.177</v>
      </c>
      <c r="H21" s="432">
        <v>100</v>
      </c>
      <c r="I21" s="432">
        <v>100</v>
      </c>
      <c r="J21" s="433"/>
      <c r="K21" s="434">
        <v>3.41</v>
      </c>
      <c r="L21" s="434">
        <v>0.55000000000000004</v>
      </c>
      <c r="N21" s="430" t="s">
        <v>352</v>
      </c>
      <c r="O21" s="436">
        <f t="shared" si="0"/>
        <v>656895614617480.63</v>
      </c>
      <c r="P21" s="436">
        <f t="shared" si="1"/>
        <v>1200951879470562.8</v>
      </c>
      <c r="Q21" s="437">
        <f>SUM(Q22:Q26)</f>
        <v>1218084323037287.8</v>
      </c>
      <c r="R21" s="438">
        <v>1187921133284383</v>
      </c>
      <c r="S21" s="438">
        <v>1221604380535230.5</v>
      </c>
      <c r="T21" s="438">
        <v>1255287627786077.8</v>
      </c>
      <c r="U21" s="438">
        <v>1288970875036925</v>
      </c>
      <c r="V21" s="438">
        <v>1322654122287772.5</v>
      </c>
      <c r="W21" s="438">
        <v>1356337369538620</v>
      </c>
      <c r="X21" s="438">
        <v>1365180806571748</v>
      </c>
      <c r="Y21" s="438">
        <v>1374024243604878</v>
      </c>
      <c r="Z21" s="438">
        <v>1382867680638008</v>
      </c>
      <c r="AA21" s="438">
        <v>1391711117671138</v>
      </c>
      <c r="AB21" s="438">
        <v>1400554554704270</v>
      </c>
      <c r="AC21" s="438">
        <v>1398936562637222</v>
      </c>
      <c r="AD21" s="438">
        <v>1397318570570174</v>
      </c>
      <c r="AE21" s="438">
        <v>1395700578503126</v>
      </c>
      <c r="AF21" s="438">
        <v>1394082586436078</v>
      </c>
      <c r="AG21" s="438">
        <v>1392464594369030</v>
      </c>
      <c r="AH21" s="438">
        <v>1385040866061398</v>
      </c>
      <c r="AI21" s="438">
        <v>1377617137753766</v>
      </c>
      <c r="AJ21" s="438">
        <v>1370193409446134</v>
      </c>
      <c r="AK21" s="438">
        <v>1362769681138502</v>
      </c>
      <c r="AL21" s="438">
        <v>1355345952830870</v>
      </c>
      <c r="AM21" s="438">
        <v>1355663206177350</v>
      </c>
      <c r="AN21" s="438">
        <v>1350702517486936</v>
      </c>
      <c r="AO21" s="438">
        <v>1345741828796520</v>
      </c>
      <c r="AP21" s="438">
        <v>1340781140106106</v>
      </c>
      <c r="AQ21" s="438">
        <v>1335820451415692</v>
      </c>
      <c r="AR21" s="438">
        <v>1330859762725278</v>
      </c>
      <c r="AS21" s="438">
        <v>1325899074034862</v>
      </c>
      <c r="AT21" s="438">
        <v>1320938385344448</v>
      </c>
      <c r="AU21" s="438">
        <v>1315977696654034</v>
      </c>
      <c r="AV21" s="438">
        <v>1311017007963618</v>
      </c>
      <c r="AW21" s="439">
        <f>(AV21/R21)^(1/30)-1</f>
        <v>3.2920183413733817E-3</v>
      </c>
    </row>
    <row r="22" spans="1:49" s="435" customFormat="1" ht="13.5" customHeight="1">
      <c r="A22" s="440" t="s">
        <v>46</v>
      </c>
      <c r="B22" s="431">
        <v>13.275017250026536</v>
      </c>
      <c r="C22" s="431">
        <v>25.562886985760269</v>
      </c>
      <c r="D22" s="431">
        <v>29.731999999999999</v>
      </c>
      <c r="E22" s="431">
        <v>30.861999999999998</v>
      </c>
      <c r="F22" s="431">
        <v>30.614999999999998</v>
      </c>
      <c r="G22" s="431">
        <v>29.635000000000002</v>
      </c>
      <c r="H22" s="432">
        <v>84.41</v>
      </c>
      <c r="I22" s="432">
        <v>86.71</v>
      </c>
      <c r="J22" s="441"/>
      <c r="K22" s="434">
        <v>3.71</v>
      </c>
      <c r="L22" s="434">
        <v>0.67</v>
      </c>
      <c r="N22" s="440" t="s">
        <v>46</v>
      </c>
      <c r="O22" s="442">
        <f>B22*$A$44</f>
        <v>526442955893830.69</v>
      </c>
      <c r="P22" s="442">
        <f t="shared" si="1"/>
        <v>1013738930240310.6</v>
      </c>
      <c r="Q22" s="437">
        <f>P22*P$73</f>
        <v>1004407230411281.6</v>
      </c>
      <c r="R22" s="437">
        <v>955882391300331</v>
      </c>
      <c r="S22" s="437">
        <v>1000520325478848.8</v>
      </c>
      <c r="T22" s="437">
        <v>1045158259657366.6</v>
      </c>
      <c r="U22" s="437">
        <v>1089796193835884.4</v>
      </c>
      <c r="V22" s="437">
        <v>1134434128014402.3</v>
      </c>
      <c r="W22" s="437">
        <v>1179072062192920</v>
      </c>
      <c r="X22" s="437">
        <v>1188034469230978</v>
      </c>
      <c r="Y22" s="437">
        <v>1196996876269038</v>
      </c>
      <c r="Z22" s="437">
        <v>1205959283307098</v>
      </c>
      <c r="AA22" s="437">
        <v>1214921690345158</v>
      </c>
      <c r="AB22" s="437">
        <v>1223884097383220</v>
      </c>
      <c r="AC22" s="437">
        <v>1221925057968706.5</v>
      </c>
      <c r="AD22" s="437">
        <v>1219966018554192.5</v>
      </c>
      <c r="AE22" s="437">
        <v>1218006979139678.5</v>
      </c>
      <c r="AF22" s="437">
        <v>1216047939725164.5</v>
      </c>
      <c r="AG22" s="437">
        <v>1214088900310650</v>
      </c>
      <c r="AH22" s="437">
        <v>1206316193321890</v>
      </c>
      <c r="AI22" s="437">
        <v>1198543486333130</v>
      </c>
      <c r="AJ22" s="437">
        <v>1190770779344370</v>
      </c>
      <c r="AK22" s="437">
        <v>1182998072355610</v>
      </c>
      <c r="AL22" s="437">
        <v>1175225365366850</v>
      </c>
      <c r="AM22" s="437">
        <v>1175204215143750</v>
      </c>
      <c r="AN22" s="437">
        <v>1169897912580428</v>
      </c>
      <c r="AO22" s="437">
        <v>1164591610017106</v>
      </c>
      <c r="AP22" s="437">
        <v>1159285307453784</v>
      </c>
      <c r="AQ22" s="437">
        <v>1153979004890462</v>
      </c>
      <c r="AR22" s="437">
        <v>1148672702327138</v>
      </c>
      <c r="AS22" s="437">
        <v>1143366399763816</v>
      </c>
      <c r="AT22" s="437">
        <v>1138060097200494</v>
      </c>
      <c r="AU22" s="437">
        <v>1132753794637172</v>
      </c>
      <c r="AV22" s="437">
        <v>1127447492073850</v>
      </c>
      <c r="AW22" s="443"/>
    </row>
    <row r="23" spans="1:49" s="435" customFormat="1" ht="13.5" customHeight="1">
      <c r="A23" s="440" t="s">
        <v>42</v>
      </c>
      <c r="B23" s="431">
        <v>0.92281653717970269</v>
      </c>
      <c r="C23" s="431">
        <v>6.8318916203372868E-2</v>
      </c>
      <c r="D23" s="431">
        <v>5.8000000000000003E-2</v>
      </c>
      <c r="E23" s="431">
        <v>5.7000000000000002E-2</v>
      </c>
      <c r="F23" s="431">
        <v>5.5E-2</v>
      </c>
      <c r="G23" s="431">
        <v>5.1999999999999998E-2</v>
      </c>
      <c r="H23" s="432">
        <v>0.23</v>
      </c>
      <c r="I23" s="432">
        <v>0.15</v>
      </c>
      <c r="J23" s="441"/>
      <c r="K23" s="434">
        <v>-13.47</v>
      </c>
      <c r="L23" s="434">
        <v>-1.19</v>
      </c>
      <c r="N23" s="440" t="s">
        <v>42</v>
      </c>
      <c r="O23" s="436">
        <f t="shared" si="0"/>
        <v>36595829325918.25</v>
      </c>
      <c r="P23" s="436">
        <f t="shared" si="1"/>
        <v>2709300599175.8423</v>
      </c>
      <c r="Q23" s="437">
        <f>P23*P$74</f>
        <v>2706250861875.7437</v>
      </c>
      <c r="R23" s="438">
        <v>2599510056372.3008</v>
      </c>
      <c r="S23" s="438">
        <v>2539625397493.8403</v>
      </c>
      <c r="T23" s="438">
        <v>2479740738615.3804</v>
      </c>
      <c r="U23" s="438">
        <v>2419856079736.9199</v>
      </c>
      <c r="V23" s="438">
        <v>2359971420858.46</v>
      </c>
      <c r="W23" s="438">
        <v>2300086761980</v>
      </c>
      <c r="X23" s="438">
        <v>2292155428318.002</v>
      </c>
      <c r="Y23" s="438">
        <v>2284224094656.002</v>
      </c>
      <c r="Z23" s="438">
        <v>2276292760994.002</v>
      </c>
      <c r="AA23" s="438">
        <v>2268361427332.002</v>
      </c>
      <c r="AB23" s="438">
        <v>2260430093670</v>
      </c>
      <c r="AC23" s="438">
        <v>2244567426346</v>
      </c>
      <c r="AD23" s="438">
        <v>2228704759022</v>
      </c>
      <c r="AE23" s="438">
        <v>2212842091698</v>
      </c>
      <c r="AF23" s="438">
        <v>2196979424374</v>
      </c>
      <c r="AG23" s="438">
        <v>2181116757050</v>
      </c>
      <c r="AH23" s="438">
        <v>2157322756064</v>
      </c>
      <c r="AI23" s="438">
        <v>2133528755078</v>
      </c>
      <c r="AJ23" s="438">
        <v>2109734754092</v>
      </c>
      <c r="AK23" s="438">
        <v>2085940753106</v>
      </c>
      <c r="AL23" s="438">
        <v>2062146752120</v>
      </c>
      <c r="AM23" s="438">
        <v>2048927862683.3359</v>
      </c>
      <c r="AN23" s="438">
        <v>2028498669917.5781</v>
      </c>
      <c r="AO23" s="438">
        <v>2008069477151.8203</v>
      </c>
      <c r="AP23" s="438">
        <v>1987640284386.0625</v>
      </c>
      <c r="AQ23" s="438">
        <v>1967211091620.3047</v>
      </c>
      <c r="AR23" s="438">
        <v>1946781898854.5469</v>
      </c>
      <c r="AS23" s="438">
        <v>1926352706088.7891</v>
      </c>
      <c r="AT23" s="438">
        <v>1905923513323.0313</v>
      </c>
      <c r="AU23" s="438">
        <v>1885494320557.2734</v>
      </c>
      <c r="AV23" s="438">
        <v>1865065127791.5156</v>
      </c>
      <c r="AW23" s="443"/>
    </row>
    <row r="24" spans="1:49" s="435" customFormat="1" ht="13.5" customHeight="1">
      <c r="A24" s="440" t="s">
        <v>43</v>
      </c>
      <c r="B24" s="431">
        <v>0.64701865000000003</v>
      </c>
      <c r="C24" s="431">
        <v>1.6552676211186672</v>
      </c>
      <c r="D24" s="431">
        <v>1.786</v>
      </c>
      <c r="E24" s="431">
        <v>1.8540000000000001</v>
      </c>
      <c r="F24" s="431">
        <v>1.9330000000000001</v>
      </c>
      <c r="G24" s="431">
        <v>1.998</v>
      </c>
      <c r="H24" s="432">
        <v>5.47</v>
      </c>
      <c r="I24" s="432">
        <v>5.84</v>
      </c>
      <c r="J24" s="441"/>
      <c r="K24" s="434">
        <v>5.36</v>
      </c>
      <c r="L24" s="434">
        <v>0.86</v>
      </c>
      <c r="N24" s="440" t="s">
        <v>43</v>
      </c>
      <c r="O24" s="436">
        <f t="shared" si="0"/>
        <v>25658603993433.984</v>
      </c>
      <c r="P24" s="436">
        <f t="shared" si="1"/>
        <v>65642399014985.734</v>
      </c>
      <c r="Q24" s="437">
        <f>P24*P$75</f>
        <v>93761051782445.266</v>
      </c>
      <c r="R24" s="438">
        <v>115985416512739.73</v>
      </c>
      <c r="S24" s="438">
        <v>106953695130523.78</v>
      </c>
      <c r="T24" s="438">
        <v>97921973748307.844</v>
      </c>
      <c r="U24" s="438">
        <v>88890252366091.891</v>
      </c>
      <c r="V24" s="438">
        <v>79858530983875.938</v>
      </c>
      <c r="W24" s="438">
        <v>70826809601660</v>
      </c>
      <c r="X24" s="438">
        <v>71366140290676</v>
      </c>
      <c r="Y24" s="438">
        <v>71905470979692</v>
      </c>
      <c r="Z24" s="438">
        <v>72444801668708</v>
      </c>
      <c r="AA24" s="438">
        <v>72984132357724</v>
      </c>
      <c r="AB24" s="438">
        <v>73523463046740</v>
      </c>
      <c r="AC24" s="438">
        <v>74150038406038</v>
      </c>
      <c r="AD24" s="438">
        <v>74776613765336</v>
      </c>
      <c r="AE24" s="438">
        <v>75403189124634</v>
      </c>
      <c r="AF24" s="438">
        <v>76029764483932</v>
      </c>
      <c r="AG24" s="438">
        <v>76656339843230</v>
      </c>
      <c r="AH24" s="438">
        <v>77171876531260</v>
      </c>
      <c r="AI24" s="438">
        <v>77687413219290</v>
      </c>
      <c r="AJ24" s="438">
        <v>78202949907320</v>
      </c>
      <c r="AK24" s="438">
        <v>78718486595350</v>
      </c>
      <c r="AL24" s="438">
        <v>79234023283380</v>
      </c>
      <c r="AM24" s="438">
        <v>79897611533100.75</v>
      </c>
      <c r="AN24" s="438">
        <v>80460255536214.25</v>
      </c>
      <c r="AO24" s="438">
        <v>81022899539327.5</v>
      </c>
      <c r="AP24" s="438">
        <v>81585543542441</v>
      </c>
      <c r="AQ24" s="438">
        <v>82148187545554.25</v>
      </c>
      <c r="AR24" s="438">
        <v>82710831548667.75</v>
      </c>
      <c r="AS24" s="438">
        <v>83273475551781</v>
      </c>
      <c r="AT24" s="438">
        <v>83836119554894.5</v>
      </c>
      <c r="AU24" s="438">
        <v>84398763558008</v>
      </c>
      <c r="AV24" s="438">
        <v>84961407561121.25</v>
      </c>
      <c r="AW24" s="443"/>
    </row>
    <row r="25" spans="1:49" s="435" customFormat="1" ht="13.5" customHeight="1">
      <c r="A25" s="440" t="s">
        <v>44</v>
      </c>
      <c r="B25" s="431">
        <v>1.7197164641059999</v>
      </c>
      <c r="C25" s="431">
        <v>2.9972575781439996</v>
      </c>
      <c r="D25" s="431">
        <v>2.625</v>
      </c>
      <c r="E25" s="431">
        <v>2.5449999999999999</v>
      </c>
      <c r="F25" s="431">
        <v>2.5099999999999998</v>
      </c>
      <c r="G25" s="431">
        <v>2.492</v>
      </c>
      <c r="H25" s="432">
        <v>9.9</v>
      </c>
      <c r="I25" s="432">
        <v>7.29</v>
      </c>
      <c r="J25" s="441"/>
      <c r="K25" s="434">
        <v>3.13</v>
      </c>
      <c r="L25" s="434">
        <v>-0.84</v>
      </c>
      <c r="N25" s="440" t="s">
        <v>44</v>
      </c>
      <c r="O25" s="436">
        <f t="shared" si="0"/>
        <v>68198225404297.656</v>
      </c>
      <c r="P25" s="436">
        <f t="shared" si="1"/>
        <v>118861249616090.5</v>
      </c>
      <c r="Q25" s="437">
        <f>P25*P$77</f>
        <v>117209789981685.2</v>
      </c>
      <c r="R25" s="438">
        <v>113453815414940.44</v>
      </c>
      <c r="S25" s="438">
        <v>111582803194702.36</v>
      </c>
      <c r="T25" s="438">
        <v>109711790974464.27</v>
      </c>
      <c r="U25" s="438">
        <v>107840778754226.19</v>
      </c>
      <c r="V25" s="438">
        <v>105969766533988.09</v>
      </c>
      <c r="W25" s="438">
        <v>104098754313750</v>
      </c>
      <c r="X25" s="438">
        <v>103464247620790</v>
      </c>
      <c r="Y25" s="438">
        <v>102829740927830</v>
      </c>
      <c r="Z25" s="438">
        <v>102195234234870</v>
      </c>
      <c r="AA25" s="438">
        <v>101560727541910</v>
      </c>
      <c r="AB25" s="438">
        <v>100926220848950</v>
      </c>
      <c r="AC25" s="438">
        <v>100648624170780</v>
      </c>
      <c r="AD25" s="438">
        <v>100371027492610</v>
      </c>
      <c r="AE25" s="438">
        <v>100093430814440</v>
      </c>
      <c r="AF25" s="438">
        <v>99815834136270</v>
      </c>
      <c r="AG25" s="438">
        <v>99538237458099.984</v>
      </c>
      <c r="AH25" s="438">
        <v>99395473452184</v>
      </c>
      <c r="AI25" s="438">
        <v>99252709446268</v>
      </c>
      <c r="AJ25" s="438">
        <v>99109945440352.063</v>
      </c>
      <c r="AK25" s="438">
        <v>98967181434436.063</v>
      </c>
      <c r="AL25" s="438">
        <v>98824417428520</v>
      </c>
      <c r="AM25" s="438">
        <v>98501876526265.375</v>
      </c>
      <c r="AN25" s="438">
        <v>98301910780605.25</v>
      </c>
      <c r="AO25" s="438">
        <v>98101945034945.125</v>
      </c>
      <c r="AP25" s="438">
        <v>97901979289285</v>
      </c>
      <c r="AQ25" s="438">
        <v>97702013543624.938</v>
      </c>
      <c r="AR25" s="438">
        <v>97502047797964.813</v>
      </c>
      <c r="AS25" s="438">
        <v>97302082052304.688</v>
      </c>
      <c r="AT25" s="438">
        <v>97102116306644.563</v>
      </c>
      <c r="AU25" s="438">
        <v>96902150560984.438</v>
      </c>
      <c r="AV25" s="438">
        <v>96702184815324.313</v>
      </c>
      <c r="AW25" s="443"/>
    </row>
    <row r="26" spans="1:49" s="435" customFormat="1" ht="13.5" customHeight="1">
      <c r="A26" s="444" t="s">
        <v>45</v>
      </c>
      <c r="B26" s="445">
        <v>0</v>
      </c>
      <c r="C26" s="445">
        <v>0</v>
      </c>
      <c r="D26" s="431">
        <v>0</v>
      </c>
      <c r="E26" s="431">
        <v>0</v>
      </c>
      <c r="F26" s="431">
        <v>0</v>
      </c>
      <c r="G26" s="431">
        <v>0</v>
      </c>
      <c r="H26" s="432">
        <v>0</v>
      </c>
      <c r="I26" s="432">
        <v>0</v>
      </c>
      <c r="J26" s="446"/>
      <c r="K26" s="434" t="s">
        <v>39</v>
      </c>
      <c r="L26" s="434" t="s">
        <v>39</v>
      </c>
      <c r="N26" s="444" t="s">
        <v>45</v>
      </c>
      <c r="O26" s="436">
        <f t="shared" si="0"/>
        <v>0</v>
      </c>
      <c r="P26" s="436">
        <f t="shared" si="1"/>
        <v>0</v>
      </c>
      <c r="Q26" s="437">
        <f>P26*P$78</f>
        <v>0</v>
      </c>
      <c r="R26" s="438">
        <v>0</v>
      </c>
      <c r="S26" s="438">
        <v>0</v>
      </c>
      <c r="T26" s="438">
        <v>0</v>
      </c>
      <c r="U26" s="438">
        <v>0</v>
      </c>
      <c r="V26" s="438">
        <v>0</v>
      </c>
      <c r="W26" s="438">
        <v>0</v>
      </c>
      <c r="X26" s="438">
        <v>0</v>
      </c>
      <c r="Y26" s="438">
        <v>0</v>
      </c>
      <c r="Z26" s="438">
        <v>0</v>
      </c>
      <c r="AA26" s="438">
        <v>0</v>
      </c>
      <c r="AB26" s="438">
        <v>0</v>
      </c>
      <c r="AC26" s="438">
        <v>0</v>
      </c>
      <c r="AD26" s="438">
        <v>0</v>
      </c>
      <c r="AE26" s="438">
        <v>0</v>
      </c>
      <c r="AF26" s="438">
        <v>0</v>
      </c>
      <c r="AG26" s="438">
        <v>0</v>
      </c>
      <c r="AH26" s="438">
        <v>0</v>
      </c>
      <c r="AI26" s="438">
        <v>0</v>
      </c>
      <c r="AJ26" s="438">
        <v>0</v>
      </c>
      <c r="AK26" s="438">
        <v>0</v>
      </c>
      <c r="AL26" s="438">
        <v>0</v>
      </c>
      <c r="AM26" s="447">
        <v>0</v>
      </c>
      <c r="AN26" s="447">
        <v>0</v>
      </c>
      <c r="AO26" s="447">
        <v>0</v>
      </c>
      <c r="AP26" s="447">
        <v>0</v>
      </c>
      <c r="AQ26" s="447">
        <v>0</v>
      </c>
      <c r="AR26" s="447">
        <v>0</v>
      </c>
      <c r="AS26" s="447">
        <v>0</v>
      </c>
      <c r="AT26" s="447">
        <v>0</v>
      </c>
      <c r="AU26" s="447">
        <v>0</v>
      </c>
      <c r="AV26" s="447">
        <v>0</v>
      </c>
      <c r="AW26" s="443"/>
    </row>
    <row r="27" spans="1:49" s="55" customFormat="1" ht="3" customHeight="1">
      <c r="A27" s="50"/>
      <c r="B27" s="51"/>
      <c r="C27" s="51"/>
      <c r="D27" s="52"/>
      <c r="E27" s="52"/>
      <c r="F27" s="52"/>
      <c r="G27" s="52"/>
      <c r="H27" s="53"/>
      <c r="I27" s="53"/>
      <c r="J27" s="53"/>
      <c r="K27" s="54"/>
      <c r="L27" s="54"/>
      <c r="N27" s="50"/>
      <c r="O27" s="149">
        <f t="shared" si="0"/>
        <v>0</v>
      </c>
      <c r="P27" s="149">
        <f t="shared" si="1"/>
        <v>0</v>
      </c>
      <c r="Q27" s="415"/>
      <c r="R27" s="151">
        <v>-5</v>
      </c>
      <c r="S27" s="151">
        <v>-4</v>
      </c>
      <c r="T27" s="151">
        <v>-3</v>
      </c>
      <c r="U27" s="151">
        <v>-2</v>
      </c>
      <c r="V27" s="151">
        <v>-1</v>
      </c>
      <c r="W27" s="151">
        <v>0</v>
      </c>
      <c r="X27" s="151"/>
      <c r="Y27" s="151"/>
      <c r="Z27" s="151"/>
      <c r="AA27" s="151"/>
      <c r="AB27" s="151">
        <v>0</v>
      </c>
      <c r="AC27" s="151"/>
      <c r="AD27" s="151"/>
      <c r="AE27" s="151"/>
      <c r="AF27" s="151"/>
      <c r="AG27" s="151">
        <v>0</v>
      </c>
      <c r="AH27" s="151"/>
      <c r="AI27" s="151"/>
      <c r="AJ27" s="151"/>
      <c r="AK27" s="151"/>
      <c r="AL27" s="151">
        <v>0</v>
      </c>
      <c r="AM27" s="151"/>
      <c r="AN27" s="151"/>
      <c r="AO27" s="151"/>
      <c r="AP27" s="151"/>
      <c r="AQ27" s="151"/>
      <c r="AR27" s="151"/>
      <c r="AS27" s="151"/>
      <c r="AT27" s="151"/>
      <c r="AU27" s="151"/>
      <c r="AV27" s="151"/>
      <c r="AW27" s="171"/>
    </row>
    <row r="28" spans="1:49" ht="13.5" customHeight="1">
      <c r="A28" s="42" t="s">
        <v>49</v>
      </c>
      <c r="B28" s="43">
        <v>5.1077679549385184</v>
      </c>
      <c r="C28" s="43">
        <v>11.424090483035839</v>
      </c>
      <c r="D28" s="44">
        <v>13.128</v>
      </c>
      <c r="E28" s="44">
        <v>14.29</v>
      </c>
      <c r="F28" s="44">
        <v>15.276999999999999</v>
      </c>
      <c r="G28" s="44">
        <v>16.297999999999998</v>
      </c>
      <c r="H28" s="45">
        <v>100</v>
      </c>
      <c r="I28" s="45">
        <v>100</v>
      </c>
      <c r="J28" s="46"/>
      <c r="K28" s="47">
        <v>4.57</v>
      </c>
      <c r="L28" s="47">
        <v>1.63</v>
      </c>
      <c r="N28" s="42" t="s">
        <v>128</v>
      </c>
      <c r="O28" s="149">
        <f t="shared" si="0"/>
        <v>202557059593443.84</v>
      </c>
      <c r="P28" s="149">
        <f t="shared" si="1"/>
        <v>453041367029179.94</v>
      </c>
      <c r="Q28" s="415">
        <f>SUM(Q29:Q33)</f>
        <v>481384618057926.56</v>
      </c>
      <c r="R28" s="151">
        <v>495852240569989.63</v>
      </c>
      <c r="S28" s="151">
        <v>500804340770727.69</v>
      </c>
      <c r="T28" s="151">
        <v>505756440971465.75</v>
      </c>
      <c r="U28" s="151">
        <v>510708541172203.88</v>
      </c>
      <c r="V28" s="151">
        <v>515660641372941.94</v>
      </c>
      <c r="W28" s="151">
        <v>520612741573680</v>
      </c>
      <c r="X28" s="151">
        <v>529828951288920</v>
      </c>
      <c r="Y28" s="151">
        <v>539045161004164</v>
      </c>
      <c r="Z28" s="151">
        <v>548261370719408</v>
      </c>
      <c r="AA28" s="151">
        <v>557477580434652</v>
      </c>
      <c r="AB28" s="151">
        <v>566693790149900</v>
      </c>
      <c r="AC28" s="151">
        <v>574522016474292</v>
      </c>
      <c r="AD28" s="151">
        <v>582350242798686</v>
      </c>
      <c r="AE28" s="151">
        <v>590178469123080</v>
      </c>
      <c r="AF28" s="151">
        <v>598006695447474</v>
      </c>
      <c r="AG28" s="151">
        <v>605834921771870</v>
      </c>
      <c r="AH28" s="151">
        <v>613932813440770</v>
      </c>
      <c r="AI28" s="151">
        <v>622030705109672</v>
      </c>
      <c r="AJ28" s="151">
        <v>630128596778574</v>
      </c>
      <c r="AK28" s="151">
        <v>638226488447476</v>
      </c>
      <c r="AL28" s="151">
        <v>646324380116379.88</v>
      </c>
      <c r="AM28" s="151">
        <v>654062717992606</v>
      </c>
      <c r="AN28" s="151">
        <v>662046206182018</v>
      </c>
      <c r="AO28" s="151">
        <v>670029694371432</v>
      </c>
      <c r="AP28" s="151">
        <v>678013182560846</v>
      </c>
      <c r="AQ28" s="151">
        <v>685996670750260</v>
      </c>
      <c r="AR28" s="151">
        <v>693980158939674</v>
      </c>
      <c r="AS28" s="151">
        <v>701963647129088</v>
      </c>
      <c r="AT28" s="151">
        <v>709947135318502</v>
      </c>
      <c r="AU28" s="151">
        <v>717930623507916</v>
      </c>
      <c r="AV28" s="151">
        <v>725914111697330</v>
      </c>
      <c r="AW28" s="174">
        <f>(AV28/R28)^(1/30)-1</f>
        <v>1.2786177125774234E-2</v>
      </c>
    </row>
    <row r="29" spans="1:49" ht="13.5" customHeight="1">
      <c r="A29" s="48" t="s">
        <v>46</v>
      </c>
      <c r="B29" s="43">
        <v>0</v>
      </c>
      <c r="C29" s="43">
        <v>0</v>
      </c>
      <c r="D29" s="44">
        <v>0</v>
      </c>
      <c r="E29" s="44">
        <v>0</v>
      </c>
      <c r="F29" s="44">
        <v>0</v>
      </c>
      <c r="G29" s="44">
        <v>0</v>
      </c>
      <c r="H29" s="45">
        <v>0</v>
      </c>
      <c r="I29" s="45">
        <v>0</v>
      </c>
      <c r="J29" s="41"/>
      <c r="K29" s="47" t="s">
        <v>39</v>
      </c>
      <c r="L29" s="47" t="s">
        <v>39</v>
      </c>
      <c r="N29" s="48" t="s">
        <v>46</v>
      </c>
      <c r="O29" s="149">
        <f t="shared" si="0"/>
        <v>0</v>
      </c>
      <c r="P29" s="149">
        <f t="shared" si="1"/>
        <v>0</v>
      </c>
      <c r="Q29" s="415">
        <f>P29*P$73</f>
        <v>0</v>
      </c>
      <c r="R29" s="151">
        <v>0</v>
      </c>
      <c r="S29" s="151">
        <v>0</v>
      </c>
      <c r="T29" s="151">
        <v>0</v>
      </c>
      <c r="U29" s="151">
        <v>0</v>
      </c>
      <c r="V29" s="151">
        <v>0</v>
      </c>
      <c r="W29" s="151">
        <v>0</v>
      </c>
      <c r="X29" s="151">
        <v>0</v>
      </c>
      <c r="Y29" s="151">
        <v>0</v>
      </c>
      <c r="Z29" s="151">
        <v>0</v>
      </c>
      <c r="AA29" s="151">
        <v>0</v>
      </c>
      <c r="AB29" s="151">
        <v>0</v>
      </c>
      <c r="AC29" s="151">
        <v>0</v>
      </c>
      <c r="AD29" s="151">
        <v>0</v>
      </c>
      <c r="AE29" s="151">
        <v>0</v>
      </c>
      <c r="AF29" s="151">
        <v>0</v>
      </c>
      <c r="AG29" s="151">
        <v>0</v>
      </c>
      <c r="AH29" s="151">
        <v>0</v>
      </c>
      <c r="AI29" s="151">
        <v>0</v>
      </c>
      <c r="AJ29" s="151">
        <v>0</v>
      </c>
      <c r="AK29" s="151">
        <v>0</v>
      </c>
      <c r="AL29" s="151">
        <v>0</v>
      </c>
      <c r="AM29" s="151">
        <v>0</v>
      </c>
      <c r="AN29" s="151">
        <v>0</v>
      </c>
      <c r="AO29" s="151">
        <v>0</v>
      </c>
      <c r="AP29" s="151">
        <v>0</v>
      </c>
      <c r="AQ29" s="151">
        <v>0</v>
      </c>
      <c r="AR29" s="151">
        <v>0</v>
      </c>
      <c r="AS29" s="151">
        <v>0</v>
      </c>
      <c r="AT29" s="151">
        <v>0</v>
      </c>
      <c r="AU29" s="151">
        <v>0</v>
      </c>
      <c r="AV29" s="151">
        <v>0</v>
      </c>
      <c r="AW29" s="171"/>
    </row>
    <row r="30" spans="1:49" ht="13.5" customHeight="1">
      <c r="A30" s="48" t="s">
        <v>42</v>
      </c>
      <c r="B30" s="43">
        <v>1.5485365429385192</v>
      </c>
      <c r="C30" s="43">
        <v>0.28404264420545788</v>
      </c>
      <c r="D30" s="44">
        <v>0.27200000000000002</v>
      </c>
      <c r="E30" s="44">
        <v>0.24299999999999999</v>
      </c>
      <c r="F30" s="44">
        <v>0.217</v>
      </c>
      <c r="G30" s="44">
        <v>0.19</v>
      </c>
      <c r="H30" s="45">
        <v>2.4900000000000002</v>
      </c>
      <c r="I30" s="45">
        <v>1.17</v>
      </c>
      <c r="J30" s="41"/>
      <c r="K30" s="47">
        <v>-8.99</v>
      </c>
      <c r="L30" s="47">
        <v>-1.8</v>
      </c>
      <c r="N30" s="48" t="s">
        <v>42</v>
      </c>
      <c r="O30" s="149">
        <f t="shared" si="0"/>
        <v>61409800049226.93</v>
      </c>
      <c r="P30" s="149">
        <f t="shared" si="1"/>
        <v>11264184927151.188</v>
      </c>
      <c r="Q30" s="415">
        <f>P30*P$74</f>
        <v>11251505343003.902</v>
      </c>
      <c r="R30" s="151">
        <v>10807719897848.939</v>
      </c>
      <c r="S30" s="151">
        <v>10803498674343.15</v>
      </c>
      <c r="T30" s="151">
        <v>10799277450837.363</v>
      </c>
      <c r="U30" s="151">
        <v>10795056227331.574</v>
      </c>
      <c r="V30" s="151">
        <v>10790835003825.787</v>
      </c>
      <c r="W30" s="151">
        <v>10786613780320</v>
      </c>
      <c r="X30" s="151">
        <v>10556605104122</v>
      </c>
      <c r="Y30" s="151">
        <v>10326596427924</v>
      </c>
      <c r="Z30" s="151">
        <v>10096587751726</v>
      </c>
      <c r="AA30" s="151">
        <v>9866579075528</v>
      </c>
      <c r="AB30" s="151">
        <v>9636570399330</v>
      </c>
      <c r="AC30" s="151">
        <v>9430355724118</v>
      </c>
      <c r="AD30" s="151">
        <v>9224141048906</v>
      </c>
      <c r="AE30" s="151">
        <v>9017926373694</v>
      </c>
      <c r="AF30" s="151">
        <v>8811711698482</v>
      </c>
      <c r="AG30" s="151">
        <v>8605497023270</v>
      </c>
      <c r="AH30" s="151">
        <v>8391351014396</v>
      </c>
      <c r="AI30" s="151">
        <v>8177205005522</v>
      </c>
      <c r="AJ30" s="151">
        <v>7963058996648</v>
      </c>
      <c r="AK30" s="151">
        <v>7748912987774</v>
      </c>
      <c r="AL30" s="151">
        <v>7534766978900</v>
      </c>
      <c r="AM30" s="151">
        <v>7331196081575.3125</v>
      </c>
      <c r="AN30" s="151">
        <v>7120414880921.5625</v>
      </c>
      <c r="AO30" s="151">
        <v>6909633680267.8125</v>
      </c>
      <c r="AP30" s="151">
        <v>6698852479614</v>
      </c>
      <c r="AQ30" s="151">
        <v>6488071278960.25</v>
      </c>
      <c r="AR30" s="151">
        <v>6277290078306.5</v>
      </c>
      <c r="AS30" s="151">
        <v>6066508877652.75</v>
      </c>
      <c r="AT30" s="151">
        <v>5855727676999</v>
      </c>
      <c r="AU30" s="151">
        <v>5644946476345.25</v>
      </c>
      <c r="AV30" s="151">
        <v>5434165275691.5</v>
      </c>
      <c r="AW30" s="171"/>
    </row>
    <row r="31" spans="1:49" ht="13.5" customHeight="1">
      <c r="A31" s="48" t="s">
        <v>43</v>
      </c>
      <c r="B31" s="43">
        <v>0.72147075000000016</v>
      </c>
      <c r="C31" s="43">
        <v>1.9667732148303811</v>
      </c>
      <c r="D31" s="44">
        <v>2.1080000000000001</v>
      </c>
      <c r="E31" s="44">
        <v>2.3250000000000002</v>
      </c>
      <c r="F31" s="44">
        <v>2.524</v>
      </c>
      <c r="G31" s="44">
        <v>2.7330000000000001</v>
      </c>
      <c r="H31" s="45">
        <v>17.22</v>
      </c>
      <c r="I31" s="45">
        <v>16.77</v>
      </c>
      <c r="J31" s="41"/>
      <c r="K31" s="47">
        <v>5.73</v>
      </c>
      <c r="L31" s="47">
        <v>1.51</v>
      </c>
      <c r="N31" s="48" t="s">
        <v>43</v>
      </c>
      <c r="O31" s="149">
        <f t="shared" si="0"/>
        <v>28611126228116.938</v>
      </c>
      <c r="P31" s="149">
        <f t="shared" si="1"/>
        <v>77995673021520.797</v>
      </c>
      <c r="Q31" s="415">
        <f>P31*P$75</f>
        <v>111405988305027.98</v>
      </c>
      <c r="R31" s="151">
        <v>137812766707800</v>
      </c>
      <c r="S31" s="151">
        <v>126969464725736</v>
      </c>
      <c r="T31" s="151">
        <v>116126162743672.02</v>
      </c>
      <c r="U31" s="151">
        <v>105282860761608.02</v>
      </c>
      <c r="V31" s="151">
        <v>94439558779544.016</v>
      </c>
      <c r="W31" s="151">
        <v>83596256797480</v>
      </c>
      <c r="X31" s="151">
        <v>85317356202134</v>
      </c>
      <c r="Y31" s="151">
        <v>87038455606788</v>
      </c>
      <c r="Z31" s="151">
        <v>88759555011442</v>
      </c>
      <c r="AA31" s="151">
        <v>90480654416096</v>
      </c>
      <c r="AB31" s="151">
        <v>92201753820750</v>
      </c>
      <c r="AC31" s="151">
        <v>93780089219488</v>
      </c>
      <c r="AD31" s="151">
        <v>95358424618226</v>
      </c>
      <c r="AE31" s="151">
        <v>96936760016964</v>
      </c>
      <c r="AF31" s="151">
        <v>98515095415702</v>
      </c>
      <c r="AG31" s="151">
        <v>100093430814440</v>
      </c>
      <c r="AH31" s="151">
        <v>101751079549798</v>
      </c>
      <c r="AI31" s="151">
        <v>103408728285156</v>
      </c>
      <c r="AJ31" s="151">
        <v>105066377020514</v>
      </c>
      <c r="AK31" s="151">
        <v>106724025755872</v>
      </c>
      <c r="AL31" s="151">
        <v>108381674491230</v>
      </c>
      <c r="AM31" s="151">
        <v>109933572111094.5</v>
      </c>
      <c r="AN31" s="151">
        <v>111557572764250</v>
      </c>
      <c r="AO31" s="151">
        <v>113181573417405.5</v>
      </c>
      <c r="AP31" s="151">
        <v>114805574070561</v>
      </c>
      <c r="AQ31" s="151">
        <v>116429574723717</v>
      </c>
      <c r="AR31" s="151">
        <v>118053575376872.5</v>
      </c>
      <c r="AS31" s="151">
        <v>119677576030028</v>
      </c>
      <c r="AT31" s="151">
        <v>121301576683183.5</v>
      </c>
      <c r="AU31" s="151">
        <v>122925577336339</v>
      </c>
      <c r="AV31" s="151">
        <v>124549577989494.5</v>
      </c>
      <c r="AW31" s="171"/>
    </row>
    <row r="32" spans="1:49" ht="13.5" customHeight="1">
      <c r="A32" s="48" t="s">
        <v>44</v>
      </c>
      <c r="B32" s="43">
        <v>2.8377606619999991</v>
      </c>
      <c r="C32" s="43">
        <v>9.1732746239999994</v>
      </c>
      <c r="D32" s="44">
        <v>10.747</v>
      </c>
      <c r="E32" s="44">
        <v>11.722</v>
      </c>
      <c r="F32" s="44">
        <v>12.536</v>
      </c>
      <c r="G32" s="44">
        <v>13.374000000000001</v>
      </c>
      <c r="H32" s="45">
        <v>80.3</v>
      </c>
      <c r="I32" s="45">
        <v>82.06</v>
      </c>
      <c r="J32" s="41"/>
      <c r="K32" s="47">
        <v>6.74</v>
      </c>
      <c r="L32" s="47">
        <v>1.73</v>
      </c>
      <c r="N32" s="48" t="s">
        <v>44</v>
      </c>
      <c r="O32" s="149">
        <f t="shared" si="0"/>
        <v>112536133316099.98</v>
      </c>
      <c r="P32" s="149">
        <f t="shared" si="1"/>
        <v>363781509080507.94</v>
      </c>
      <c r="Q32" s="415">
        <f>P32*P$77</f>
        <v>358727124409894.69</v>
      </c>
      <c r="R32" s="151">
        <v>347231753964340.75</v>
      </c>
      <c r="S32" s="151">
        <v>363023446036986.56</v>
      </c>
      <c r="T32" s="151">
        <v>378815138109632.44</v>
      </c>
      <c r="U32" s="151">
        <v>394606830182278.31</v>
      </c>
      <c r="V32" s="151">
        <v>410398522254924.13</v>
      </c>
      <c r="W32" s="151">
        <v>426190214327570</v>
      </c>
      <c r="X32" s="151">
        <v>433923264648018</v>
      </c>
      <c r="Y32" s="151">
        <v>441656314968468</v>
      </c>
      <c r="Z32" s="151">
        <v>449389365288918</v>
      </c>
      <c r="AA32" s="151">
        <v>457122415609368</v>
      </c>
      <c r="AB32" s="151">
        <v>464855465929820</v>
      </c>
      <c r="AC32" s="151">
        <v>471311571530688</v>
      </c>
      <c r="AD32" s="151">
        <v>477767677131556</v>
      </c>
      <c r="AE32" s="151">
        <v>484223782732424</v>
      </c>
      <c r="AF32" s="151">
        <v>490679888333292</v>
      </c>
      <c r="AG32" s="151">
        <v>497135993934160</v>
      </c>
      <c r="AH32" s="151">
        <v>503782451542916</v>
      </c>
      <c r="AI32" s="151">
        <v>510428909151672</v>
      </c>
      <c r="AJ32" s="151">
        <v>517075366760428</v>
      </c>
      <c r="AK32" s="151">
        <v>523721824369184</v>
      </c>
      <c r="AL32" s="151">
        <v>530368281977940</v>
      </c>
      <c r="AM32" s="151">
        <v>536760936909512</v>
      </c>
      <c r="AN32" s="151">
        <v>543326639120982</v>
      </c>
      <c r="AO32" s="151">
        <v>549892341332454</v>
      </c>
      <c r="AP32" s="151">
        <v>556458043543924</v>
      </c>
      <c r="AQ32" s="151">
        <v>563023745755394</v>
      </c>
      <c r="AR32" s="151">
        <v>569589447966864</v>
      </c>
      <c r="AS32" s="151">
        <v>576155150178334</v>
      </c>
      <c r="AT32" s="151">
        <v>582720852389804</v>
      </c>
      <c r="AU32" s="151">
        <v>589286554601274</v>
      </c>
      <c r="AV32" s="151">
        <v>595852256812744</v>
      </c>
      <c r="AW32" s="171"/>
    </row>
    <row r="33" spans="1:59" ht="13.5" customHeight="1">
      <c r="A33" s="49" t="s">
        <v>45</v>
      </c>
      <c r="B33" s="56">
        <v>0</v>
      </c>
      <c r="C33" s="56">
        <v>0</v>
      </c>
      <c r="D33" s="44">
        <v>0</v>
      </c>
      <c r="E33" s="44">
        <v>0</v>
      </c>
      <c r="F33" s="44">
        <v>0</v>
      </c>
      <c r="G33" s="44">
        <v>0</v>
      </c>
      <c r="H33" s="45">
        <v>0</v>
      </c>
      <c r="I33" s="45">
        <v>0</v>
      </c>
      <c r="J33" s="57"/>
      <c r="K33" s="47" t="s">
        <v>39</v>
      </c>
      <c r="L33" s="47" t="s">
        <v>39</v>
      </c>
      <c r="N33" s="49" t="s">
        <v>45</v>
      </c>
      <c r="O33" s="149">
        <f t="shared" si="0"/>
        <v>0</v>
      </c>
      <c r="P33" s="149">
        <f t="shared" si="1"/>
        <v>0</v>
      </c>
      <c r="Q33" s="415">
        <f>P33*P$78</f>
        <v>0</v>
      </c>
      <c r="R33" s="151">
        <v>0</v>
      </c>
      <c r="S33" s="151">
        <v>0</v>
      </c>
      <c r="T33" s="151">
        <v>0</v>
      </c>
      <c r="U33" s="151">
        <v>0</v>
      </c>
      <c r="V33" s="151">
        <v>0</v>
      </c>
      <c r="W33" s="151">
        <v>0</v>
      </c>
      <c r="X33" s="151">
        <v>0</v>
      </c>
      <c r="Y33" s="151">
        <v>0</v>
      </c>
      <c r="Z33" s="151">
        <v>0</v>
      </c>
      <c r="AA33" s="151">
        <v>0</v>
      </c>
      <c r="AB33" s="151">
        <v>0</v>
      </c>
      <c r="AC33" s="151">
        <v>0</v>
      </c>
      <c r="AD33" s="151">
        <v>0</v>
      </c>
      <c r="AE33" s="151">
        <v>0</v>
      </c>
      <c r="AF33" s="151">
        <v>0</v>
      </c>
      <c r="AG33" s="151">
        <v>0</v>
      </c>
      <c r="AH33" s="151">
        <v>0</v>
      </c>
      <c r="AI33" s="151">
        <v>0</v>
      </c>
      <c r="AJ33" s="151">
        <v>0</v>
      </c>
      <c r="AK33" s="151">
        <v>0</v>
      </c>
      <c r="AL33" s="151">
        <v>0</v>
      </c>
      <c r="AM33" s="163">
        <v>0</v>
      </c>
      <c r="AN33" s="163">
        <v>0</v>
      </c>
      <c r="AO33" s="163">
        <v>0</v>
      </c>
      <c r="AP33" s="163">
        <v>0</v>
      </c>
      <c r="AQ33" s="163">
        <v>0</v>
      </c>
      <c r="AR33" s="163">
        <v>0</v>
      </c>
      <c r="AS33" s="163">
        <v>0</v>
      </c>
      <c r="AT33" s="163">
        <v>0</v>
      </c>
      <c r="AU33" s="163">
        <v>0</v>
      </c>
      <c r="AV33" s="163">
        <v>0</v>
      </c>
      <c r="AW33" s="171"/>
    </row>
    <row r="34" spans="1:59" s="55" customFormat="1" ht="3" customHeight="1">
      <c r="A34" s="50"/>
      <c r="B34" s="51"/>
      <c r="C34" s="51"/>
      <c r="D34" s="52"/>
      <c r="E34" s="52"/>
      <c r="F34" s="52"/>
      <c r="G34" s="52"/>
      <c r="H34" s="53"/>
      <c r="I34" s="53"/>
      <c r="J34" s="53"/>
      <c r="K34" s="54"/>
      <c r="L34" s="54"/>
      <c r="N34" s="50"/>
      <c r="O34" s="149">
        <f t="shared" si="0"/>
        <v>0</v>
      </c>
      <c r="P34" s="149">
        <f t="shared" si="1"/>
        <v>0</v>
      </c>
      <c r="Q34" s="415"/>
      <c r="R34" s="151">
        <v>-5</v>
      </c>
      <c r="S34" s="151">
        <v>-4</v>
      </c>
      <c r="T34" s="151">
        <v>-3</v>
      </c>
      <c r="U34" s="151">
        <v>-2</v>
      </c>
      <c r="V34" s="151">
        <v>-1</v>
      </c>
      <c r="W34" s="151">
        <v>0</v>
      </c>
      <c r="X34" s="151"/>
      <c r="Y34" s="151"/>
      <c r="Z34" s="151"/>
      <c r="AA34" s="151"/>
      <c r="AB34" s="151">
        <v>0</v>
      </c>
      <c r="AC34" s="151"/>
      <c r="AD34" s="151"/>
      <c r="AE34" s="151"/>
      <c r="AF34" s="151"/>
      <c r="AG34" s="151">
        <v>0</v>
      </c>
      <c r="AH34" s="151"/>
      <c r="AI34" s="151"/>
      <c r="AJ34" s="151"/>
      <c r="AK34" s="151"/>
      <c r="AL34" s="151">
        <v>0</v>
      </c>
      <c r="AM34" s="151"/>
      <c r="AN34" s="151"/>
      <c r="AO34" s="151"/>
      <c r="AP34" s="151"/>
      <c r="AQ34" s="151"/>
      <c r="AR34" s="151"/>
      <c r="AS34" s="151"/>
      <c r="AT34" s="151"/>
      <c r="AU34" s="151"/>
      <c r="AV34" s="151"/>
      <c r="AW34" s="171" t="e">
        <f t="shared" ref="AW34" si="2">RATE(30,0,-R34,AV34)</f>
        <v>#NUM!</v>
      </c>
    </row>
    <row r="35" spans="1:59" ht="13.5" customHeight="1">
      <c r="A35" s="42" t="s">
        <v>438</v>
      </c>
      <c r="B35" s="43">
        <f>'KEEI BAU - Overview'!B5-SUM('KEEI BAU - Industry'!B7,'KEEI BAU - Industry'!B14,'KEEI BAU - Industry'!B21,'KEEI BAU - Industry'!B28)</f>
        <v>20.91366314374924</v>
      </c>
      <c r="C35" s="43">
        <f>'KEEI BAU - Overview'!C5-SUM('KEEI BAU - Industry'!C7,'KEEI BAU - Industry'!C14,'KEEI BAU - Industry'!C21,'KEEI BAU - Industry'!C28)</f>
        <v>27.472178415737858</v>
      </c>
      <c r="D35" s="44">
        <f>'KEEI BAU - Overview'!D5-SUM('KEEI BAU - Industry'!D7,'KEEI BAU - Industry'!D14,'KEEI BAU - Industry'!D21,'KEEI BAU - Industry'!D28)</f>
        <v>32.646999999999963</v>
      </c>
      <c r="E35" s="44">
        <f>'KEEI BAU - Overview'!E5-SUM('KEEI BAU - Industry'!E7,'KEEI BAU - Industry'!E14,'KEEI BAU - Industry'!E21,'KEEI BAU - Industry'!E28)</f>
        <v>35.631000000000029</v>
      </c>
      <c r="F35" s="44">
        <f>'KEEI BAU - Overview'!F5-SUM('KEEI BAU - Industry'!F7,'KEEI BAU - Industry'!F14,'KEEI BAU - Industry'!F21,'KEEI BAU - Industry'!F28)</f>
        <v>38.045000000000016</v>
      </c>
      <c r="G35" s="44">
        <f>'KEEI BAU - Overview'!G5-SUM('KEEI BAU - Industry'!G7,'KEEI BAU - Industry'!G14,'KEEI BAU - Industry'!G21,'KEEI BAU - Industry'!G28)</f>
        <v>40.26400000000001</v>
      </c>
      <c r="H35" s="45"/>
      <c r="I35" s="45"/>
      <c r="J35" s="46"/>
      <c r="K35" s="47"/>
      <c r="L35" s="47"/>
      <c r="N35" s="42" t="s">
        <v>443</v>
      </c>
      <c r="O35" s="149">
        <f t="shared" si="0"/>
        <v>829366202438735.5</v>
      </c>
      <c r="P35" s="149">
        <f t="shared" si="1"/>
        <v>1089455067186057.5</v>
      </c>
      <c r="Q35" s="415">
        <f>SUM(Q36:Q40)</f>
        <v>1105006572607370.3</v>
      </c>
      <c r="R35" s="151">
        <v>1126254212281159.5</v>
      </c>
      <c r="S35" s="151">
        <v>1159937619888241.3</v>
      </c>
      <c r="T35" s="151">
        <v>1193621027495323</v>
      </c>
      <c r="U35" s="151">
        <v>1227304435102404.8</v>
      </c>
      <c r="V35" s="151">
        <v>1260987842709486.5</v>
      </c>
      <c r="W35" s="151">
        <v>1294671250316568.5</v>
      </c>
      <c r="X35" s="151">
        <v>1318338349963976</v>
      </c>
      <c r="Y35" s="151">
        <v>1342005449611384</v>
      </c>
      <c r="Z35" s="151">
        <v>1365672549258792</v>
      </c>
      <c r="AA35" s="151">
        <v>1389339648906200</v>
      </c>
      <c r="AB35" s="151">
        <v>1413006748553611.3</v>
      </c>
      <c r="AC35" s="151">
        <v>1432152988013688</v>
      </c>
      <c r="AD35" s="151">
        <v>1451299227473752</v>
      </c>
      <c r="AE35" s="151">
        <v>1470445466933824</v>
      </c>
      <c r="AF35" s="151">
        <v>1489591706393888</v>
      </c>
      <c r="AG35" s="151">
        <v>1508737945853950.8</v>
      </c>
      <c r="AH35" s="151">
        <v>1526337575249928</v>
      </c>
      <c r="AI35" s="151">
        <v>1543937204645908</v>
      </c>
      <c r="AJ35" s="151">
        <v>1561536834041884</v>
      </c>
      <c r="AK35" s="151">
        <v>1579136463437864</v>
      </c>
      <c r="AL35" s="151">
        <v>1596736092833840.5</v>
      </c>
      <c r="AM35" s="151">
        <v>1616397868981932</v>
      </c>
      <c r="AN35" s="151">
        <v>1634653635980860</v>
      </c>
      <c r="AO35" s="151">
        <v>1652909402979780</v>
      </c>
      <c r="AP35" s="151">
        <v>1671165169978708</v>
      </c>
      <c r="AQ35" s="151">
        <v>1689420936977628</v>
      </c>
      <c r="AR35" s="151">
        <v>1707676703976556</v>
      </c>
      <c r="AS35" s="151">
        <v>1725932470975476</v>
      </c>
      <c r="AT35" s="151">
        <v>1744188237974404</v>
      </c>
      <c r="AU35" s="151">
        <v>1762444004973332</v>
      </c>
      <c r="AV35" s="151">
        <v>1780699771972252</v>
      </c>
      <c r="AW35" s="174">
        <f>(AV35/R35)^(1/30)-1</f>
        <v>1.5387491750552318E-2</v>
      </c>
    </row>
    <row r="36" spans="1:59" ht="13.5" customHeight="1">
      <c r="A36" s="48" t="s">
        <v>46</v>
      </c>
      <c r="B36" s="43">
        <f>'KEEI BAU - Overview'!B6-SUM('KEEI BAU - Industry'!B8,'KEEI BAU - Industry'!B15,'KEEI BAU - Industry'!B22,'KEEI BAU - Industry'!B29)</f>
        <v>2.047982749973464</v>
      </c>
      <c r="C36" s="43">
        <f>'KEEI BAU - Overview'!C6-SUM('KEEI BAU - Industry'!C8,'KEEI BAU - Industry'!C15,'KEEI BAU - Industry'!C22,'KEEI BAU - Industry'!C29)</f>
        <v>4.014113014239733</v>
      </c>
      <c r="D36" s="44">
        <f>'KEEI BAU - Overview'!D6-SUM('KEEI BAU - Industry'!D8,'KEEI BAU - Industry'!D15,'KEEI BAU - Industry'!D22,'KEEI BAU - Industry'!D29)</f>
        <v>5.6080000000000041</v>
      </c>
      <c r="E36" s="44">
        <f>'KEEI BAU - Overview'!E6-SUM('KEEI BAU - Industry'!E8,'KEEI BAU - Industry'!E15,'KEEI BAU - Industry'!E22,'KEEI BAU - Industry'!E29)</f>
        <v>6.2650000000000006</v>
      </c>
      <c r="F36" s="44">
        <f>'KEEI BAU - Overview'!F6-SUM('KEEI BAU - Industry'!F8,'KEEI BAU - Industry'!F15,'KEEI BAU - Industry'!F22,'KEEI BAU - Industry'!F29)</f>
        <v>6.7220000000000013</v>
      </c>
      <c r="G36" s="44">
        <f>'KEEI BAU - Overview'!G6-SUM('KEEI BAU - Industry'!G8,'KEEI BAU - Industry'!G15,'KEEI BAU - Industry'!G22,'KEEI BAU - Industry'!G29)</f>
        <v>7.0169999999999995</v>
      </c>
      <c r="H36" s="45"/>
      <c r="I36" s="45"/>
      <c r="J36" s="41"/>
      <c r="K36" s="47"/>
      <c r="L36" s="47"/>
      <c r="N36" s="48" t="s">
        <v>46</v>
      </c>
      <c r="O36" s="149">
        <f t="shared" si="0"/>
        <v>81216172620299.328</v>
      </c>
      <c r="P36" s="149">
        <f t="shared" si="1"/>
        <v>159186348364559.41</v>
      </c>
      <c r="Q36" s="415">
        <f>P36*P$73</f>
        <v>157721001443863.41</v>
      </c>
      <c r="R36" s="151">
        <v>150101197456244.16</v>
      </c>
      <c r="S36" s="151">
        <v>164559877141491.38</v>
      </c>
      <c r="T36" s="151">
        <v>179018556826738.56</v>
      </c>
      <c r="U36" s="151">
        <v>193477236511985.75</v>
      </c>
      <c r="V36" s="151">
        <v>207935916197232.94</v>
      </c>
      <c r="W36" s="151">
        <v>222394595882480.16</v>
      </c>
      <c r="X36" s="151">
        <v>227605482098414</v>
      </c>
      <c r="Y36" s="151">
        <v>232816368314348</v>
      </c>
      <c r="Z36" s="151">
        <v>238027254530282</v>
      </c>
      <c r="AA36" s="151">
        <v>243238140746216</v>
      </c>
      <c r="AB36" s="151">
        <v>248449026962150.03</v>
      </c>
      <c r="AC36" s="151">
        <v>252073646445684</v>
      </c>
      <c r="AD36" s="151">
        <v>255698265929218</v>
      </c>
      <c r="AE36" s="151">
        <v>259322885412752</v>
      </c>
      <c r="AF36" s="151">
        <v>262947504896286</v>
      </c>
      <c r="AG36" s="151">
        <v>266572124379820.06</v>
      </c>
      <c r="AH36" s="151">
        <v>268911867810110</v>
      </c>
      <c r="AI36" s="151">
        <v>271251611240400</v>
      </c>
      <c r="AJ36" s="151">
        <v>273591354670690</v>
      </c>
      <c r="AK36" s="151">
        <v>275931098100980</v>
      </c>
      <c r="AL36" s="151">
        <v>278270841531269.97</v>
      </c>
      <c r="AM36" s="151">
        <v>282323753032552</v>
      </c>
      <c r="AN36" s="151">
        <v>285208595394521</v>
      </c>
      <c r="AO36" s="151">
        <v>288093437756491</v>
      </c>
      <c r="AP36" s="151">
        <v>290978280118460</v>
      </c>
      <c r="AQ36" s="151">
        <v>293863122480429</v>
      </c>
      <c r="AR36" s="151">
        <v>296747964842398</v>
      </c>
      <c r="AS36" s="151">
        <v>299632807204368</v>
      </c>
      <c r="AT36" s="151">
        <v>302517649566337</v>
      </c>
      <c r="AU36" s="151">
        <v>305402491928306</v>
      </c>
      <c r="AV36" s="151">
        <v>308287334290276</v>
      </c>
      <c r="AW36" s="171"/>
    </row>
    <row r="37" spans="1:59" ht="13.5" customHeight="1">
      <c r="A37" s="48" t="s">
        <v>42</v>
      </c>
      <c r="B37" s="43">
        <f>'KEEI BAU - Overview'!B7-SUM('KEEI BAU - Industry'!B9,'KEEI BAU - Industry'!B16,'KEEI BAU - Industry'!B23,'KEEI BAU - Industry'!B30)</f>
        <v>11.857646919881766</v>
      </c>
      <c r="C37" s="43">
        <f>'KEEI BAU - Overview'!C7-SUM('KEEI BAU - Industry'!C9,'KEEI BAU - Industry'!C16,'KEEI BAU - Industry'!C23,'KEEI BAU - Industry'!C30)</f>
        <v>6.1196384395911707</v>
      </c>
      <c r="D37" s="44">
        <f>'KEEI BAU - Overview'!D7-SUM('KEEI BAU - Industry'!D9,'KEEI BAU - Industry'!D16,'KEEI BAU - Industry'!D23,'KEEI BAU - Industry'!D30)</f>
        <v>6.5229999999999819</v>
      </c>
      <c r="E37" s="44">
        <f>'KEEI BAU - Overview'!E7-SUM('KEEI BAU - Industry'!E9,'KEEI BAU - Industry'!E16,'KEEI BAU - Industry'!E23,'KEEI BAU - Industry'!E30)</f>
        <v>6.8240000000000123</v>
      </c>
      <c r="F37" s="44">
        <f>'KEEI BAU - Overview'!F7-SUM('KEEI BAU - Industry'!F9,'KEEI BAU - Industry'!F16,'KEEI BAU - Industry'!F23,'KEEI BAU - Industry'!F30)</f>
        <v>7.0379999999999967</v>
      </c>
      <c r="G37" s="44">
        <f>'KEEI BAU - Overview'!G7-SUM('KEEI BAU - Industry'!G9,'KEEI BAU - Industry'!G16,'KEEI BAU - Industry'!G23,'KEEI BAU - Industry'!G30)</f>
        <v>7.2059999999999889</v>
      </c>
      <c r="H37" s="45"/>
      <c r="I37" s="45"/>
      <c r="J37" s="41"/>
      <c r="K37" s="47"/>
      <c r="L37" s="47"/>
      <c r="N37" s="48" t="s">
        <v>42</v>
      </c>
      <c r="O37" s="149">
        <f t="shared" si="0"/>
        <v>470234770838844.38</v>
      </c>
      <c r="P37" s="149">
        <f t="shared" si="1"/>
        <v>242684471775993.03</v>
      </c>
      <c r="Q37" s="415">
        <f>P37*P$74</f>
        <v>242411292828645.84</v>
      </c>
      <c r="R37" s="151">
        <v>232850029671494.84</v>
      </c>
      <c r="S37" s="151">
        <v>238016113214421.72</v>
      </c>
      <c r="T37" s="151">
        <v>243182196757348.63</v>
      </c>
      <c r="U37" s="151">
        <v>248348280300275.5</v>
      </c>
      <c r="V37" s="151">
        <v>253514363843202.38</v>
      </c>
      <c r="W37" s="151">
        <v>258680447386129.28</v>
      </c>
      <c r="X37" s="151">
        <v>261067778818392</v>
      </c>
      <c r="Y37" s="151">
        <v>263455110250654</v>
      </c>
      <c r="Z37" s="151">
        <v>265842441682916</v>
      </c>
      <c r="AA37" s="151">
        <v>268229773115178</v>
      </c>
      <c r="AB37" s="151">
        <v>270617104547440.5</v>
      </c>
      <c r="AC37" s="151">
        <v>272314409951108</v>
      </c>
      <c r="AD37" s="151">
        <v>274011715354776</v>
      </c>
      <c r="AE37" s="151">
        <v>275709020758444</v>
      </c>
      <c r="AF37" s="151">
        <v>277406326162112</v>
      </c>
      <c r="AG37" s="151">
        <v>279103631565779.88</v>
      </c>
      <c r="AH37" s="151">
        <v>280436095620996.5</v>
      </c>
      <c r="AI37" s="151">
        <v>281768559676212</v>
      </c>
      <c r="AJ37" s="151">
        <v>283101023731428</v>
      </c>
      <c r="AK37" s="151">
        <v>284433487786644</v>
      </c>
      <c r="AL37" s="151">
        <v>285765951841859.56</v>
      </c>
      <c r="AM37" s="151">
        <v>287584871028345</v>
      </c>
      <c r="AN37" s="151">
        <v>289072116261692</v>
      </c>
      <c r="AO37" s="151">
        <v>290559361495039.5</v>
      </c>
      <c r="AP37" s="151">
        <v>292046606728386.5</v>
      </c>
      <c r="AQ37" s="151">
        <v>293533851961733.5</v>
      </c>
      <c r="AR37" s="151">
        <v>295021097195080.5</v>
      </c>
      <c r="AS37" s="151">
        <v>296508342428428</v>
      </c>
      <c r="AT37" s="151">
        <v>297995587661775</v>
      </c>
      <c r="AU37" s="151">
        <v>299482832895122</v>
      </c>
      <c r="AV37" s="151">
        <v>300970078128469.5</v>
      </c>
      <c r="AW37" s="171"/>
    </row>
    <row r="38" spans="1:59" ht="13.5" customHeight="1">
      <c r="A38" s="48" t="s">
        <v>43</v>
      </c>
      <c r="B38" s="43">
        <f>'KEEI BAU - Overview'!B8-SUM('KEEI BAU - Industry'!B10,'KEEI BAU - Industry'!B17,'KEEI BAU - Industry'!B24,'KEEI BAU - Industry'!B31)</f>
        <v>1.3685105999999998</v>
      </c>
      <c r="C38" s="43">
        <f>'KEEI BAU - Overview'!C8-SUM('KEEI BAU - Industry'!C10,'KEEI BAU - Industry'!C17,'KEEI BAU - Industry'!C24,'KEEI BAU - Industry'!C31)</f>
        <v>2.0819591640509518</v>
      </c>
      <c r="D38" s="44">
        <f>'KEEI BAU - Overview'!D8-SUM('KEEI BAU - Industry'!D10,'KEEI BAU - Industry'!D17,'KEEI BAU - Industry'!D24,'KEEI BAU - Industry'!D31)</f>
        <v>2.3209999999999997</v>
      </c>
      <c r="E38" s="44">
        <f>'KEEI BAU - Overview'!E8-SUM('KEEI BAU - Industry'!E10,'KEEI BAU - Industry'!E17,'KEEI BAU - Industry'!E24,'KEEI BAU - Industry'!E31)</f>
        <v>2.5180000000000007</v>
      </c>
      <c r="F38" s="44">
        <f>'KEEI BAU - Overview'!F8-SUM('KEEI BAU - Industry'!F10,'KEEI BAU - Industry'!F17,'KEEI BAU - Industry'!F24,'KEEI BAU - Industry'!F31)</f>
        <v>2.7240000000000002</v>
      </c>
      <c r="G38" s="44">
        <f>'KEEI BAU - Overview'!G8-SUM('KEEI BAU - Industry'!G10,'KEEI BAU - Industry'!G17,'KEEI BAU - Industry'!G24,'KEEI BAU - Industry'!G31)</f>
        <v>2.9579999999999984</v>
      </c>
      <c r="H38" s="45"/>
      <c r="I38" s="45"/>
      <c r="J38" s="41"/>
      <c r="K38" s="47"/>
      <c r="L38" s="47"/>
      <c r="N38" s="48" t="s">
        <v>43</v>
      </c>
      <c r="O38" s="149">
        <f t="shared" si="0"/>
        <v>54270570942919.078</v>
      </c>
      <c r="P38" s="149">
        <f t="shared" si="1"/>
        <v>82563564003733.469</v>
      </c>
      <c r="Q38" s="415">
        <f>P38*P$75</f>
        <v>117930586268335.67</v>
      </c>
      <c r="R38" s="151">
        <v>145883902834859.75</v>
      </c>
      <c r="S38" s="151">
        <v>135115747697389.81</v>
      </c>
      <c r="T38" s="151">
        <v>124347592559919.86</v>
      </c>
      <c r="U38" s="151">
        <v>113579437422449.91</v>
      </c>
      <c r="V38" s="151">
        <v>102811282284979.95</v>
      </c>
      <c r="W38" s="151">
        <v>92043127147509.984</v>
      </c>
      <c r="X38" s="151">
        <v>93605599878924</v>
      </c>
      <c r="Y38" s="151">
        <v>95168072610338</v>
      </c>
      <c r="Z38" s="151">
        <v>96730545341752</v>
      </c>
      <c r="AA38" s="151">
        <v>98293018073166</v>
      </c>
      <c r="AB38" s="151">
        <v>99855490804580.031</v>
      </c>
      <c r="AC38" s="151">
        <v>101489345538952</v>
      </c>
      <c r="AD38" s="151">
        <v>103123200273324</v>
      </c>
      <c r="AE38" s="151">
        <v>104757055007696</v>
      </c>
      <c r="AF38" s="151">
        <v>106390909742068</v>
      </c>
      <c r="AG38" s="151">
        <v>108024764476440.02</v>
      </c>
      <c r="AH38" s="151">
        <v>109880696553348</v>
      </c>
      <c r="AI38" s="151">
        <v>111736628630256</v>
      </c>
      <c r="AJ38" s="151">
        <v>113592560707164</v>
      </c>
      <c r="AK38" s="151">
        <v>115448492784072</v>
      </c>
      <c r="AL38" s="151">
        <v>117304424860979.94</v>
      </c>
      <c r="AM38" s="151">
        <v>118864253814506.5</v>
      </c>
      <c r="AN38" s="151">
        <v>120625971261247.5</v>
      </c>
      <c r="AO38" s="151">
        <v>122387688707989</v>
      </c>
      <c r="AP38" s="151">
        <v>124149406154730</v>
      </c>
      <c r="AQ38" s="151">
        <v>125911123601471.5</v>
      </c>
      <c r="AR38" s="151">
        <v>127672841048212.5</v>
      </c>
      <c r="AS38" s="151">
        <v>129434558494954</v>
      </c>
      <c r="AT38" s="151">
        <v>131196275941695</v>
      </c>
      <c r="AU38" s="151">
        <v>132957993388436</v>
      </c>
      <c r="AV38" s="151">
        <v>134719710835177.5</v>
      </c>
      <c r="AW38" s="171"/>
    </row>
    <row r="39" spans="1:59" ht="13.5" customHeight="1">
      <c r="A39" s="48" t="s">
        <v>44</v>
      </c>
      <c r="B39" s="43">
        <f>'KEEI BAU - Overview'!B9-SUM('KEEI BAU - Industry'!B11,'KEEI BAU - Industry'!B18,'KEEI BAU - Industry'!B25,'KEEI BAU - Industry'!B32)</f>
        <v>3.7315228738940016</v>
      </c>
      <c r="C39" s="43">
        <f>'KEEI BAU - Overview'!C9-SUM('KEEI BAU - Industry'!C11,'KEEI BAU - Industry'!C18,'KEEI BAU - Industry'!C25,'KEEI BAU - Industry'!C32)</f>
        <v>5.824467797856002</v>
      </c>
      <c r="D39" s="44">
        <f>'KEEI BAU - Overview'!D9-SUM('KEEI BAU - Industry'!D11,'KEEI BAU - Industry'!D18,'KEEI BAU - Industry'!D25,'KEEI BAU - Industry'!D32)</f>
        <v>6.5809999999999995</v>
      </c>
      <c r="E39" s="44">
        <f>'KEEI BAU - Overview'!E9-SUM('KEEI BAU - Industry'!E11,'KEEI BAU - Industry'!E18,'KEEI BAU - Industry'!E25,'KEEI BAU - Industry'!E32)</f>
        <v>6.8460000000000001</v>
      </c>
      <c r="F39" s="44">
        <f>'KEEI BAU - Overview'!F9-SUM('KEEI BAU - Industry'!F11,'KEEI BAU - Industry'!F18,'KEEI BAU - Industry'!F25,'KEEI BAU - Industry'!F32)</f>
        <v>6.9860000000000007</v>
      </c>
      <c r="G39" s="44">
        <f>'KEEI BAU - Overview'!G9-SUM('KEEI BAU - Industry'!G11,'KEEI BAU - Industry'!G18,'KEEI BAU - Industry'!G25,'KEEI BAU - Industry'!G32)</f>
        <v>7.0859999999999985</v>
      </c>
      <c r="H39" s="45"/>
      <c r="I39" s="45"/>
      <c r="J39" s="41"/>
      <c r="K39" s="47"/>
      <c r="L39" s="47"/>
      <c r="N39" s="48" t="s">
        <v>44</v>
      </c>
      <c r="O39" s="149">
        <f t="shared" si="0"/>
        <v>147979764901192.38</v>
      </c>
      <c r="P39" s="149">
        <f t="shared" si="1"/>
        <v>230978987541851.59</v>
      </c>
      <c r="Q39" s="415">
        <f>P39*P$77</f>
        <v>227769762705723.56</v>
      </c>
      <c r="R39" s="151">
        <v>220470906220016.47</v>
      </c>
      <c r="S39" s="151">
        <v>228572831805635.19</v>
      </c>
      <c r="T39" s="151">
        <v>236674757391253.88</v>
      </c>
      <c r="U39" s="151">
        <v>244776682976872.56</v>
      </c>
      <c r="V39" s="151">
        <v>252878608562491.28</v>
      </c>
      <c r="W39" s="151">
        <v>260980534148109.97</v>
      </c>
      <c r="X39" s="151">
        <v>263082337568540</v>
      </c>
      <c r="Y39" s="151">
        <v>265184140988970</v>
      </c>
      <c r="Z39" s="151">
        <v>267285944409400</v>
      </c>
      <c r="AA39" s="151">
        <v>269387747829830</v>
      </c>
      <c r="AB39" s="151">
        <v>271489551250260</v>
      </c>
      <c r="AC39" s="151">
        <v>272599937962940</v>
      </c>
      <c r="AD39" s="151">
        <v>273710324675620</v>
      </c>
      <c r="AE39" s="151">
        <v>274820711388300</v>
      </c>
      <c r="AF39" s="151">
        <v>275931098100980</v>
      </c>
      <c r="AG39" s="151">
        <v>277041484813660.03</v>
      </c>
      <c r="AH39" s="151">
        <v>277834618179860</v>
      </c>
      <c r="AI39" s="151">
        <v>278627751546060</v>
      </c>
      <c r="AJ39" s="151">
        <v>279420884912260</v>
      </c>
      <c r="AK39" s="151">
        <v>280214018278460</v>
      </c>
      <c r="AL39" s="151">
        <v>281007151644659.94</v>
      </c>
      <c r="AM39" s="151">
        <v>282223289472833.5</v>
      </c>
      <c r="AN39" s="151">
        <v>283151015167843</v>
      </c>
      <c r="AO39" s="151">
        <v>284078740862852.75</v>
      </c>
      <c r="AP39" s="151">
        <v>285006466557862.5</v>
      </c>
      <c r="AQ39" s="151">
        <v>285934192252872.25</v>
      </c>
      <c r="AR39" s="151">
        <v>286861917947881.75</v>
      </c>
      <c r="AS39" s="151">
        <v>287789643642891.5</v>
      </c>
      <c r="AT39" s="151">
        <v>288717369337901.25</v>
      </c>
      <c r="AU39" s="151">
        <v>289645095032911</v>
      </c>
      <c r="AV39" s="151">
        <v>290572820727920.75</v>
      </c>
      <c r="AW39" s="171"/>
    </row>
    <row r="40" spans="1:59" ht="13.5" customHeight="1" thickBot="1">
      <c r="A40" s="49" t="s">
        <v>45</v>
      </c>
      <c r="B40" s="43">
        <f>'KEEI BAU - Overview'!B11-SUM('KEEI BAU - Industry'!B12,'KEEI BAU - Industry'!B19,'KEEI BAU - Industry'!B26,'KEEI BAU - Industry'!B33)</f>
        <v>1.9079999999999999</v>
      </c>
      <c r="C40" s="43">
        <f>'KEEI BAU - Overview'!C11-SUM('KEEI BAU - Industry'!C12,'KEEI BAU - Industry'!C19,'KEEI BAU - Industry'!C26,'KEEI BAU - Industry'!C33)</f>
        <v>9.4320000000000004</v>
      </c>
      <c r="D40" s="44">
        <f>'KEEI BAU - Overview'!D11-SUM('KEEI BAU - Industry'!D12,'KEEI BAU - Industry'!D19,'KEEI BAU - Industry'!D26,'KEEI BAU - Industry'!D33)</f>
        <v>11.618</v>
      </c>
      <c r="E40" s="44">
        <f>'KEEI BAU - Overview'!E11-SUM('KEEI BAU - Industry'!E12,'KEEI BAU - Industry'!E19,'KEEI BAU - Industry'!E26,'KEEI BAU - Industry'!E33)</f>
        <v>13.179</v>
      </c>
      <c r="F40" s="44">
        <f>'KEEI BAU - Overview'!F11-SUM('KEEI BAU - Industry'!F12,'KEEI BAU - Industry'!F19,'KEEI BAU - Industry'!F26,'KEEI BAU - Industry'!F33)</f>
        <v>14.574</v>
      </c>
      <c r="G40" s="44">
        <f>'KEEI BAU - Overview'!G11-SUM('KEEI BAU - Industry'!G12,'KEEI BAU - Industry'!G19,'KEEI BAU - Industry'!G26,'KEEI BAU - Industry'!G33)</f>
        <v>15.999000000000001</v>
      </c>
      <c r="H40" s="45"/>
      <c r="I40" s="45"/>
      <c r="J40" s="57"/>
      <c r="K40" s="47"/>
      <c r="L40" s="47"/>
      <c r="N40" s="394" t="s">
        <v>45</v>
      </c>
      <c r="O40" s="149">
        <f t="shared" si="0"/>
        <v>75664923135480</v>
      </c>
      <c r="P40" s="149">
        <f t="shared" si="1"/>
        <v>374041695499920</v>
      </c>
      <c r="Q40" s="415">
        <f>P40*P$78</f>
        <v>359173929360801.81</v>
      </c>
      <c r="R40" s="151">
        <v>376948176098544.5</v>
      </c>
      <c r="S40" s="151">
        <v>393704775363951.63</v>
      </c>
      <c r="T40" s="151">
        <v>410461374629358.69</v>
      </c>
      <c r="U40" s="151">
        <v>427217973894765.75</v>
      </c>
      <c r="V40" s="151">
        <v>443974573160172.88</v>
      </c>
      <c r="W40" s="151">
        <v>460731172425580</v>
      </c>
      <c r="X40" s="151">
        <v>473111984271964</v>
      </c>
      <c r="Y40" s="151">
        <v>485492796118348</v>
      </c>
      <c r="Z40" s="151">
        <v>497873607964728</v>
      </c>
      <c r="AA40" s="151">
        <v>510254419811112</v>
      </c>
      <c r="AB40" s="151">
        <v>522635231657490</v>
      </c>
      <c r="AC40" s="151">
        <v>533699442115984</v>
      </c>
      <c r="AD40" s="151">
        <v>544763652574472</v>
      </c>
      <c r="AE40" s="151">
        <v>555827863032964</v>
      </c>
      <c r="AF40" s="151">
        <v>566892073491452</v>
      </c>
      <c r="AG40" s="151">
        <v>577956283949940</v>
      </c>
      <c r="AH40" s="151">
        <v>589258434418292</v>
      </c>
      <c r="AI40" s="151">
        <v>600560584886644</v>
      </c>
      <c r="AJ40" s="151">
        <v>611862735354992</v>
      </c>
      <c r="AK40" s="151">
        <v>623164885823344</v>
      </c>
      <c r="AL40" s="151">
        <v>634467036291690</v>
      </c>
      <c r="AM40" s="395">
        <v>645451933413560</v>
      </c>
      <c r="AN40" s="395">
        <v>656653139635304</v>
      </c>
      <c r="AO40" s="395">
        <v>667854345857048</v>
      </c>
      <c r="AP40" s="395">
        <v>679055552078788</v>
      </c>
      <c r="AQ40" s="395">
        <v>690256758300532</v>
      </c>
      <c r="AR40" s="395">
        <v>701457964522276</v>
      </c>
      <c r="AS40" s="395">
        <v>712659170744016</v>
      </c>
      <c r="AT40" s="395">
        <v>723860376965760</v>
      </c>
      <c r="AU40" s="395">
        <v>735061583187504</v>
      </c>
      <c r="AV40" s="395">
        <v>746262789409244</v>
      </c>
      <c r="AW40" s="171"/>
    </row>
    <row r="41" spans="1:59" ht="33.75" customHeight="1">
      <c r="A41" s="465" t="s">
        <v>40</v>
      </c>
      <c r="B41" s="466"/>
      <c r="C41" s="466"/>
      <c r="D41" s="466"/>
      <c r="E41" s="466"/>
      <c r="F41" s="466"/>
      <c r="G41" s="466"/>
      <c r="H41" s="466"/>
      <c r="I41" s="466"/>
      <c r="J41" s="466"/>
      <c r="K41" s="466"/>
      <c r="L41" s="466"/>
      <c r="N41" s="460" t="s">
        <v>40</v>
      </c>
      <c r="O41" s="461"/>
      <c r="P41" s="461"/>
      <c r="Q41" s="461"/>
      <c r="R41" s="461"/>
      <c r="S41" s="461"/>
      <c r="T41" s="461"/>
      <c r="U41" s="461"/>
      <c r="V41" s="461"/>
      <c r="W41" s="461"/>
      <c r="X41" s="461"/>
      <c r="Y41" s="461"/>
      <c r="Z41" s="461"/>
      <c r="AA41" s="461"/>
      <c r="AB41" s="461"/>
      <c r="AC41" s="461"/>
      <c r="AD41" s="461"/>
      <c r="AE41" s="461"/>
      <c r="AF41" s="461"/>
      <c r="AG41" s="461"/>
      <c r="AH41" s="461"/>
      <c r="AI41" s="461"/>
      <c r="AJ41" s="461"/>
      <c r="AK41" s="461"/>
      <c r="AL41" s="461"/>
      <c r="AM41" s="30"/>
      <c r="AN41" s="30"/>
      <c r="AO41" s="30"/>
      <c r="AP41" s="30"/>
      <c r="AQ41" s="30"/>
      <c r="AR41" s="30"/>
      <c r="AS41" s="30"/>
      <c r="AT41" s="30"/>
      <c r="AU41" s="30"/>
      <c r="AV41" s="30"/>
    </row>
    <row r="42" spans="1:59">
      <c r="H42" s="58"/>
      <c r="I42" s="58"/>
      <c r="J42" s="59"/>
      <c r="K42" s="58"/>
      <c r="L42" s="58"/>
      <c r="M42" s="58"/>
      <c r="N42" s="58"/>
      <c r="O42" s="58"/>
      <c r="P42" s="58"/>
      <c r="Q42" s="422"/>
      <c r="R42" s="58"/>
      <c r="S42" s="58"/>
      <c r="T42" s="58"/>
      <c r="U42" s="58"/>
      <c r="V42" s="58"/>
    </row>
    <row r="43" spans="1:59">
      <c r="A43" s="261" t="s">
        <v>606</v>
      </c>
      <c r="C43" s="259"/>
      <c r="D43" s="260"/>
      <c r="L43" s="58"/>
      <c r="M43" s="58"/>
      <c r="N43" s="58"/>
      <c r="O43" s="58"/>
      <c r="P43" s="58"/>
      <c r="Q43" s="422"/>
      <c r="R43" s="58"/>
      <c r="S43" s="58"/>
      <c r="T43" s="58"/>
      <c r="U43" s="58"/>
      <c r="V43" s="58"/>
      <c r="W43" s="30"/>
      <c r="X43" s="30"/>
      <c r="Y43" s="30"/>
      <c r="Z43" s="30"/>
      <c r="AA43" s="30"/>
      <c r="AB43" s="30"/>
      <c r="AC43" s="30"/>
      <c r="AD43" s="30"/>
      <c r="AE43" s="30"/>
      <c r="AF43" s="30"/>
      <c r="AG43" s="30"/>
      <c r="AH43" s="30"/>
      <c r="AI43" s="30"/>
      <c r="AJ43" s="30"/>
      <c r="AK43" s="30"/>
      <c r="AL43" s="30"/>
      <c r="AM43" s="30"/>
      <c r="AN43" s="30"/>
      <c r="AO43" s="30"/>
      <c r="AP43" s="30"/>
      <c r="AQ43" s="30"/>
      <c r="AR43" s="30"/>
      <c r="AS43" s="30"/>
      <c r="AT43" s="30"/>
      <c r="AU43" s="30"/>
      <c r="AV43" s="30"/>
    </row>
    <row r="44" spans="1:59">
      <c r="A44" s="416">
        <f>About!C72</f>
        <v>39656668310000</v>
      </c>
      <c r="B44" s="259" t="s">
        <v>29</v>
      </c>
      <c r="L44" s="58"/>
      <c r="M44" s="58"/>
      <c r="N44" s="58"/>
      <c r="O44" s="58"/>
      <c r="P44" s="58"/>
      <c r="Q44" s="422"/>
      <c r="R44" s="58"/>
      <c r="S44" s="58"/>
      <c r="T44" s="58"/>
      <c r="U44" s="58"/>
      <c r="V44" s="58"/>
      <c r="W44" s="30"/>
      <c r="X44" s="30"/>
      <c r="Y44" s="30"/>
      <c r="AA44" s="30"/>
      <c r="AB44" s="30"/>
      <c r="AC44" s="30"/>
      <c r="AD44" s="30"/>
      <c r="AE44" s="30"/>
      <c r="AF44" s="30"/>
      <c r="AG44" s="30"/>
      <c r="AH44" s="30"/>
      <c r="AI44" s="30"/>
      <c r="AJ44" s="30"/>
      <c r="AK44" s="30"/>
      <c r="AL44" s="30"/>
      <c r="AM44" s="30"/>
      <c r="AN44" s="30"/>
      <c r="AO44" s="30"/>
      <c r="AP44" s="30"/>
      <c r="AQ44" s="30"/>
      <c r="AR44" s="30"/>
      <c r="AS44" s="30"/>
      <c r="AT44" s="172"/>
      <c r="AU44" s="30"/>
      <c r="AV44" s="30"/>
    </row>
    <row r="45" spans="1:59">
      <c r="L45" s="58"/>
      <c r="M45" s="58"/>
      <c r="N45" s="58"/>
      <c r="O45" s="58"/>
      <c r="P45" s="58"/>
      <c r="Q45" s="422"/>
      <c r="R45" s="58"/>
      <c r="S45" s="58"/>
      <c r="T45" s="58"/>
      <c r="U45" s="58"/>
      <c r="V45" s="58"/>
      <c r="W45" s="30"/>
      <c r="X45" s="30"/>
      <c r="Y45" s="30"/>
      <c r="AA45" s="30"/>
      <c r="AB45" s="30"/>
      <c r="AC45" s="30"/>
      <c r="AD45" s="30"/>
      <c r="AE45" s="30"/>
      <c r="AF45" s="30"/>
      <c r="AG45" s="30"/>
      <c r="AH45" s="30"/>
      <c r="AI45" s="30"/>
      <c r="AJ45" s="30"/>
      <c r="AK45" s="30"/>
      <c r="AL45" s="30"/>
      <c r="AM45" s="30"/>
      <c r="AN45" s="30"/>
      <c r="AO45" s="30"/>
      <c r="AP45" s="30"/>
      <c r="AQ45" s="30"/>
      <c r="AR45" s="30"/>
      <c r="AS45" s="30"/>
      <c r="AT45" s="173"/>
      <c r="AU45" s="165"/>
      <c r="AV45" s="165"/>
      <c r="AW45" s="171"/>
    </row>
    <row r="46" spans="1:59">
      <c r="L46" s="58"/>
      <c r="M46" s="58"/>
      <c r="N46" s="398" t="s">
        <v>741</v>
      </c>
      <c r="O46" s="397" t="s">
        <v>742</v>
      </c>
      <c r="P46" s="397" t="s">
        <v>743</v>
      </c>
      <c r="Q46" s="423" t="s">
        <v>744</v>
      </c>
      <c r="R46" s="397" t="s">
        <v>745</v>
      </c>
      <c r="S46" s="397" t="s">
        <v>746</v>
      </c>
      <c r="T46" s="397" t="s">
        <v>747</v>
      </c>
      <c r="U46" s="397" t="s">
        <v>748</v>
      </c>
      <c r="V46" s="397" t="s">
        <v>749</v>
      </c>
      <c r="W46" s="397" t="s">
        <v>750</v>
      </c>
      <c r="X46" s="397" t="s">
        <v>751</v>
      </c>
      <c r="Y46" s="397" t="s">
        <v>752</v>
      </c>
      <c r="Z46" s="397" t="s">
        <v>753</v>
      </c>
      <c r="AA46" s="397" t="s">
        <v>754</v>
      </c>
      <c r="AB46" s="397" t="s">
        <v>755</v>
      </c>
      <c r="AC46" s="397" t="s">
        <v>756</v>
      </c>
      <c r="AD46" s="397" t="s">
        <v>757</v>
      </c>
      <c r="AE46" s="397" t="s">
        <v>758</v>
      </c>
      <c r="AF46" s="397" t="s">
        <v>759</v>
      </c>
      <c r="AG46" s="397" t="s">
        <v>760</v>
      </c>
      <c r="AH46" s="397" t="s">
        <v>761</v>
      </c>
      <c r="AI46" s="397" t="s">
        <v>762</v>
      </c>
      <c r="AJ46" s="397" t="s">
        <v>763</v>
      </c>
      <c r="AK46" s="397" t="s">
        <v>764</v>
      </c>
      <c r="AL46" s="397" t="s">
        <v>765</v>
      </c>
      <c r="AM46" s="397" t="s">
        <v>766</v>
      </c>
      <c r="AN46" s="397" t="s">
        <v>767</v>
      </c>
      <c r="AO46" s="397" t="s">
        <v>768</v>
      </c>
      <c r="AP46" s="397" t="s">
        <v>769</v>
      </c>
      <c r="AQ46" s="397" t="s">
        <v>770</v>
      </c>
      <c r="AR46" s="397" t="s">
        <v>771</v>
      </c>
      <c r="AS46" s="397" t="s">
        <v>772</v>
      </c>
      <c r="AT46" s="397" t="s">
        <v>773</v>
      </c>
      <c r="AU46" s="397" t="s">
        <v>774</v>
      </c>
      <c r="AV46" s="397" t="s">
        <v>775</v>
      </c>
      <c r="AW46" s="397" t="s">
        <v>776</v>
      </c>
      <c r="AX46" s="397" t="s">
        <v>777</v>
      </c>
      <c r="AY46" s="397" t="s">
        <v>778</v>
      </c>
      <c r="AZ46" s="397" t="s">
        <v>779</v>
      </c>
      <c r="BA46" s="397" t="s">
        <v>780</v>
      </c>
      <c r="BB46" s="397" t="s">
        <v>781</v>
      </c>
      <c r="BC46" s="397" t="s">
        <v>782</v>
      </c>
      <c r="BD46" s="397" t="s">
        <v>783</v>
      </c>
      <c r="BE46" s="397" t="s">
        <v>784</v>
      </c>
      <c r="BF46" s="397" t="s">
        <v>785</v>
      </c>
      <c r="BG46" s="397" t="s">
        <v>786</v>
      </c>
    </row>
    <row r="47" spans="1:59">
      <c r="L47" s="58"/>
      <c r="M47" s="58"/>
      <c r="N47" s="399" t="s">
        <v>466</v>
      </c>
      <c r="O47" s="177">
        <v>12570</v>
      </c>
      <c r="P47" s="177">
        <v>11319</v>
      </c>
      <c r="Q47" s="424">
        <v>11649</v>
      </c>
      <c r="R47" s="177">
        <v>11836</v>
      </c>
      <c r="S47" s="177">
        <v>12180</v>
      </c>
      <c r="T47" s="177">
        <v>11778</v>
      </c>
      <c r="U47" s="177">
        <v>12151</v>
      </c>
      <c r="V47" s="177">
        <v>12011</v>
      </c>
      <c r="W47" s="177">
        <v>11705</v>
      </c>
      <c r="X47" s="177">
        <v>11850</v>
      </c>
      <c r="Y47" s="177">
        <v>11829</v>
      </c>
      <c r="Z47" s="177">
        <v>12618</v>
      </c>
      <c r="AA47" s="177">
        <v>12540</v>
      </c>
      <c r="AB47" s="177">
        <v>11375</v>
      </c>
      <c r="AC47" s="177">
        <v>11838</v>
      </c>
      <c r="AD47" s="177">
        <v>11610</v>
      </c>
      <c r="AE47" s="177">
        <v>11766</v>
      </c>
      <c r="AF47" s="177">
        <v>11260</v>
      </c>
      <c r="AG47" s="177">
        <v>12291</v>
      </c>
      <c r="AH47" s="177">
        <v>12182</v>
      </c>
      <c r="AI47" s="177">
        <v>11635</v>
      </c>
      <c r="AJ47" s="177">
        <v>11668</v>
      </c>
      <c r="AK47" s="177">
        <v>12062</v>
      </c>
      <c r="AL47" s="177">
        <v>12675</v>
      </c>
      <c r="AM47" s="177">
        <v>12591</v>
      </c>
      <c r="AN47" s="177">
        <v>11328</v>
      </c>
      <c r="AO47" s="177">
        <v>11755</v>
      </c>
      <c r="AP47" s="177">
        <v>11079</v>
      </c>
      <c r="AQ47" s="177">
        <v>11286</v>
      </c>
      <c r="AR47" s="177">
        <v>11048</v>
      </c>
      <c r="AS47" s="177">
        <v>11512</v>
      </c>
      <c r="AT47" s="177">
        <v>11500</v>
      </c>
      <c r="AU47" s="177">
        <v>11560</v>
      </c>
      <c r="AV47" s="177">
        <v>11248</v>
      </c>
      <c r="AW47" s="177">
        <v>10922</v>
      </c>
      <c r="AX47" s="177">
        <v>12317</v>
      </c>
      <c r="AY47" s="177">
        <v>12184</v>
      </c>
      <c r="AZ47" s="177">
        <v>11336</v>
      </c>
      <c r="BA47" s="177">
        <v>12498</v>
      </c>
      <c r="BB47" s="177">
        <v>12006</v>
      </c>
      <c r="BC47" s="177">
        <v>12189</v>
      </c>
      <c r="BD47" s="177">
        <v>11928</v>
      </c>
      <c r="BE47" s="177">
        <v>12654</v>
      </c>
      <c r="BF47" s="177">
        <v>12626</v>
      </c>
      <c r="BG47" s="177">
        <v>12531</v>
      </c>
    </row>
    <row r="48" spans="1:59">
      <c r="L48" s="58"/>
      <c r="M48" s="58"/>
      <c r="N48" s="399" t="s">
        <v>36</v>
      </c>
      <c r="O48" s="177">
        <v>2722</v>
      </c>
      <c r="P48" s="177">
        <v>2441</v>
      </c>
      <c r="Q48" s="424">
        <v>2589</v>
      </c>
      <c r="R48" s="177">
        <v>2626</v>
      </c>
      <c r="S48" s="177">
        <v>2760</v>
      </c>
      <c r="T48" s="177">
        <v>2739</v>
      </c>
      <c r="U48" s="177">
        <v>2729</v>
      </c>
      <c r="V48" s="177">
        <v>2728</v>
      </c>
      <c r="W48" s="177">
        <v>2485</v>
      </c>
      <c r="X48" s="177">
        <v>2691</v>
      </c>
      <c r="Y48" s="177">
        <v>2751</v>
      </c>
      <c r="Z48" s="177">
        <v>2786</v>
      </c>
      <c r="AA48" s="177">
        <v>2602</v>
      </c>
      <c r="AB48" s="177">
        <v>2589</v>
      </c>
      <c r="AC48" s="177">
        <v>2720</v>
      </c>
      <c r="AD48" s="177">
        <v>2654</v>
      </c>
      <c r="AE48" s="177">
        <v>2694</v>
      </c>
      <c r="AF48" s="177">
        <v>2643</v>
      </c>
      <c r="AG48" s="177">
        <v>2656</v>
      </c>
      <c r="AH48" s="177">
        <v>2745</v>
      </c>
      <c r="AI48" s="177">
        <v>2419</v>
      </c>
      <c r="AJ48" s="177">
        <v>2718</v>
      </c>
      <c r="AK48" s="177">
        <v>2640</v>
      </c>
      <c r="AL48" s="177">
        <v>2672</v>
      </c>
      <c r="AM48" s="177">
        <v>2645</v>
      </c>
      <c r="AN48" s="177">
        <v>2323</v>
      </c>
      <c r="AO48" s="177">
        <v>2558</v>
      </c>
      <c r="AP48" s="177">
        <v>2382</v>
      </c>
      <c r="AQ48" s="177">
        <v>2280</v>
      </c>
      <c r="AR48" s="177">
        <v>2374</v>
      </c>
      <c r="AS48" s="177">
        <v>2555</v>
      </c>
      <c r="AT48" s="177">
        <v>2597</v>
      </c>
      <c r="AU48" s="177">
        <v>2605</v>
      </c>
      <c r="AV48" s="177">
        <v>2597</v>
      </c>
      <c r="AW48" s="177">
        <v>2494</v>
      </c>
      <c r="AX48" s="177">
        <v>2808</v>
      </c>
      <c r="AY48" s="177">
        <v>2683</v>
      </c>
      <c r="AZ48" s="177">
        <v>2347</v>
      </c>
      <c r="BA48" s="177">
        <v>2784</v>
      </c>
      <c r="BB48" s="177">
        <v>2552</v>
      </c>
      <c r="BC48" s="177">
        <v>2702</v>
      </c>
      <c r="BD48" s="177">
        <v>2472</v>
      </c>
      <c r="BE48" s="177">
        <v>2688</v>
      </c>
      <c r="BF48" s="177">
        <v>2747</v>
      </c>
      <c r="BG48" s="177">
        <v>2650</v>
      </c>
    </row>
    <row r="49" spans="12:59">
      <c r="L49" s="58"/>
      <c r="M49" s="58"/>
      <c r="N49" s="399" t="s">
        <v>37</v>
      </c>
      <c r="O49" s="177">
        <v>6061</v>
      </c>
      <c r="P49" s="177">
        <v>5444</v>
      </c>
      <c r="Q49" s="424">
        <v>5613</v>
      </c>
      <c r="R49" s="177">
        <v>5829</v>
      </c>
      <c r="S49" s="177">
        <v>6032</v>
      </c>
      <c r="T49" s="177">
        <v>5656</v>
      </c>
      <c r="U49" s="177">
        <v>5906</v>
      </c>
      <c r="V49" s="177">
        <v>5742</v>
      </c>
      <c r="W49" s="177">
        <v>5840</v>
      </c>
      <c r="X49" s="177">
        <v>5673</v>
      </c>
      <c r="Y49" s="177">
        <v>5458</v>
      </c>
      <c r="Z49" s="177">
        <v>6039</v>
      </c>
      <c r="AA49" s="177">
        <v>6090</v>
      </c>
      <c r="AB49" s="177">
        <v>5431</v>
      </c>
      <c r="AC49" s="177">
        <v>5536</v>
      </c>
      <c r="AD49" s="177">
        <v>5416</v>
      </c>
      <c r="AE49" s="177">
        <v>5634</v>
      </c>
      <c r="AF49" s="177">
        <v>5244</v>
      </c>
      <c r="AG49" s="177">
        <v>6166</v>
      </c>
      <c r="AH49" s="177">
        <v>5932</v>
      </c>
      <c r="AI49" s="177">
        <v>5918</v>
      </c>
      <c r="AJ49" s="177">
        <v>5562</v>
      </c>
      <c r="AK49" s="177">
        <v>5942</v>
      </c>
      <c r="AL49" s="177">
        <v>6344</v>
      </c>
      <c r="AM49" s="177">
        <v>6249</v>
      </c>
      <c r="AN49" s="177">
        <v>5462</v>
      </c>
      <c r="AO49" s="177">
        <v>5583</v>
      </c>
      <c r="AP49" s="177">
        <v>5342</v>
      </c>
      <c r="AQ49" s="177">
        <v>5871</v>
      </c>
      <c r="AR49" s="177">
        <v>5492</v>
      </c>
      <c r="AS49" s="177">
        <v>5611</v>
      </c>
      <c r="AT49" s="177">
        <v>5553</v>
      </c>
      <c r="AU49" s="177">
        <v>5476</v>
      </c>
      <c r="AV49" s="177">
        <v>5309</v>
      </c>
      <c r="AW49" s="177">
        <v>4893</v>
      </c>
      <c r="AX49" s="177">
        <v>5644</v>
      </c>
      <c r="AY49" s="177">
        <v>5622</v>
      </c>
      <c r="AZ49" s="177">
        <v>5520</v>
      </c>
      <c r="BA49" s="177">
        <v>6117</v>
      </c>
      <c r="BB49" s="177">
        <v>5926</v>
      </c>
      <c r="BC49" s="177">
        <v>5984</v>
      </c>
      <c r="BD49" s="177">
        <v>5982</v>
      </c>
      <c r="BE49" s="177">
        <v>6304</v>
      </c>
      <c r="BF49" s="177">
        <v>6332</v>
      </c>
      <c r="BG49" s="177">
        <v>6410</v>
      </c>
    </row>
    <row r="50" spans="12:59">
      <c r="L50" s="58"/>
      <c r="M50" s="58"/>
      <c r="N50" s="399" t="s">
        <v>148</v>
      </c>
      <c r="O50" s="177">
        <v>138</v>
      </c>
      <c r="P50" s="177">
        <v>121</v>
      </c>
      <c r="Q50" s="424">
        <v>120</v>
      </c>
      <c r="R50" s="177">
        <v>92</v>
      </c>
      <c r="S50" s="177">
        <v>132</v>
      </c>
      <c r="T50" s="177">
        <v>180</v>
      </c>
      <c r="U50" s="177">
        <v>206</v>
      </c>
      <c r="V50" s="177">
        <v>210</v>
      </c>
      <c r="W50" s="177">
        <v>178</v>
      </c>
      <c r="X50" s="177">
        <v>206</v>
      </c>
      <c r="Y50" s="177">
        <v>229</v>
      </c>
      <c r="Z50" s="177">
        <v>226</v>
      </c>
      <c r="AA50" s="177">
        <v>234</v>
      </c>
      <c r="AB50" s="177">
        <v>219</v>
      </c>
      <c r="AC50" s="177">
        <v>196</v>
      </c>
      <c r="AD50" s="177">
        <v>227</v>
      </c>
      <c r="AE50" s="177">
        <v>199</v>
      </c>
      <c r="AF50" s="177">
        <v>237</v>
      </c>
      <c r="AG50" s="177">
        <v>274</v>
      </c>
      <c r="AH50" s="177">
        <v>286</v>
      </c>
      <c r="AI50" s="177">
        <v>242</v>
      </c>
      <c r="AJ50" s="177">
        <v>249</v>
      </c>
      <c r="AK50" s="177">
        <v>260</v>
      </c>
      <c r="AL50" s="177">
        <v>288</v>
      </c>
      <c r="AM50" s="177">
        <v>282</v>
      </c>
      <c r="AN50" s="177">
        <v>284</v>
      </c>
      <c r="AO50" s="177">
        <v>286</v>
      </c>
      <c r="AP50" s="177">
        <v>268</v>
      </c>
      <c r="AQ50" s="177">
        <v>273</v>
      </c>
      <c r="AR50" s="177">
        <v>302</v>
      </c>
      <c r="AS50" s="177">
        <v>318</v>
      </c>
      <c r="AT50" s="177">
        <v>327</v>
      </c>
      <c r="AU50" s="177">
        <v>304</v>
      </c>
      <c r="AV50" s="177">
        <v>314</v>
      </c>
      <c r="AW50" s="177">
        <v>309</v>
      </c>
      <c r="AX50" s="177">
        <v>334</v>
      </c>
      <c r="AY50" s="177">
        <v>266</v>
      </c>
      <c r="AZ50" s="177">
        <v>236</v>
      </c>
      <c r="BA50" s="177">
        <v>272</v>
      </c>
      <c r="BB50" s="177">
        <v>288</v>
      </c>
      <c r="BC50" s="177">
        <v>285</v>
      </c>
      <c r="BD50" s="177">
        <v>313</v>
      </c>
      <c r="BE50" s="177">
        <v>347</v>
      </c>
      <c r="BF50" s="177">
        <v>323</v>
      </c>
      <c r="BG50" s="177">
        <v>279</v>
      </c>
    </row>
    <row r="51" spans="12:59">
      <c r="L51" s="58"/>
      <c r="M51" s="58"/>
      <c r="N51" s="399" t="s">
        <v>85</v>
      </c>
      <c r="O51" s="177">
        <v>938</v>
      </c>
      <c r="P51" s="177">
        <v>800</v>
      </c>
      <c r="Q51" s="424">
        <v>776</v>
      </c>
      <c r="R51" s="177">
        <v>718</v>
      </c>
      <c r="S51" s="177">
        <v>701</v>
      </c>
      <c r="T51" s="177">
        <v>678</v>
      </c>
      <c r="U51" s="177">
        <v>674</v>
      </c>
      <c r="V51" s="177">
        <v>650</v>
      </c>
      <c r="W51" s="177">
        <v>647</v>
      </c>
      <c r="X51" s="177">
        <v>751</v>
      </c>
      <c r="Y51" s="177">
        <v>803</v>
      </c>
      <c r="Z51" s="177">
        <v>892</v>
      </c>
      <c r="AA51" s="177">
        <v>880</v>
      </c>
      <c r="AB51" s="177">
        <v>725</v>
      </c>
      <c r="AC51" s="177">
        <v>795</v>
      </c>
      <c r="AD51" s="177">
        <v>772</v>
      </c>
      <c r="AE51" s="177">
        <v>712</v>
      </c>
      <c r="AF51" s="177">
        <v>664</v>
      </c>
      <c r="AG51" s="177">
        <v>632</v>
      </c>
      <c r="AH51" s="177">
        <v>576</v>
      </c>
      <c r="AI51" s="177">
        <v>583</v>
      </c>
      <c r="AJ51" s="177">
        <v>668</v>
      </c>
      <c r="AK51" s="177">
        <v>738</v>
      </c>
      <c r="AL51" s="177">
        <v>796</v>
      </c>
      <c r="AM51" s="177">
        <v>780</v>
      </c>
      <c r="AN51" s="177">
        <v>744</v>
      </c>
      <c r="AO51" s="177">
        <v>741</v>
      </c>
      <c r="AP51" s="177">
        <v>643</v>
      </c>
      <c r="AQ51" s="177">
        <v>541</v>
      </c>
      <c r="AR51" s="177">
        <v>525</v>
      </c>
      <c r="AS51" s="177">
        <v>538</v>
      </c>
      <c r="AT51" s="177">
        <v>512</v>
      </c>
      <c r="AU51" s="177">
        <v>593</v>
      </c>
      <c r="AV51" s="177">
        <v>633</v>
      </c>
      <c r="AW51" s="177">
        <v>706</v>
      </c>
      <c r="AX51" s="177">
        <v>857</v>
      </c>
      <c r="AY51" s="177">
        <v>935</v>
      </c>
      <c r="AZ51" s="177">
        <v>801</v>
      </c>
      <c r="BA51" s="177">
        <v>743</v>
      </c>
      <c r="BB51" s="177">
        <v>690</v>
      </c>
      <c r="BC51" s="177">
        <v>668</v>
      </c>
      <c r="BD51" s="177">
        <v>638</v>
      </c>
      <c r="BE51" s="177">
        <v>635</v>
      </c>
      <c r="BF51" s="177">
        <v>613</v>
      </c>
      <c r="BG51" s="177">
        <v>619</v>
      </c>
    </row>
    <row r="52" spans="12:59">
      <c r="L52" s="58"/>
      <c r="M52" s="58"/>
      <c r="N52" s="399" t="s">
        <v>481</v>
      </c>
      <c r="O52" s="177">
        <v>2126</v>
      </c>
      <c r="P52" s="177">
        <v>1972</v>
      </c>
      <c r="Q52" s="424">
        <v>2002</v>
      </c>
      <c r="R52" s="177">
        <v>2019</v>
      </c>
      <c r="S52" s="177">
        <v>2005</v>
      </c>
      <c r="T52" s="177">
        <v>1982</v>
      </c>
      <c r="U52" s="177">
        <v>2069</v>
      </c>
      <c r="V52" s="177">
        <v>2105</v>
      </c>
      <c r="W52" s="177">
        <v>2005</v>
      </c>
      <c r="X52" s="177">
        <v>1985</v>
      </c>
      <c r="Y52" s="177">
        <v>2031</v>
      </c>
      <c r="Z52" s="177">
        <v>2098</v>
      </c>
      <c r="AA52" s="177">
        <v>2159</v>
      </c>
      <c r="AB52" s="177">
        <v>1903</v>
      </c>
      <c r="AC52" s="177">
        <v>2046</v>
      </c>
      <c r="AD52" s="177">
        <v>2005</v>
      </c>
      <c r="AE52" s="177">
        <v>1995</v>
      </c>
      <c r="AF52" s="177">
        <v>1951</v>
      </c>
      <c r="AG52" s="177">
        <v>2022</v>
      </c>
      <c r="AH52" s="177">
        <v>2086</v>
      </c>
      <c r="AI52" s="177">
        <v>1952</v>
      </c>
      <c r="AJ52" s="177">
        <v>1951</v>
      </c>
      <c r="AK52" s="177">
        <v>1958</v>
      </c>
      <c r="AL52" s="177">
        <v>2032</v>
      </c>
      <c r="AM52" s="177">
        <v>2045</v>
      </c>
      <c r="AN52" s="177">
        <v>1951</v>
      </c>
      <c r="AO52" s="177">
        <v>2006</v>
      </c>
      <c r="AP52" s="177">
        <v>1896</v>
      </c>
      <c r="AQ52" s="177">
        <v>1800</v>
      </c>
      <c r="AR52" s="177">
        <v>1827</v>
      </c>
      <c r="AS52" s="177">
        <v>1930</v>
      </c>
      <c r="AT52" s="177">
        <v>1948</v>
      </c>
      <c r="AU52" s="177">
        <v>2002</v>
      </c>
      <c r="AV52" s="177">
        <v>1857</v>
      </c>
      <c r="AW52" s="177">
        <v>1954</v>
      </c>
      <c r="AX52" s="177">
        <v>2073</v>
      </c>
      <c r="AY52" s="177">
        <v>2112</v>
      </c>
      <c r="AZ52" s="177">
        <v>1928</v>
      </c>
      <c r="BA52" s="177">
        <v>2016</v>
      </c>
      <c r="BB52" s="177">
        <v>1975</v>
      </c>
      <c r="BC52" s="177">
        <v>1976</v>
      </c>
      <c r="BD52" s="177">
        <v>1978</v>
      </c>
      <c r="BE52" s="177">
        <v>2102</v>
      </c>
      <c r="BF52" s="177">
        <v>2054</v>
      </c>
      <c r="BG52" s="177">
        <v>2039</v>
      </c>
    </row>
    <row r="53" spans="12:59">
      <c r="L53" s="58"/>
      <c r="M53" s="58"/>
      <c r="N53" s="400" t="s">
        <v>787</v>
      </c>
      <c r="O53" s="177">
        <v>583</v>
      </c>
      <c r="P53" s="177">
        <v>541</v>
      </c>
      <c r="Q53" s="424">
        <v>549</v>
      </c>
      <c r="R53" s="177">
        <v>554</v>
      </c>
      <c r="S53" s="177">
        <v>550</v>
      </c>
      <c r="T53" s="177">
        <v>544</v>
      </c>
      <c r="U53" s="177">
        <v>567</v>
      </c>
      <c r="V53" s="177">
        <v>577</v>
      </c>
      <c r="W53" s="177">
        <v>550</v>
      </c>
      <c r="X53" s="177">
        <v>544</v>
      </c>
      <c r="Y53" s="177">
        <v>557</v>
      </c>
      <c r="Z53" s="177">
        <v>576</v>
      </c>
      <c r="AA53" s="177">
        <v>577</v>
      </c>
      <c r="AB53" s="177">
        <v>508</v>
      </c>
      <c r="AC53" s="177">
        <v>546</v>
      </c>
      <c r="AD53" s="177">
        <v>536</v>
      </c>
      <c r="AE53" s="177">
        <v>533</v>
      </c>
      <c r="AF53" s="177">
        <v>521</v>
      </c>
      <c r="AG53" s="177">
        <v>540</v>
      </c>
      <c r="AH53" s="177">
        <v>557</v>
      </c>
      <c r="AI53" s="177">
        <v>521</v>
      </c>
      <c r="AJ53" s="177">
        <v>521</v>
      </c>
      <c r="AK53" s="177">
        <v>523</v>
      </c>
      <c r="AL53" s="177">
        <v>543</v>
      </c>
      <c r="AM53" s="177">
        <v>592</v>
      </c>
      <c r="AN53" s="177">
        <v>565</v>
      </c>
      <c r="AO53" s="177">
        <v>581</v>
      </c>
      <c r="AP53" s="177">
        <v>549</v>
      </c>
      <c r="AQ53" s="177">
        <v>521</v>
      </c>
      <c r="AR53" s="177">
        <v>529</v>
      </c>
      <c r="AS53" s="177">
        <v>559</v>
      </c>
      <c r="AT53" s="177">
        <v>564</v>
      </c>
      <c r="AU53" s="177">
        <v>580</v>
      </c>
      <c r="AV53" s="177">
        <v>538</v>
      </c>
      <c r="AW53" s="177">
        <v>566</v>
      </c>
      <c r="AX53" s="177">
        <v>600</v>
      </c>
      <c r="AY53" s="177">
        <v>567</v>
      </c>
      <c r="AZ53" s="177">
        <v>505</v>
      </c>
      <c r="BA53" s="177">
        <v>566</v>
      </c>
      <c r="BB53" s="177">
        <v>576</v>
      </c>
      <c r="BC53" s="177">
        <v>574</v>
      </c>
      <c r="BD53" s="177">
        <v>545</v>
      </c>
      <c r="BE53" s="177">
        <v>579</v>
      </c>
      <c r="BF53" s="177">
        <v>558</v>
      </c>
      <c r="BG53" s="177">
        <v>534</v>
      </c>
    </row>
    <row r="54" spans="12:59">
      <c r="L54" s="58"/>
      <c r="M54" s="58"/>
      <c r="N54" s="175"/>
      <c r="O54" s="175"/>
      <c r="P54" s="175"/>
      <c r="Q54" s="42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75"/>
      <c r="BF54" s="175"/>
      <c r="BG54" s="175"/>
    </row>
    <row r="55" spans="12:59">
      <c r="L55" s="58"/>
      <c r="M55" s="58"/>
      <c r="N55" s="175"/>
      <c r="O55" s="401">
        <v>2018</v>
      </c>
      <c r="P55" s="401">
        <v>2019</v>
      </c>
      <c r="Q55" s="426">
        <v>2020</v>
      </c>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row>
    <row r="56" spans="12:59">
      <c r="L56" s="58"/>
      <c r="M56" s="58"/>
      <c r="N56" s="399" t="s">
        <v>466</v>
      </c>
      <c r="O56" s="402">
        <f t="shared" ref="O56:O62" si="3">SUM(O47:Z47)</f>
        <v>143496</v>
      </c>
      <c r="P56" s="402">
        <f t="shared" ref="P56:P62" si="4">SUM(AA47:AL47)</f>
        <v>142902</v>
      </c>
      <c r="Q56" s="425">
        <f t="shared" ref="Q56:Q62" si="5">SUM(AM47:AX47)</f>
        <v>138146</v>
      </c>
      <c r="R56" s="175"/>
      <c r="S56" s="175"/>
      <c r="T56" s="175"/>
      <c r="U56" s="175">
        <v>2837044297264080</v>
      </c>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75"/>
      <c r="BF56" s="175"/>
      <c r="BG56" s="175"/>
    </row>
    <row r="57" spans="12:59">
      <c r="L57" s="58"/>
      <c r="M57" s="58"/>
      <c r="N57" s="399" t="s">
        <v>36</v>
      </c>
      <c r="O57" s="402">
        <f t="shared" si="3"/>
        <v>32047</v>
      </c>
      <c r="P57" s="402">
        <f t="shared" si="4"/>
        <v>31752</v>
      </c>
      <c r="Q57" s="425">
        <f t="shared" si="5"/>
        <v>30218</v>
      </c>
      <c r="R57" s="175"/>
      <c r="S57" s="175"/>
      <c r="T57" s="175"/>
      <c r="U57" s="175">
        <v>8189147173063.1895</v>
      </c>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row>
    <row r="58" spans="12:59">
      <c r="L58" s="58"/>
      <c r="M58" s="58"/>
      <c r="N58" s="399" t="s">
        <v>37</v>
      </c>
      <c r="O58" s="402">
        <f t="shared" si="3"/>
        <v>69293</v>
      </c>
      <c r="P58" s="402">
        <f t="shared" si="4"/>
        <v>69215</v>
      </c>
      <c r="Q58" s="425">
        <f t="shared" si="5"/>
        <v>66485</v>
      </c>
      <c r="R58" s="175"/>
      <c r="S58" s="175"/>
      <c r="T58" s="175"/>
      <c r="U58" s="175">
        <v>2370035875705593.5</v>
      </c>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row>
    <row r="59" spans="12:59">
      <c r="L59" s="58"/>
      <c r="M59" s="58"/>
      <c r="N59" s="399" t="s">
        <v>148</v>
      </c>
      <c r="O59" s="402">
        <f t="shared" si="3"/>
        <v>2038</v>
      </c>
      <c r="P59" s="402">
        <f t="shared" si="4"/>
        <v>2911</v>
      </c>
      <c r="Q59" s="425">
        <f t="shared" si="5"/>
        <v>3601</v>
      </c>
      <c r="R59" s="175"/>
      <c r="S59" s="175"/>
      <c r="T59" s="175"/>
      <c r="U59" s="175">
        <v>255967507075801.97</v>
      </c>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row>
    <row r="60" spans="12:59">
      <c r="L60" s="58"/>
      <c r="M60" s="58"/>
      <c r="N60" s="399" t="s">
        <v>85</v>
      </c>
      <c r="O60" s="402">
        <f t="shared" si="3"/>
        <v>9028</v>
      </c>
      <c r="P60" s="402">
        <f t="shared" si="4"/>
        <v>8541</v>
      </c>
      <c r="Q60" s="425">
        <f t="shared" si="5"/>
        <v>7813</v>
      </c>
      <c r="R60" s="175"/>
      <c r="S60" s="175"/>
      <c r="T60" s="175"/>
      <c r="U60" s="175">
        <v>202851767309621.31</v>
      </c>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row>
    <row r="61" spans="12:59">
      <c r="L61" s="58"/>
      <c r="M61" s="58"/>
      <c r="N61" s="399" t="s">
        <v>481</v>
      </c>
      <c r="O61" s="402">
        <f t="shared" si="3"/>
        <v>24399</v>
      </c>
      <c r="P61" s="402">
        <f t="shared" si="4"/>
        <v>24060</v>
      </c>
      <c r="Q61" s="425">
        <f t="shared" si="5"/>
        <v>23289</v>
      </c>
      <c r="R61" s="175"/>
      <c r="S61" s="175"/>
      <c r="T61" s="175"/>
      <c r="U61" s="175">
        <v>0</v>
      </c>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row>
    <row r="62" spans="12:59">
      <c r="L62" s="58"/>
      <c r="M62" s="58"/>
      <c r="N62" s="400" t="s">
        <v>787</v>
      </c>
      <c r="O62" s="402">
        <f t="shared" si="3"/>
        <v>6692</v>
      </c>
      <c r="P62" s="402">
        <f t="shared" si="4"/>
        <v>6426</v>
      </c>
      <c r="Q62" s="425">
        <f t="shared" si="5"/>
        <v>6744</v>
      </c>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row>
    <row r="63" spans="12:59">
      <c r="L63" s="58"/>
      <c r="M63" s="58"/>
      <c r="N63" s="175"/>
      <c r="O63" s="175"/>
      <c r="P63" s="175"/>
      <c r="Q63" s="425"/>
      <c r="R63" s="175"/>
      <c r="S63" s="175"/>
      <c r="T63" s="175"/>
      <c r="U63" s="175">
        <v>180318803281272.25</v>
      </c>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row>
    <row r="64" spans="12:59">
      <c r="L64" s="58"/>
      <c r="M64" s="58"/>
      <c r="N64" s="399" t="s">
        <v>466</v>
      </c>
      <c r="O64" s="175"/>
      <c r="P64" s="403">
        <f>(P56-O56)/O56</f>
        <v>-4.1394882087305573E-3</v>
      </c>
      <c r="Q64" s="427">
        <f t="shared" ref="Q64:Q70" si="6">(Q56-P56)/P56</f>
        <v>-3.3281549593427662E-2</v>
      </c>
      <c r="R64" s="175"/>
      <c r="S64" s="175"/>
      <c r="T64" s="175"/>
      <c r="U64" s="175">
        <v>82115831927154.172</v>
      </c>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row>
    <row r="65" spans="8:59">
      <c r="L65" s="58"/>
      <c r="M65" s="58"/>
      <c r="N65" s="399" t="s">
        <v>36</v>
      </c>
      <c r="O65" s="175"/>
      <c r="P65" s="403">
        <f t="shared" ref="P65:P70" si="7">(P57-O57)/O57</f>
        <v>-9.2052298187037789E-3</v>
      </c>
      <c r="Q65" s="427">
        <f t="shared" si="6"/>
        <v>-4.831191735953641E-2</v>
      </c>
      <c r="R65" s="175"/>
      <c r="S65" s="175"/>
      <c r="T65" s="175"/>
      <c r="U65" s="175">
        <v>20318506897424.656</v>
      </c>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row>
    <row r="66" spans="8:59">
      <c r="L66" s="58"/>
      <c r="M66" s="58"/>
      <c r="N66" s="399" t="s">
        <v>37</v>
      </c>
      <c r="O66" s="175"/>
      <c r="P66" s="403">
        <f t="shared" si="7"/>
        <v>-1.1256548280490094E-3</v>
      </c>
      <c r="Q66" s="427">
        <f t="shared" si="6"/>
        <v>-3.9442317416744928E-2</v>
      </c>
      <c r="R66" s="175"/>
      <c r="S66" s="175"/>
      <c r="T66" s="175"/>
      <c r="U66" s="175">
        <v>38328559094022.359</v>
      </c>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row>
    <row r="67" spans="8:59">
      <c r="L67" s="58"/>
      <c r="M67" s="58"/>
      <c r="N67" s="399" t="s">
        <v>148</v>
      </c>
      <c r="O67" s="175"/>
      <c r="P67" s="403">
        <f t="shared" si="7"/>
        <v>0.42836113837095191</v>
      </c>
      <c r="Q67" s="427">
        <f t="shared" si="6"/>
        <v>0.23703194778426656</v>
      </c>
      <c r="R67" s="175"/>
      <c r="S67" s="175"/>
      <c r="T67" s="175"/>
      <c r="U67" s="175">
        <v>39555905362671.078</v>
      </c>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row>
    <row r="68" spans="8:59">
      <c r="H68" s="58"/>
      <c r="I68" s="58"/>
      <c r="J68" s="59"/>
      <c r="K68" s="58"/>
      <c r="L68" s="58"/>
      <c r="M68" s="58"/>
      <c r="N68" s="399" t="s">
        <v>85</v>
      </c>
      <c r="O68" s="175"/>
      <c r="P68" s="403">
        <f t="shared" si="7"/>
        <v>-5.3943287549844926E-2</v>
      </c>
      <c r="Q68" s="427">
        <f t="shared" si="6"/>
        <v>-8.5235920852359204E-2</v>
      </c>
      <c r="R68" s="175"/>
      <c r="S68" s="175"/>
      <c r="T68" s="175"/>
      <c r="U68" s="175">
        <v>0</v>
      </c>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row>
    <row r="69" spans="8:59">
      <c r="H69" s="58"/>
      <c r="I69" s="58"/>
      <c r="J69" s="59"/>
      <c r="K69" s="58"/>
      <c r="L69" s="58"/>
      <c r="M69" s="58"/>
      <c r="N69" s="399" t="s">
        <v>481</v>
      </c>
      <c r="O69" s="175"/>
      <c r="P69" s="403">
        <f t="shared" si="7"/>
        <v>-1.3894012049674167E-2</v>
      </c>
      <c r="Q69" s="427">
        <f t="shared" si="6"/>
        <v>-3.2044887780548627E-2</v>
      </c>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row>
    <row r="70" spans="8:59">
      <c r="H70" s="58"/>
      <c r="I70" s="58"/>
      <c r="J70" s="59"/>
      <c r="K70" s="58"/>
      <c r="L70" s="58"/>
      <c r="M70" s="58"/>
      <c r="N70" s="400" t="s">
        <v>787</v>
      </c>
      <c r="O70" s="175"/>
      <c r="P70" s="403">
        <f t="shared" si="7"/>
        <v>-3.9748953974895397E-2</v>
      </c>
      <c r="Q70" s="427">
        <f t="shared" si="6"/>
        <v>4.9486461251167131E-2</v>
      </c>
      <c r="R70" s="175"/>
      <c r="S70" s="175"/>
      <c r="T70" s="175"/>
      <c r="U70" s="175">
        <v>1187921133284383.3</v>
      </c>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row>
    <row r="71" spans="8:59">
      <c r="H71" s="58"/>
      <c r="I71" s="58"/>
      <c r="J71" s="59"/>
      <c r="K71" s="58"/>
      <c r="L71" s="58"/>
      <c r="M71" s="58"/>
      <c r="N71" s="175"/>
      <c r="O71" s="175"/>
      <c r="P71" s="175"/>
      <c r="Q71" s="425"/>
      <c r="R71" s="175"/>
      <c r="S71" s="175"/>
      <c r="T71" s="175"/>
      <c r="U71" s="175">
        <v>955882391300330.88</v>
      </c>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row>
    <row r="72" spans="8:59">
      <c r="H72" s="58"/>
      <c r="I72" s="58"/>
      <c r="J72" s="59"/>
      <c r="K72" s="58"/>
      <c r="L72" s="58"/>
      <c r="M72" s="58"/>
      <c r="N72" s="399" t="s">
        <v>466</v>
      </c>
      <c r="O72" s="175"/>
      <c r="P72" s="404">
        <f>P64+1</f>
        <v>0.99586051179126944</v>
      </c>
      <c r="Q72" s="425">
        <f t="shared" ref="Q72:Q78" si="8">Q64+1</f>
        <v>0.96671845040657234</v>
      </c>
      <c r="R72" s="175"/>
      <c r="S72" s="175"/>
      <c r="T72" s="175"/>
      <c r="U72" s="175">
        <v>2599510056372.3008</v>
      </c>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row>
    <row r="73" spans="8:59">
      <c r="H73" s="58"/>
      <c r="I73" s="58"/>
      <c r="J73" s="59"/>
      <c r="K73" s="58"/>
      <c r="L73" s="58"/>
      <c r="M73" s="58"/>
      <c r="N73" s="399" t="s">
        <v>36</v>
      </c>
      <c r="O73" s="175"/>
      <c r="P73" s="404">
        <f t="shared" ref="P73:P78" si="9">P65+1</f>
        <v>0.99079477018129625</v>
      </c>
      <c r="Q73" s="425">
        <f t="shared" si="8"/>
        <v>0.95168808264046356</v>
      </c>
      <c r="R73" s="175"/>
      <c r="S73" s="175"/>
      <c r="T73" s="175"/>
      <c r="U73" s="175">
        <v>115985416512739.75</v>
      </c>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row>
    <row r="74" spans="8:59">
      <c r="H74" s="58"/>
      <c r="I74" s="58"/>
      <c r="J74" s="59"/>
      <c r="K74" s="58"/>
      <c r="L74" s="58"/>
      <c r="M74" s="58"/>
      <c r="N74" s="399" t="s">
        <v>37</v>
      </c>
      <c r="O74" s="175"/>
      <c r="P74" s="404">
        <f t="shared" si="9"/>
        <v>0.99887434517195095</v>
      </c>
      <c r="Q74" s="425">
        <f t="shared" si="8"/>
        <v>0.96055768258325502</v>
      </c>
      <c r="R74" s="175"/>
      <c r="S74" s="175"/>
      <c r="T74" s="175"/>
      <c r="U74" s="175">
        <v>113453815414940.44</v>
      </c>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row>
    <row r="75" spans="8:59">
      <c r="H75" s="58"/>
      <c r="I75" s="58"/>
      <c r="J75" s="59"/>
      <c r="K75" s="58"/>
      <c r="L75" s="58"/>
      <c r="M75" s="58"/>
      <c r="N75" s="399" t="s">
        <v>148</v>
      </c>
      <c r="O75" s="175"/>
      <c r="P75" s="404">
        <f t="shared" si="9"/>
        <v>1.4283611383709518</v>
      </c>
      <c r="Q75" s="425">
        <f t="shared" si="8"/>
        <v>1.2370319477842666</v>
      </c>
      <c r="R75" s="175"/>
      <c r="S75" s="175"/>
      <c r="T75" s="175"/>
      <c r="U75" s="175">
        <v>0</v>
      </c>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row>
    <row r="76" spans="8:59">
      <c r="H76" s="58"/>
      <c r="I76" s="58"/>
      <c r="J76" s="59"/>
      <c r="K76" s="58"/>
      <c r="L76" s="58"/>
      <c r="M76" s="58"/>
      <c r="N76" s="399" t="s">
        <v>85</v>
      </c>
      <c r="O76" s="175"/>
      <c r="P76" s="404">
        <f t="shared" si="9"/>
        <v>0.9460567124501551</v>
      </c>
      <c r="Q76" s="425">
        <f t="shared" si="8"/>
        <v>0.9147640791476408</v>
      </c>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row>
    <row r="77" spans="8:59">
      <c r="H77" s="58"/>
      <c r="I77" s="58"/>
      <c r="J77" s="59"/>
      <c r="K77" s="58"/>
      <c r="L77" s="58"/>
      <c r="M77" s="58"/>
      <c r="N77" s="399" t="s">
        <v>481</v>
      </c>
      <c r="O77" s="175"/>
      <c r="P77" s="404">
        <f t="shared" si="9"/>
        <v>0.98610598795032578</v>
      </c>
      <c r="Q77" s="425">
        <f t="shared" si="8"/>
        <v>0.96795511221945141</v>
      </c>
      <c r="R77" s="175"/>
      <c r="S77" s="175"/>
      <c r="T77" s="175"/>
      <c r="U77" s="175">
        <v>495852240569989.63</v>
      </c>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row>
    <row r="78" spans="8:59">
      <c r="H78" s="58"/>
      <c r="I78" s="58"/>
      <c r="J78" s="59"/>
      <c r="K78" s="58"/>
      <c r="L78" s="58"/>
      <c r="M78" s="58"/>
      <c r="N78" s="400" t="s">
        <v>787</v>
      </c>
      <c r="O78" s="175"/>
      <c r="P78" s="404">
        <f t="shared" si="9"/>
        <v>0.96025104602510458</v>
      </c>
      <c r="Q78" s="425">
        <f t="shared" si="8"/>
        <v>1.0494864612511672</v>
      </c>
      <c r="R78" s="175"/>
      <c r="S78" s="175"/>
      <c r="T78" s="175"/>
      <c r="U78" s="175">
        <v>0</v>
      </c>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row>
    <row r="79" spans="8:59">
      <c r="H79" s="58"/>
      <c r="I79" s="58"/>
      <c r="J79" s="59"/>
      <c r="K79" s="58"/>
      <c r="L79" s="58"/>
      <c r="M79" s="58"/>
      <c r="N79" s="58"/>
      <c r="O79" s="58"/>
      <c r="P79" s="58"/>
      <c r="Q79" s="422"/>
      <c r="R79" s="58"/>
      <c r="S79" s="58"/>
      <c r="T79" s="58"/>
      <c r="U79" s="58">
        <v>10807719897848.939</v>
      </c>
      <c r="V79" s="58"/>
      <c r="W79" s="30"/>
      <c r="X79" s="30"/>
      <c r="Y79" s="30"/>
      <c r="Z79" s="30"/>
      <c r="AA79" s="30"/>
      <c r="AB79" s="30"/>
      <c r="AC79" s="30"/>
      <c r="AD79" s="30"/>
      <c r="AE79" s="30"/>
      <c r="AF79" s="30"/>
      <c r="AG79" s="30"/>
      <c r="AH79" s="30"/>
      <c r="AI79" s="30"/>
      <c r="AJ79" s="30"/>
      <c r="AK79" s="30"/>
      <c r="AL79" s="30"/>
      <c r="AM79" s="30"/>
      <c r="AN79" s="30"/>
      <c r="AO79" s="30"/>
      <c r="AP79" s="30"/>
      <c r="AQ79" s="30"/>
      <c r="AR79" s="30"/>
      <c r="AS79" s="30"/>
      <c r="AT79" s="30"/>
      <c r="AU79" s="30"/>
      <c r="AV79" s="30"/>
    </row>
    <row r="80" spans="8:59">
      <c r="H80" s="58"/>
      <c r="I80" s="58"/>
      <c r="J80" s="59"/>
      <c r="K80" s="58"/>
      <c r="L80" s="58"/>
      <c r="M80" s="58"/>
      <c r="N80" s="58"/>
      <c r="O80" s="58"/>
      <c r="P80" s="58"/>
      <c r="Q80" s="422"/>
      <c r="R80" s="58"/>
      <c r="S80" s="58"/>
      <c r="T80" s="58"/>
      <c r="U80" s="58">
        <v>137812766707800</v>
      </c>
      <c r="V80" s="58"/>
    </row>
    <row r="81" spans="8:21">
      <c r="H81" s="58"/>
      <c r="I81" s="58"/>
      <c r="J81" s="59"/>
      <c r="K81" s="58"/>
      <c r="L81" s="58"/>
      <c r="U81" s="150">
        <v>347231753964340.69</v>
      </c>
    </row>
    <row r="82" spans="8:21">
      <c r="H82" s="58"/>
      <c r="I82" s="58"/>
      <c r="J82" s="59"/>
      <c r="K82" s="58"/>
      <c r="L82" s="58"/>
      <c r="U82" s="150">
        <v>0</v>
      </c>
    </row>
    <row r="83" spans="8:21">
      <c r="H83" s="58"/>
      <c r="I83" s="58"/>
      <c r="J83" s="59"/>
      <c r="K83" s="58"/>
      <c r="L83" s="58"/>
    </row>
    <row r="84" spans="8:21">
      <c r="H84" s="58"/>
      <c r="I84" s="58"/>
      <c r="J84" s="59"/>
      <c r="K84" s="58"/>
      <c r="L84" s="58"/>
      <c r="U84" s="150">
        <v>1126254212281159.8</v>
      </c>
    </row>
    <row r="85" spans="8:21">
      <c r="H85" s="58"/>
      <c r="I85" s="58"/>
      <c r="J85" s="59"/>
      <c r="K85" s="58"/>
      <c r="L85" s="58"/>
      <c r="U85" s="150">
        <v>150101197456244.16</v>
      </c>
    </row>
    <row r="86" spans="8:21">
      <c r="H86" s="58"/>
      <c r="I86" s="58"/>
      <c r="J86" s="59"/>
      <c r="K86" s="58"/>
      <c r="L86" s="58"/>
      <c r="U86" s="150">
        <v>232850029671494.88</v>
      </c>
    </row>
    <row r="87" spans="8:21">
      <c r="H87" s="58"/>
      <c r="I87" s="58"/>
      <c r="J87" s="59"/>
      <c r="K87" s="58"/>
      <c r="L87" s="58"/>
      <c r="U87" s="150">
        <v>145883902834859.75</v>
      </c>
    </row>
    <row r="88" spans="8:21">
      <c r="H88" s="58"/>
      <c r="I88" s="58"/>
      <c r="J88" s="59"/>
      <c r="K88" s="58"/>
      <c r="L88" s="58"/>
      <c r="U88" s="150">
        <v>220470906220016.47</v>
      </c>
    </row>
    <row r="89" spans="8:21">
      <c r="H89" s="58"/>
      <c r="I89" s="58"/>
      <c r="J89" s="59"/>
      <c r="K89" s="58"/>
      <c r="L89" s="58"/>
      <c r="U89" s="150">
        <v>376948176098544.56</v>
      </c>
    </row>
    <row r="90" spans="8:21">
      <c r="H90" s="58"/>
      <c r="I90" s="58"/>
      <c r="J90" s="59"/>
      <c r="K90" s="58"/>
      <c r="L90" s="58"/>
    </row>
    <row r="91" spans="8:21">
      <c r="H91" s="58"/>
      <c r="I91" s="58"/>
      <c r="J91" s="59"/>
      <c r="K91" s="58"/>
      <c r="L91" s="58"/>
    </row>
    <row r="92" spans="8:21">
      <c r="H92" s="58"/>
      <c r="I92" s="58"/>
      <c r="J92" s="59"/>
      <c r="K92" s="58"/>
      <c r="L92" s="58"/>
    </row>
    <row r="93" spans="8:21">
      <c r="H93" s="58"/>
      <c r="I93" s="58"/>
      <c r="J93" s="59"/>
      <c r="K93" s="58"/>
      <c r="L93" s="58"/>
    </row>
    <row r="94" spans="8:21">
      <c r="H94" s="58"/>
      <c r="I94" s="58"/>
      <c r="J94" s="59"/>
      <c r="K94" s="58"/>
      <c r="L94" s="58"/>
    </row>
    <row r="95" spans="8:21">
      <c r="H95" s="58"/>
      <c r="I95" s="58"/>
      <c r="J95" s="59"/>
      <c r="K95" s="58"/>
      <c r="L95" s="58"/>
    </row>
    <row r="96" spans="8:21">
      <c r="H96" s="58"/>
      <c r="I96" s="58"/>
      <c r="J96" s="59"/>
      <c r="K96" s="58"/>
      <c r="L96" s="58"/>
    </row>
    <row r="97" spans="8:12">
      <c r="H97" s="58"/>
      <c r="I97" s="58"/>
      <c r="J97" s="59"/>
      <c r="K97" s="58"/>
      <c r="L97" s="58"/>
    </row>
    <row r="98" spans="8:12">
      <c r="H98" s="58"/>
      <c r="I98" s="58"/>
      <c r="J98" s="59"/>
      <c r="K98" s="58"/>
      <c r="L98" s="58"/>
    </row>
    <row r="99" spans="8:12">
      <c r="H99" s="58"/>
      <c r="I99" s="58"/>
      <c r="J99" s="59"/>
      <c r="K99" s="58"/>
      <c r="L99" s="58"/>
    </row>
    <row r="100" spans="8:12">
      <c r="H100" s="58"/>
      <c r="I100" s="58"/>
      <c r="J100" s="59"/>
      <c r="K100" s="58"/>
      <c r="L100" s="58"/>
    </row>
    <row r="101" spans="8:12">
      <c r="H101" s="58"/>
      <c r="I101" s="58"/>
      <c r="J101" s="59"/>
      <c r="K101" s="58"/>
      <c r="L101" s="58"/>
    </row>
    <row r="102" spans="8:12">
      <c r="H102" s="58"/>
      <c r="I102" s="58"/>
      <c r="J102" s="59"/>
      <c r="K102" s="58"/>
      <c r="L102" s="58"/>
    </row>
    <row r="103" spans="8:12">
      <c r="H103" s="58"/>
      <c r="I103" s="58"/>
      <c r="J103" s="59"/>
      <c r="K103" s="58"/>
      <c r="L103" s="58"/>
    </row>
    <row r="104" spans="8:12">
      <c r="H104" s="58"/>
      <c r="I104" s="58"/>
      <c r="J104" s="59"/>
      <c r="K104" s="58"/>
      <c r="L104" s="58"/>
    </row>
    <row r="105" spans="8:12">
      <c r="H105" s="58"/>
      <c r="I105" s="58"/>
      <c r="J105" s="59"/>
      <c r="K105" s="58"/>
      <c r="L105" s="58"/>
    </row>
    <row r="106" spans="8:12">
      <c r="H106" s="58"/>
      <c r="I106" s="58"/>
      <c r="J106" s="59"/>
      <c r="K106" s="58"/>
      <c r="L106" s="58"/>
    </row>
    <row r="107" spans="8:12">
      <c r="H107" s="58"/>
      <c r="I107" s="58"/>
      <c r="J107" s="59"/>
      <c r="K107" s="58"/>
      <c r="L107" s="58"/>
    </row>
    <row r="108" spans="8:12">
      <c r="H108" s="58"/>
      <c r="I108" s="58"/>
      <c r="J108" s="59"/>
      <c r="K108" s="58"/>
      <c r="L108" s="58"/>
    </row>
  </sheetData>
  <mergeCells count="6">
    <mergeCell ref="N41:AL41"/>
    <mergeCell ref="A2:L2"/>
    <mergeCell ref="A3:L3"/>
    <mergeCell ref="H4:I4"/>
    <mergeCell ref="K4:L4"/>
    <mergeCell ref="A41:L41"/>
  </mergeCells>
  <phoneticPr fontId="34"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3A102A-BE48-4858-BDA4-536D110D4695}">
  <dimension ref="A1:AW25"/>
  <sheetViews>
    <sheetView workbookViewId="0">
      <selection activeCell="A22" sqref="A22"/>
    </sheetView>
  </sheetViews>
  <sheetFormatPr defaultColWidth="9.140625" defaultRowHeight="15"/>
  <cols>
    <col min="1" max="1" width="20.5703125" style="210" customWidth="1"/>
    <col min="2" max="3" width="6.140625" style="210" customWidth="1"/>
    <col min="4" max="4" width="6.140625" style="210" customWidth="1" collapsed="1"/>
    <col min="5" max="7" width="6.140625" style="210" customWidth="1"/>
    <col min="8" max="9" width="5.5703125" style="210" customWidth="1"/>
    <col min="10" max="10" width="0.5703125" style="211" customWidth="1"/>
    <col min="11" max="12" width="5.5703125" style="210" customWidth="1"/>
    <col min="13" max="13" width="4.42578125" style="30" customWidth="1"/>
    <col min="14" max="14" width="20.5703125" style="30" customWidth="1"/>
    <col min="15" max="48" width="6.140625" style="150" customWidth="1"/>
    <col min="49" max="49" width="9.140625" style="30"/>
    <col min="50" max="16384" width="9.140625" style="210"/>
  </cols>
  <sheetData>
    <row r="1" spans="1:49" ht="30" customHeight="1">
      <c r="A1" s="467" t="s">
        <v>528</v>
      </c>
      <c r="B1" s="468"/>
      <c r="C1" s="468"/>
      <c r="D1" s="468"/>
      <c r="E1" s="468"/>
      <c r="F1" s="468"/>
      <c r="G1" s="468"/>
      <c r="H1" s="468"/>
      <c r="I1" s="468"/>
      <c r="J1" s="468"/>
      <c r="K1" s="468"/>
      <c r="L1" s="468"/>
      <c r="M1" s="159">
        <v>1</v>
      </c>
      <c r="N1" s="160" t="s">
        <v>41</v>
      </c>
      <c r="O1" s="161" t="s">
        <v>28</v>
      </c>
      <c r="Q1" s="162" t="s">
        <v>29</v>
      </c>
      <c r="S1" s="145"/>
      <c r="T1" s="145"/>
      <c r="U1" s="145"/>
      <c r="V1" s="145"/>
      <c r="X1" s="155"/>
      <c r="Y1" s="155"/>
      <c r="Z1" s="155"/>
      <c r="AA1" s="155"/>
      <c r="AB1" s="155"/>
      <c r="AC1" s="155"/>
      <c r="AD1" s="155"/>
      <c r="AE1" s="155"/>
      <c r="AF1" s="155"/>
      <c r="AG1" s="155"/>
      <c r="AH1" s="154"/>
      <c r="AI1" s="154"/>
      <c r="AJ1" s="154"/>
      <c r="AK1" s="154"/>
      <c r="AM1" s="155"/>
      <c r="AN1" s="155"/>
      <c r="AO1" s="155"/>
      <c r="AP1" s="155"/>
      <c r="AQ1" s="155"/>
      <c r="AR1" s="154"/>
      <c r="AS1" s="154"/>
      <c r="AT1" s="154"/>
      <c r="AU1" s="154"/>
    </row>
    <row r="2" spans="1:49">
      <c r="A2" s="469" t="s">
        <v>51</v>
      </c>
      <c r="B2" s="469"/>
      <c r="C2" s="469"/>
      <c r="D2" s="469"/>
      <c r="E2" s="469"/>
      <c r="F2" s="469"/>
      <c r="G2" s="469"/>
      <c r="H2" s="469"/>
      <c r="I2" s="469"/>
      <c r="J2" s="469"/>
      <c r="K2" s="469"/>
      <c r="L2" s="469"/>
      <c r="N2" s="153" t="s">
        <v>439</v>
      </c>
      <c r="O2" s="153"/>
      <c r="P2" s="153"/>
      <c r="Q2" s="153"/>
      <c r="R2" s="153"/>
      <c r="S2" s="153"/>
      <c r="T2" s="153"/>
      <c r="U2" s="153"/>
      <c r="V2" s="153"/>
      <c r="W2" s="153"/>
      <c r="X2" s="153"/>
      <c r="Y2" s="153"/>
      <c r="Z2" s="153"/>
      <c r="AA2" s="153"/>
      <c r="AB2" s="153"/>
      <c r="AC2" s="153"/>
      <c r="AD2" s="153"/>
      <c r="AE2" s="153"/>
      <c r="AF2" s="153"/>
      <c r="AG2" s="153"/>
      <c r="AH2" s="153"/>
      <c r="AI2" s="153"/>
      <c r="AJ2" s="153"/>
      <c r="AK2" s="153"/>
      <c r="AM2" s="153"/>
      <c r="AN2" s="153"/>
      <c r="AO2" s="153"/>
      <c r="AP2" s="153"/>
      <c r="AQ2" s="153"/>
      <c r="AR2" s="153"/>
      <c r="AS2" s="153"/>
      <c r="AT2" s="153"/>
      <c r="AU2" s="153"/>
    </row>
    <row r="3" spans="1:49" ht="15" customHeight="1">
      <c r="A3" s="31"/>
      <c r="B3" s="32"/>
      <c r="C3" s="32"/>
      <c r="D3" s="32"/>
      <c r="E3" s="32"/>
      <c r="F3" s="32"/>
      <c r="G3" s="32"/>
      <c r="H3" s="459" t="s">
        <v>31</v>
      </c>
      <c r="I3" s="459"/>
      <c r="J3" s="33"/>
      <c r="K3" s="459" t="s">
        <v>32</v>
      </c>
      <c r="L3" s="459"/>
      <c r="N3" s="31"/>
      <c r="O3" s="146"/>
      <c r="P3" s="146"/>
      <c r="Q3" s="146"/>
      <c r="R3" s="146"/>
      <c r="S3" s="146"/>
      <c r="T3" s="146"/>
      <c r="U3" s="146"/>
      <c r="V3" s="146"/>
      <c r="W3" s="146"/>
      <c r="X3" s="146"/>
      <c r="Y3" s="146"/>
      <c r="Z3" s="146"/>
      <c r="AA3" s="146"/>
      <c r="AB3" s="146"/>
      <c r="AC3" s="146"/>
      <c r="AD3" s="146"/>
      <c r="AE3" s="146"/>
      <c r="AF3" s="146"/>
      <c r="AG3" s="146"/>
      <c r="AH3" s="146"/>
      <c r="AI3" s="146"/>
      <c r="AJ3" s="146"/>
      <c r="AK3" s="146"/>
      <c r="AL3" s="146"/>
      <c r="AM3" s="146"/>
      <c r="AN3" s="146"/>
      <c r="AO3" s="146"/>
      <c r="AP3" s="146"/>
      <c r="AQ3" s="146"/>
      <c r="AR3" s="146"/>
      <c r="AS3" s="146"/>
      <c r="AT3" s="146"/>
      <c r="AU3" s="146"/>
      <c r="AV3" s="146"/>
    </row>
    <row r="4" spans="1:49" ht="15" customHeight="1">
      <c r="A4" s="31"/>
      <c r="B4" s="34">
        <v>2000</v>
      </c>
      <c r="C4" s="34">
        <v>2018</v>
      </c>
      <c r="D4" s="34">
        <v>2025</v>
      </c>
      <c r="E4" s="34">
        <v>2030</v>
      </c>
      <c r="F4" s="34">
        <v>2035</v>
      </c>
      <c r="G4" s="34">
        <v>2040</v>
      </c>
      <c r="H4" s="35">
        <v>2018</v>
      </c>
      <c r="I4" s="35">
        <v>2040</v>
      </c>
      <c r="J4" s="36"/>
      <c r="K4" s="35" t="s">
        <v>33</v>
      </c>
      <c r="L4" s="35" t="s">
        <v>34</v>
      </c>
      <c r="N4" s="31"/>
      <c r="O4" s="144">
        <v>2000</v>
      </c>
      <c r="P4" s="144">
        <v>2018</v>
      </c>
      <c r="Q4" s="144">
        <v>2019</v>
      </c>
      <c r="R4" s="156">
        <v>2020</v>
      </c>
      <c r="S4" s="144">
        <v>2021</v>
      </c>
      <c r="T4" s="144">
        <v>2022</v>
      </c>
      <c r="U4" s="144">
        <v>2023</v>
      </c>
      <c r="V4" s="144">
        <v>2024</v>
      </c>
      <c r="W4" s="156">
        <v>2025</v>
      </c>
      <c r="X4" s="144">
        <v>2026</v>
      </c>
      <c r="Y4" s="144">
        <v>2027</v>
      </c>
      <c r="Z4" s="144">
        <v>2028</v>
      </c>
      <c r="AA4" s="144">
        <v>2029</v>
      </c>
      <c r="AB4" s="156">
        <v>2030</v>
      </c>
      <c r="AC4" s="144">
        <v>2031</v>
      </c>
      <c r="AD4" s="144">
        <v>2032</v>
      </c>
      <c r="AE4" s="144">
        <v>2033</v>
      </c>
      <c r="AF4" s="144">
        <v>2034</v>
      </c>
      <c r="AG4" s="156">
        <v>2035</v>
      </c>
      <c r="AH4" s="144">
        <v>2036</v>
      </c>
      <c r="AI4" s="144">
        <v>2037</v>
      </c>
      <c r="AJ4" s="144">
        <v>2038</v>
      </c>
      <c r="AK4" s="144">
        <v>2039</v>
      </c>
      <c r="AL4" s="156">
        <v>2040</v>
      </c>
      <c r="AM4" s="144">
        <v>2041</v>
      </c>
      <c r="AN4" s="144">
        <v>2042</v>
      </c>
      <c r="AO4" s="144">
        <v>2043</v>
      </c>
      <c r="AP4" s="144">
        <v>2044</v>
      </c>
      <c r="AQ4" s="156">
        <v>2045</v>
      </c>
      <c r="AR4" s="144">
        <v>2046</v>
      </c>
      <c r="AS4" s="144">
        <v>2047</v>
      </c>
      <c r="AT4" s="144">
        <v>2048</v>
      </c>
      <c r="AU4" s="144">
        <v>2049</v>
      </c>
      <c r="AV4" s="144">
        <v>2050</v>
      </c>
      <c r="AW4" s="170" t="s">
        <v>447</v>
      </c>
    </row>
    <row r="5" spans="1:49" ht="13.5" customHeight="1">
      <c r="A5" s="37" t="s">
        <v>529</v>
      </c>
      <c r="B5" s="67">
        <v>18.923999999999999</v>
      </c>
      <c r="C5" s="67">
        <v>53.462000000000003</v>
      </c>
      <c r="D5" s="68">
        <v>56.15</v>
      </c>
      <c r="E5" s="68">
        <v>61.253999999999998</v>
      </c>
      <c r="F5" s="68">
        <v>64.962000000000003</v>
      </c>
      <c r="G5" s="68">
        <v>71.137</v>
      </c>
      <c r="H5" s="39">
        <v>100.17</v>
      </c>
      <c r="I5" s="39">
        <v>100.16999999999999</v>
      </c>
      <c r="J5" s="74"/>
      <c r="K5" s="75">
        <v>5.94</v>
      </c>
      <c r="L5" s="75">
        <v>1.31</v>
      </c>
      <c r="N5" s="37" t="s">
        <v>529</v>
      </c>
      <c r="O5" s="149">
        <f t="shared" ref="O5:P7" si="0">B5*$A$22</f>
        <v>750462791098440</v>
      </c>
      <c r="P5" s="149">
        <f t="shared" si="0"/>
        <v>2120124801189220.3</v>
      </c>
      <c r="Q5" s="151" cm="1">
        <f t="array" ref="Q5">TREND($P23:$Q23,$P$22:$Q$22,Q$4)</f>
        <v>2135352961820260</v>
      </c>
      <c r="R5" s="151" cm="1">
        <f t="array" ref="R5">TREND($P23:$Q23,$P$22:$Q$22,R$4)</f>
        <v>2150581122451300</v>
      </c>
      <c r="S5" s="151" cm="1">
        <f t="array" ref="S5">TREND($P23:$Q23,$P$22:$Q$22,S$4)</f>
        <v>2165809283082340</v>
      </c>
      <c r="T5" s="151" cm="1">
        <f t="array" ref="T5">TREND($P23:$Q23,$P$22:$Q$22,T$4)</f>
        <v>2181037443713380</v>
      </c>
      <c r="U5" s="151" cm="1">
        <f t="array" ref="U5">TREND($P23:$Q23,$P$22:$Q$22,U$4)</f>
        <v>2196265604344420</v>
      </c>
      <c r="V5" s="151" cm="1">
        <f t="array" ref="V5">TREND($P23:$Q23,$P$22:$Q$22,V$4)</f>
        <v>2211493764975460</v>
      </c>
      <c r="W5" s="158">
        <f>D5*$A$22</f>
        <v>2226721925606500</v>
      </c>
      <c r="X5" s="151" cm="1">
        <f t="array" ref="X5">TREND($Q23:$R23,$Q$22:$R$22,X$4)</f>
        <v>2267203452617344</v>
      </c>
      <c r="Y5" s="151" cm="1">
        <f t="array" ref="Y5">TREND($Q23:$R23,$Q$22:$R$22,Y$4)</f>
        <v>2307684979628192</v>
      </c>
      <c r="Z5" s="151" cm="1">
        <f t="array" ref="Z5">TREND($Q23:$R23,$Q$22:$R$22,Z$4)</f>
        <v>2348166506639040</v>
      </c>
      <c r="AA5" s="151" cm="1">
        <f t="array" ref="AA5">TREND($Q23:$R23,$Q$22:$R$22,AA$4)</f>
        <v>2388648033649888</v>
      </c>
      <c r="AB5" s="158">
        <f>E5*$A$22</f>
        <v>2429129560660740</v>
      </c>
      <c r="AC5" s="151" cm="1">
        <f t="array" ref="AC5">TREND($R23:$S23,$R$22:$S$22,AC$4)</f>
        <v>2458538945879432</v>
      </c>
      <c r="AD5" s="151" cm="1">
        <f t="array" ref="AD5">TREND($R23:$S23,$R$22:$S$22,AD$4)</f>
        <v>2487948331098128</v>
      </c>
      <c r="AE5" s="151" cm="1">
        <f t="array" ref="AE5">TREND($R23:$S23,$R$22:$S$22,AE$4)</f>
        <v>2517357716316824</v>
      </c>
      <c r="AF5" s="151" cm="1">
        <f t="array" ref="AF5">TREND($R23:$S23,$R$22:$S$22,AF$4)</f>
        <v>2546767101535520</v>
      </c>
      <c r="AG5" s="158">
        <f>F5*$A$22</f>
        <v>2576176486754220</v>
      </c>
      <c r="AH5" s="151" cm="1">
        <f t="array" ref="AH5">TREND($S23:$T23,$S$22:$T$22,AH$4)</f>
        <v>2625152472117072</v>
      </c>
      <c r="AI5" s="151" cm="1">
        <f t="array" ref="AI5">TREND($S23:$T23,$S$22:$T$22,AI$4)</f>
        <v>2674128457479920</v>
      </c>
      <c r="AJ5" s="151" cm="1">
        <f t="array" ref="AJ5">TREND($S23:$T23,$S$22:$T$22,AJ$4)</f>
        <v>2723104442842768</v>
      </c>
      <c r="AK5" s="151" cm="1">
        <f t="array" ref="AK5">TREND($S23:$T23,$S$22:$T$22,AK$4)</f>
        <v>2772080428205616</v>
      </c>
      <c r="AL5" s="158">
        <f>G5*$A$22</f>
        <v>2821056413568470</v>
      </c>
      <c r="AM5" s="151">
        <f>_xlfn.FORECAST.LINEAR(AM$4,$AC5:$AL5,$AC$4:$AL$4)</f>
        <v>2843943598739104</v>
      </c>
      <c r="AN5" s="151">
        <f t="shared" ref="AN5:AV7" si="1">_xlfn.FORECAST.LINEAR(AN$4,$AC5:$AL5,$AC$4:$AL$4)</f>
        <v>2884618602222624</v>
      </c>
      <c r="AO5" s="151">
        <f t="shared" si="1"/>
        <v>2925293605706128</v>
      </c>
      <c r="AP5" s="151">
        <f t="shared" si="1"/>
        <v>2965968609189648</v>
      </c>
      <c r="AQ5" s="151">
        <f t="shared" si="1"/>
        <v>3006643612673152</v>
      </c>
      <c r="AR5" s="151">
        <f t="shared" si="1"/>
        <v>3047318616156672</v>
      </c>
      <c r="AS5" s="151">
        <f t="shared" si="1"/>
        <v>3087993619640176</v>
      </c>
      <c r="AT5" s="151">
        <f t="shared" si="1"/>
        <v>3128668623123696</v>
      </c>
      <c r="AU5" s="151">
        <f t="shared" si="1"/>
        <v>3169343626607216</v>
      </c>
      <c r="AV5" s="151">
        <f t="shared" si="1"/>
        <v>3210018630090720</v>
      </c>
      <c r="AW5" s="174">
        <f>(AV5/R5)^(1/30)-1</f>
        <v>1.3440814627632358E-2</v>
      </c>
    </row>
    <row r="6" spans="1:49" ht="13.5" customHeight="1">
      <c r="A6" s="42" t="s">
        <v>530</v>
      </c>
      <c r="B6" s="43">
        <v>6.7649999999999997</v>
      </c>
      <c r="C6" s="43">
        <v>27.69</v>
      </c>
      <c r="D6" s="44">
        <v>27.73</v>
      </c>
      <c r="E6" s="44">
        <v>31.283000000000001</v>
      </c>
      <c r="F6" s="44">
        <v>33.979999999999997</v>
      </c>
      <c r="G6" s="44">
        <v>39.469000000000001</v>
      </c>
      <c r="H6" s="45">
        <v>51.79</v>
      </c>
      <c r="I6" s="45">
        <v>55.48</v>
      </c>
      <c r="J6" s="46"/>
      <c r="K6" s="47">
        <v>8.14</v>
      </c>
      <c r="L6" s="47">
        <v>1.62</v>
      </c>
      <c r="N6" s="42" t="s">
        <v>530</v>
      </c>
      <c r="O6" s="149">
        <f t="shared" si="0"/>
        <v>268277361117150</v>
      </c>
      <c r="P6" s="149">
        <f t="shared" si="0"/>
        <v>1098093145503900</v>
      </c>
      <c r="Q6" s="151" cm="1">
        <f t="array" ref="Q6">TREND($P24:$Q24,$P$22:$Q$22,Q$4)</f>
        <v>1098319755037100</v>
      </c>
      <c r="R6" s="151" cm="1">
        <f t="array" ref="R6">TREND($P24:$Q24,$P$22:$Q$22,R$4)</f>
        <v>1098546364570300</v>
      </c>
      <c r="S6" s="151" cm="1">
        <f t="array" ref="S6">TREND($P24:$Q24,$P$22:$Q$22,S$4)</f>
        <v>1098772974103500</v>
      </c>
      <c r="T6" s="151" cm="1">
        <f t="array" ref="T6">TREND($P24:$Q24,$P$22:$Q$22,T$4)</f>
        <v>1098999583636700</v>
      </c>
      <c r="U6" s="151" cm="1">
        <f t="array" ref="U6">TREND($P24:$Q24,$P$22:$Q$22,U$4)</f>
        <v>1099226193169900</v>
      </c>
      <c r="V6" s="151" cm="1">
        <f t="array" ref="V6">TREND($P24:$Q24,$P$22:$Q$22,V$4)</f>
        <v>1099452802703100</v>
      </c>
      <c r="W6" s="158">
        <f>D6*$A$22</f>
        <v>1099679412236300</v>
      </c>
      <c r="X6" s="151" cm="1">
        <f t="array" ref="X6">TREND($Q24:$R24,$Q$22:$R$22,X$4)</f>
        <v>1127859440737392</v>
      </c>
      <c r="Y6" s="151" cm="1">
        <f t="array" ref="Y6">TREND($Q24:$R24,$Q$22:$R$22,Y$4)</f>
        <v>1156039469238472</v>
      </c>
      <c r="Z6" s="151" cm="1">
        <f t="array" ref="Z6">TREND($Q24:$R24,$Q$22:$R$22,Z$4)</f>
        <v>1184219497739560</v>
      </c>
      <c r="AA6" s="151" cm="1">
        <f t="array" ref="AA6">TREND($Q24:$R24,$Q$22:$R$22,AA$4)</f>
        <v>1212399526240648</v>
      </c>
      <c r="AB6" s="158">
        <f>E6*$A$22</f>
        <v>1240579554741730</v>
      </c>
      <c r="AC6" s="151" cm="1">
        <f t="array" ref="AC6">TREND($R24:$S24,$R$22:$S$22,AC$4)</f>
        <v>1261970361628144</v>
      </c>
      <c r="AD6" s="151" cm="1">
        <f t="array" ref="AD6">TREND($R24:$S24,$R$22:$S$22,AD$4)</f>
        <v>1283361168514560</v>
      </c>
      <c r="AE6" s="151" cm="1">
        <f t="array" ref="AE6">TREND($R24:$S24,$R$22:$S$22,AE$4)</f>
        <v>1304751975400976</v>
      </c>
      <c r="AF6" s="151" cm="1">
        <f t="array" ref="AF6">TREND($R24:$S24,$R$22:$S$22,AF$4)</f>
        <v>1326142782287392</v>
      </c>
      <c r="AG6" s="158">
        <f>F6*$A$22</f>
        <v>1347533589173800</v>
      </c>
      <c r="AH6" s="151" cm="1">
        <f t="array" ref="AH6">TREND($S24:$T24,$S$22:$T$22,AH$4)</f>
        <v>1391068679644528</v>
      </c>
      <c r="AI6" s="151" cm="1">
        <f t="array" ref="AI6">TREND($S24:$T24,$S$22:$T$22,AI$4)</f>
        <v>1434603770115232</v>
      </c>
      <c r="AJ6" s="151" cm="1">
        <f t="array" ref="AJ6">TREND($S24:$T24,$S$22:$T$22,AJ$4)</f>
        <v>1478138860585952</v>
      </c>
      <c r="AK6" s="151" cm="1">
        <f t="array" ref="AK6">TREND($S24:$T24,$S$22:$T$22,AK$4)</f>
        <v>1521673951056672</v>
      </c>
      <c r="AL6" s="158">
        <f>G6*$A$22</f>
        <v>1565209041527390</v>
      </c>
      <c r="AM6" s="151">
        <f>_xlfn.FORECAST.LINEAR(AM$4,$AC6:$AL6,$AC$4:$AL$4)</f>
        <v>1579218420552368</v>
      </c>
      <c r="AN6" s="151">
        <f t="shared" si="1"/>
        <v>1613358966472168</v>
      </c>
      <c r="AO6" s="151">
        <f t="shared" si="1"/>
        <v>1647499512391976</v>
      </c>
      <c r="AP6" s="151">
        <f t="shared" si="1"/>
        <v>1681640058311776</v>
      </c>
      <c r="AQ6" s="151">
        <f t="shared" si="1"/>
        <v>1715780604231576</v>
      </c>
      <c r="AR6" s="151">
        <f t="shared" si="1"/>
        <v>1749921150151376</v>
      </c>
      <c r="AS6" s="151">
        <f t="shared" si="1"/>
        <v>1784061696071176</v>
      </c>
      <c r="AT6" s="151">
        <f t="shared" si="1"/>
        <v>1818202241990976</v>
      </c>
      <c r="AU6" s="151">
        <f t="shared" si="1"/>
        <v>1852342787910776</v>
      </c>
      <c r="AV6" s="151">
        <f t="shared" si="1"/>
        <v>1886483333830576</v>
      </c>
      <c r="AW6" s="174"/>
    </row>
    <row r="7" spans="1:49" ht="13.5" customHeight="1">
      <c r="A7" s="42" t="s">
        <v>531</v>
      </c>
      <c r="B7" s="43">
        <v>12.561</v>
      </c>
      <c r="C7" s="43">
        <v>25.864999999999998</v>
      </c>
      <c r="D7" s="44">
        <v>28.533999999999999</v>
      </c>
      <c r="E7" s="44">
        <v>30.09</v>
      </c>
      <c r="F7" s="44">
        <v>31.105</v>
      </c>
      <c r="G7" s="44">
        <v>31.792999999999999</v>
      </c>
      <c r="H7" s="45">
        <v>48.38</v>
      </c>
      <c r="I7" s="45">
        <v>44.69</v>
      </c>
      <c r="J7" s="46"/>
      <c r="K7" s="47">
        <v>4.09</v>
      </c>
      <c r="L7" s="47">
        <v>0.94</v>
      </c>
      <c r="N7" s="42" t="s">
        <v>531</v>
      </c>
      <c r="O7" s="152">
        <f t="shared" si="0"/>
        <v>498127410641910</v>
      </c>
      <c r="P7" s="152">
        <f t="shared" si="0"/>
        <v>1025719725838150</v>
      </c>
      <c r="Q7" s="163" cm="1">
        <f t="array" ref="Q7">TREND($P25:$Q25,$P$22:$Q$22,Q$4)</f>
        <v>1040840246940920</v>
      </c>
      <c r="R7" s="163" cm="1">
        <f t="array" ref="R7">TREND($P25:$Q25,$P$22:$Q$22,R$4)</f>
        <v>1055960768043688</v>
      </c>
      <c r="S7" s="163" cm="1">
        <f t="array" ref="S7">TREND($P25:$Q25,$P$22:$Q$22,S$4)</f>
        <v>1071081289146460</v>
      </c>
      <c r="T7" s="163" cm="1">
        <f t="array" ref="T7">TREND($P25:$Q25,$P$22:$Q$22,T$4)</f>
        <v>1086201810249228</v>
      </c>
      <c r="U7" s="163" cm="1">
        <f t="array" ref="U7">TREND($P25:$Q25,$P$22:$Q$22,U$4)</f>
        <v>1101322331352000</v>
      </c>
      <c r="V7" s="163" cm="1">
        <f t="array" ref="V7">TREND($P25:$Q25,$P$22:$Q$22,V$4)</f>
        <v>1116442852454768</v>
      </c>
      <c r="W7" s="164">
        <f>D7*$A$22</f>
        <v>1131563373557540</v>
      </c>
      <c r="X7" s="163" cm="1">
        <f t="array" ref="X7">TREND($Q25:$R25,$Q$22:$R$22,X$4)</f>
        <v>1143904528735612</v>
      </c>
      <c r="Y7" s="163" cm="1">
        <f t="array" ref="Y7">TREND($Q25:$R25,$Q$22:$R$22,Y$4)</f>
        <v>1156245683913684</v>
      </c>
      <c r="Z7" s="163" cm="1">
        <f t="array" ref="Z7">TREND($Q25:$R25,$Q$22:$R$22,Z$4)</f>
        <v>1168586839091756</v>
      </c>
      <c r="AA7" s="163" cm="1">
        <f t="array" ref="AA7">TREND($Q25:$R25,$Q$22:$R$22,AA$4)</f>
        <v>1180927994269828</v>
      </c>
      <c r="AB7" s="164">
        <f>E7*$A$22</f>
        <v>1193269149447900</v>
      </c>
      <c r="AC7" s="163" cm="1">
        <f t="array" ref="AC7">TREND($R25:$S25,$R$22:$S$22,AC$4)</f>
        <v>1201319453114830</v>
      </c>
      <c r="AD7" s="163" cm="1">
        <f t="array" ref="AD7">TREND($R25:$S25,$R$22:$S$22,AD$4)</f>
        <v>1209369756781760</v>
      </c>
      <c r="AE7" s="163" cm="1">
        <f t="array" ref="AE7">TREND($R25:$S25,$R$22:$S$22,AE$4)</f>
        <v>1217420060448690</v>
      </c>
      <c r="AF7" s="163" cm="1">
        <f t="array" ref="AF7">TREND($R25:$S25,$R$22:$S$22,AF$4)</f>
        <v>1225470364115620</v>
      </c>
      <c r="AG7" s="164">
        <f>F7*$A$22</f>
        <v>1233520667782550</v>
      </c>
      <c r="AH7" s="163" cm="1">
        <f t="array" ref="AH7">TREND($S25:$T25,$S$22:$T$22,AH$4)</f>
        <v>1238977425342006</v>
      </c>
      <c r="AI7" s="163" cm="1">
        <f t="array" ref="AI7">TREND($S25:$T25,$S$22:$T$22,AI$4)</f>
        <v>1244434182901462</v>
      </c>
      <c r="AJ7" s="163" cm="1">
        <f t="array" ref="AJ7">TREND($S25:$T25,$S$22:$T$22,AJ$4)</f>
        <v>1249890940460918</v>
      </c>
      <c r="AK7" s="163" cm="1">
        <f t="array" ref="AK7">TREND($S25:$T25,$S$22:$T$22,AK$4)</f>
        <v>1255347698020374</v>
      </c>
      <c r="AL7" s="164">
        <f>G7*$A$22</f>
        <v>1260804455579830</v>
      </c>
      <c r="AM7" s="163">
        <f t="shared" ref="AM7" si="2">_xlfn.FORECAST.LINEAR(AM$4,$AC7:$AL7,$AC$4:$AL$4)</f>
        <v>1269719274615918</v>
      </c>
      <c r="AN7" s="163">
        <f t="shared" si="1"/>
        <v>1276276324463392</v>
      </c>
      <c r="AO7" s="163">
        <f t="shared" si="1"/>
        <v>1282833374310868</v>
      </c>
      <c r="AP7" s="163">
        <f t="shared" si="1"/>
        <v>1289390424158342</v>
      </c>
      <c r="AQ7" s="163">
        <f t="shared" si="1"/>
        <v>1295947474005818</v>
      </c>
      <c r="AR7" s="163">
        <f t="shared" si="1"/>
        <v>1302504523853294</v>
      </c>
      <c r="AS7" s="163">
        <f t="shared" si="1"/>
        <v>1309061573700768</v>
      </c>
      <c r="AT7" s="163">
        <f t="shared" si="1"/>
        <v>1315618623548244</v>
      </c>
      <c r="AU7" s="163">
        <f t="shared" si="1"/>
        <v>1322175673395720</v>
      </c>
      <c r="AV7" s="163">
        <f t="shared" si="1"/>
        <v>1328732723243194</v>
      </c>
      <c r="AW7" s="171"/>
    </row>
    <row r="8" spans="1:49" s="211" customFormat="1" ht="3" customHeight="1">
      <c r="A8" s="50"/>
      <c r="B8" s="51"/>
      <c r="C8" s="51"/>
      <c r="D8" s="52"/>
      <c r="E8" s="52"/>
      <c r="F8" s="52"/>
      <c r="G8" s="52"/>
      <c r="H8" s="52"/>
      <c r="I8" s="52"/>
      <c r="J8" s="54"/>
      <c r="K8" s="54"/>
      <c r="L8" s="54"/>
      <c r="M8" s="30"/>
      <c r="N8" s="50"/>
      <c r="O8" s="149"/>
      <c r="P8" s="149"/>
      <c r="R8" s="151"/>
      <c r="S8" s="151"/>
      <c r="T8" s="151"/>
      <c r="U8" s="151"/>
      <c r="V8" s="151"/>
      <c r="W8" s="158"/>
      <c r="X8" s="151"/>
      <c r="Y8" s="151"/>
      <c r="Z8" s="151"/>
      <c r="AA8" s="151"/>
      <c r="AB8" s="158"/>
      <c r="AC8" s="151"/>
      <c r="AD8" s="151"/>
      <c r="AE8" s="151"/>
      <c r="AF8" s="151"/>
      <c r="AG8" s="158"/>
      <c r="AH8" s="151"/>
      <c r="AI8" s="151"/>
      <c r="AJ8" s="151"/>
      <c r="AK8" s="151"/>
      <c r="AL8" s="158"/>
      <c r="AM8" s="151"/>
      <c r="AN8" s="151"/>
      <c r="AO8" s="151"/>
      <c r="AP8" s="151"/>
      <c r="AQ8" s="151"/>
      <c r="AR8" s="151"/>
      <c r="AS8" s="151"/>
      <c r="AT8" s="151"/>
      <c r="AU8" s="151"/>
      <c r="AV8" s="151"/>
      <c r="AW8" s="171"/>
    </row>
    <row r="9" spans="1:49" ht="13.5" customHeight="1">
      <c r="A9" s="37" t="s">
        <v>532</v>
      </c>
      <c r="B9" s="67"/>
      <c r="C9" s="67"/>
      <c r="D9" s="68"/>
      <c r="E9" s="68"/>
      <c r="F9" s="68"/>
      <c r="G9" s="68"/>
      <c r="H9" s="60"/>
      <c r="I9" s="60"/>
      <c r="J9" s="46"/>
      <c r="K9" s="60"/>
      <c r="L9" s="60"/>
      <c r="N9" s="37" t="s">
        <v>539</v>
      </c>
      <c r="O9" s="149"/>
      <c r="P9" s="149"/>
      <c r="Q9" s="217">
        <f>Q5/P5-1</f>
        <v>7.1826718042720117E-3</v>
      </c>
      <c r="R9" s="217">
        <f t="shared" ref="R9:AV9" si="3">R5/Q5-1</f>
        <v>7.13144894699691E-3</v>
      </c>
      <c r="S9" s="217">
        <f t="shared" si="3"/>
        <v>7.080951502858257E-3</v>
      </c>
      <c r="T9" s="217">
        <f t="shared" si="3"/>
        <v>7.0311641703593164E-3</v>
      </c>
      <c r="U9" s="217">
        <f t="shared" si="3"/>
        <v>6.982072075348178E-3</v>
      </c>
      <c r="V9" s="217">
        <f t="shared" si="3"/>
        <v>6.9336607562022756E-3</v>
      </c>
      <c r="W9" s="217">
        <f t="shared" si="3"/>
        <v>6.8859161496253041E-3</v>
      </c>
      <c r="X9" s="217">
        <f t="shared" si="3"/>
        <v>1.8179875333925288E-2</v>
      </c>
      <c r="Y9" s="217">
        <f t="shared" si="3"/>
        <v>1.7855268773569799E-2</v>
      </c>
      <c r="Z9" s="217">
        <f t="shared" si="3"/>
        <v>1.7542050742718862E-2</v>
      </c>
      <c r="AA9" s="217">
        <f t="shared" si="3"/>
        <v>1.7239632239193226E-2</v>
      </c>
      <c r="AB9" s="217">
        <f t="shared" si="3"/>
        <v>1.6947464189186467E-2</v>
      </c>
      <c r="AC9" s="217">
        <f t="shared" si="3"/>
        <v>1.2106964443136858E-2</v>
      </c>
      <c r="AD9" s="217">
        <f t="shared" si="3"/>
        <v>1.1962139248591797E-2</v>
      </c>
      <c r="AE9" s="217">
        <f t="shared" si="3"/>
        <v>1.1820737935387626E-2</v>
      </c>
      <c r="AF9" s="217">
        <f t="shared" si="3"/>
        <v>1.1682640503601238E-2</v>
      </c>
      <c r="AG9" s="217">
        <f t="shared" si="3"/>
        <v>1.1547732496217655E-2</v>
      </c>
      <c r="AH9" s="217">
        <f t="shared" si="3"/>
        <v>1.901111418983481E-2</v>
      </c>
      <c r="AI9" s="217">
        <f t="shared" si="3"/>
        <v>1.8656434581626691E-2</v>
      </c>
      <c r="AJ9" s="217">
        <f t="shared" si="3"/>
        <v>1.8314746707793761E-2</v>
      </c>
      <c r="AK9" s="217">
        <f t="shared" si="3"/>
        <v>1.7985349585680988E-2</v>
      </c>
      <c r="AL9" s="217">
        <f t="shared" si="3"/>
        <v>1.7667591771338476E-2</v>
      </c>
      <c r="AM9" s="217">
        <f t="shared" si="3"/>
        <v>8.1129838668072551E-3</v>
      </c>
      <c r="AN9" s="217">
        <f t="shared" si="3"/>
        <v>1.4302324244951148E-2</v>
      </c>
      <c r="AO9" s="217">
        <f t="shared" si="3"/>
        <v>1.4100652145889736E-2</v>
      </c>
      <c r="AP9" s="217">
        <f t="shared" si="3"/>
        <v>1.3904588381890459E-2</v>
      </c>
      <c r="AQ9" s="217">
        <f t="shared" si="3"/>
        <v>1.3713902216455631E-2</v>
      </c>
      <c r="AR9" s="217">
        <f t="shared" si="3"/>
        <v>1.3528375399090464E-2</v>
      </c>
      <c r="AS9" s="217">
        <f t="shared" si="3"/>
        <v>1.3347801331914599E-2</v>
      </c>
      <c r="AT9" s="217">
        <f t="shared" si="3"/>
        <v>1.3171984302305484E-2</v>
      </c>
      <c r="AU9" s="217">
        <f t="shared" si="3"/>
        <v>1.3000738775239773E-2</v>
      </c>
      <c r="AV9" s="217">
        <f t="shared" si="3"/>
        <v>1.2833888740252153E-2</v>
      </c>
      <c r="AW9" s="171"/>
    </row>
    <row r="10" spans="1:49" ht="13.5" customHeight="1">
      <c r="A10" s="42" t="s">
        <v>148</v>
      </c>
      <c r="B10" s="43">
        <v>5.6529999999999996</v>
      </c>
      <c r="C10" s="43">
        <v>27.195</v>
      </c>
      <c r="D10" s="44">
        <v>27.298999999999999</v>
      </c>
      <c r="E10" s="44">
        <v>30.882000000000001</v>
      </c>
      <c r="F10" s="44">
        <v>33.612000000000002</v>
      </c>
      <c r="G10" s="44">
        <v>39.131</v>
      </c>
      <c r="H10" s="45">
        <v>50.87</v>
      </c>
      <c r="I10" s="45">
        <v>55.01</v>
      </c>
      <c r="J10" s="46"/>
      <c r="K10" s="47">
        <v>9.1199999999999992</v>
      </c>
      <c r="L10" s="47">
        <v>1.67</v>
      </c>
      <c r="N10" s="42"/>
      <c r="O10" s="220"/>
      <c r="P10" s="220"/>
      <c r="Q10" s="151"/>
      <c r="R10" s="151"/>
      <c r="S10" s="151"/>
      <c r="T10" s="151"/>
      <c r="U10" s="151"/>
      <c r="V10" s="151"/>
      <c r="W10" s="151"/>
      <c r="X10" s="151"/>
      <c r="Y10" s="151"/>
      <c r="Z10" s="151"/>
      <c r="AA10" s="151"/>
      <c r="AB10" s="151"/>
      <c r="AC10" s="151"/>
      <c r="AD10" s="151"/>
      <c r="AE10" s="151"/>
      <c r="AF10" s="151"/>
      <c r="AG10" s="151"/>
      <c r="AH10" s="151"/>
      <c r="AI10" s="151"/>
      <c r="AJ10" s="151"/>
      <c r="AK10" s="151"/>
      <c r="AL10" s="151"/>
      <c r="AM10" s="151"/>
      <c r="AN10" s="151"/>
      <c r="AO10" s="151"/>
      <c r="AP10" s="151"/>
      <c r="AQ10" s="151"/>
      <c r="AR10" s="151"/>
      <c r="AS10" s="151"/>
      <c r="AT10" s="151"/>
      <c r="AU10" s="151"/>
      <c r="AV10" s="151"/>
      <c r="AW10" s="171"/>
    </row>
    <row r="11" spans="1:49" ht="13.5" customHeight="1">
      <c r="A11" s="42" t="s">
        <v>85</v>
      </c>
      <c r="B11" s="43">
        <v>13.058999999999999</v>
      </c>
      <c r="C11" s="43">
        <v>26.027999999999999</v>
      </c>
      <c r="D11" s="44">
        <v>28.568999999999999</v>
      </c>
      <c r="E11" s="44">
        <v>30.076000000000001</v>
      </c>
      <c r="F11" s="44">
        <v>31.044</v>
      </c>
      <c r="G11" s="44">
        <v>31.693000000000001</v>
      </c>
      <c r="H11" s="45">
        <v>48.69</v>
      </c>
      <c r="I11" s="45">
        <v>44.55</v>
      </c>
      <c r="J11" s="46"/>
      <c r="K11" s="47">
        <v>3.91</v>
      </c>
      <c r="L11" s="47">
        <v>0.9</v>
      </c>
      <c r="N11" s="42"/>
      <c r="O11" s="220"/>
      <c r="P11" s="220"/>
      <c r="Q11" s="151"/>
      <c r="R11" s="151"/>
      <c r="S11" s="151"/>
      <c r="T11" s="151"/>
      <c r="U11" s="151"/>
      <c r="V11" s="151"/>
      <c r="W11" s="151"/>
      <c r="X11" s="151"/>
      <c r="Y11" s="151"/>
      <c r="Z11" s="151"/>
      <c r="AA11" s="151"/>
      <c r="AB11" s="151"/>
      <c r="AC11" s="151"/>
      <c r="AD11" s="151"/>
      <c r="AE11" s="151"/>
      <c r="AF11" s="151"/>
      <c r="AG11" s="151"/>
      <c r="AH11" s="151"/>
      <c r="AI11" s="151"/>
      <c r="AJ11" s="151"/>
      <c r="AK11" s="151"/>
      <c r="AL11" s="151"/>
      <c r="AM11" s="151"/>
      <c r="AN11" s="151"/>
      <c r="AO11" s="151"/>
      <c r="AP11" s="151"/>
      <c r="AQ11" s="151"/>
      <c r="AR11" s="151"/>
      <c r="AS11" s="151"/>
      <c r="AT11" s="151"/>
      <c r="AU11" s="151"/>
      <c r="AV11" s="151"/>
      <c r="AW11" s="171"/>
    </row>
    <row r="12" spans="1:49" s="211" customFormat="1" ht="3" customHeight="1">
      <c r="A12" s="50"/>
      <c r="B12" s="51"/>
      <c r="C12" s="51"/>
      <c r="D12" s="52"/>
      <c r="E12" s="52"/>
      <c r="F12" s="52"/>
      <c r="G12" s="52"/>
      <c r="H12" s="52"/>
      <c r="I12" s="52"/>
      <c r="J12" s="54"/>
      <c r="K12" s="54"/>
      <c r="L12" s="54"/>
      <c r="M12" s="55"/>
      <c r="N12" s="218"/>
      <c r="O12" s="220"/>
      <c r="P12" s="220"/>
      <c r="Q12" s="151"/>
      <c r="R12" s="151"/>
      <c r="S12" s="151"/>
      <c r="T12" s="151"/>
      <c r="U12" s="151"/>
      <c r="V12" s="151"/>
      <c r="W12" s="219"/>
      <c r="X12" s="151"/>
      <c r="Y12" s="151"/>
      <c r="Z12" s="151"/>
      <c r="AA12" s="151"/>
      <c r="AB12" s="219"/>
      <c r="AC12" s="151"/>
      <c r="AD12" s="151"/>
      <c r="AE12" s="151"/>
      <c r="AF12" s="151"/>
      <c r="AG12" s="219"/>
      <c r="AH12" s="151"/>
      <c r="AI12" s="151"/>
      <c r="AJ12" s="151"/>
      <c r="AK12" s="151"/>
      <c r="AL12" s="219"/>
      <c r="AM12" s="151"/>
      <c r="AN12" s="151"/>
      <c r="AO12" s="151"/>
      <c r="AP12" s="151"/>
      <c r="AQ12" s="151"/>
      <c r="AR12" s="151"/>
      <c r="AS12" s="151"/>
      <c r="AT12" s="151"/>
      <c r="AU12" s="151"/>
      <c r="AV12" s="151"/>
      <c r="AW12" s="171"/>
    </row>
    <row r="13" spans="1:49" ht="13.5" customHeight="1">
      <c r="A13" s="37" t="s">
        <v>533</v>
      </c>
      <c r="B13" s="67"/>
      <c r="C13" s="67"/>
      <c r="D13" s="68"/>
      <c r="E13" s="68"/>
      <c r="F13" s="68"/>
      <c r="G13" s="68"/>
      <c r="H13" s="39"/>
      <c r="I13" s="39"/>
      <c r="J13" s="74"/>
      <c r="K13" s="75"/>
      <c r="L13" s="75"/>
      <c r="N13" s="37"/>
      <c r="O13" s="220"/>
      <c r="P13" s="220"/>
      <c r="Q13" s="151"/>
      <c r="R13" s="151"/>
      <c r="S13" s="151"/>
      <c r="T13" s="151"/>
      <c r="U13" s="151"/>
      <c r="V13" s="151"/>
      <c r="W13" s="151"/>
      <c r="X13" s="151"/>
      <c r="Y13" s="151"/>
      <c r="Z13" s="151"/>
      <c r="AA13" s="151"/>
      <c r="AB13" s="151"/>
      <c r="AC13" s="151"/>
      <c r="AD13" s="151"/>
      <c r="AE13" s="151"/>
      <c r="AF13" s="151"/>
      <c r="AG13" s="151"/>
      <c r="AH13" s="151"/>
      <c r="AI13" s="151"/>
      <c r="AJ13" s="151"/>
      <c r="AK13" s="151"/>
      <c r="AL13" s="151"/>
      <c r="AM13" s="151"/>
      <c r="AN13" s="151"/>
      <c r="AO13" s="151"/>
      <c r="AP13" s="151"/>
      <c r="AQ13" s="151"/>
      <c r="AR13" s="151"/>
      <c r="AS13" s="151"/>
      <c r="AT13" s="151"/>
      <c r="AU13" s="151"/>
      <c r="AV13" s="151"/>
      <c r="AW13" s="174"/>
    </row>
    <row r="14" spans="1:49" ht="13.5" customHeight="1">
      <c r="A14" s="42" t="s">
        <v>534</v>
      </c>
      <c r="B14" s="43">
        <v>5.7679999999999998</v>
      </c>
      <c r="C14" s="43">
        <v>23.937000000000001</v>
      </c>
      <c r="D14" s="44">
        <v>24.091000000000001</v>
      </c>
      <c r="E14" s="44">
        <v>27.452999999999999</v>
      </c>
      <c r="F14" s="44">
        <v>30.027999999999999</v>
      </c>
      <c r="G14" s="44">
        <v>35.454999999999998</v>
      </c>
      <c r="H14" s="45">
        <v>44.77</v>
      </c>
      <c r="I14" s="45">
        <v>49.84</v>
      </c>
      <c r="J14" s="46"/>
      <c r="K14" s="47">
        <v>8.23</v>
      </c>
      <c r="L14" s="47">
        <v>1.8</v>
      </c>
      <c r="N14" s="42"/>
      <c r="O14" s="220"/>
      <c r="P14" s="220"/>
      <c r="Q14" s="151"/>
      <c r="R14" s="151"/>
      <c r="S14" s="151"/>
      <c r="T14" s="151"/>
      <c r="U14" s="151"/>
      <c r="V14" s="151"/>
      <c r="W14" s="151"/>
      <c r="X14" s="151"/>
      <c r="Y14" s="151"/>
      <c r="Z14" s="151"/>
      <c r="AA14" s="151"/>
      <c r="AB14" s="151"/>
      <c r="AC14" s="151"/>
      <c r="AD14" s="151"/>
      <c r="AE14" s="151"/>
      <c r="AF14" s="151"/>
      <c r="AG14" s="151"/>
      <c r="AH14" s="151"/>
      <c r="AI14" s="151"/>
      <c r="AJ14" s="151"/>
      <c r="AK14" s="151"/>
      <c r="AL14" s="151"/>
      <c r="AM14" s="151"/>
      <c r="AN14" s="151"/>
      <c r="AO14" s="151"/>
      <c r="AP14" s="151"/>
      <c r="AQ14" s="151"/>
      <c r="AR14" s="151"/>
      <c r="AS14" s="151"/>
      <c r="AT14" s="151"/>
      <c r="AU14" s="151"/>
      <c r="AV14" s="151"/>
      <c r="AW14" s="171"/>
    </row>
    <row r="15" spans="1:49" ht="13.5" customHeight="1">
      <c r="A15" s="42" t="s">
        <v>535</v>
      </c>
      <c r="B15" s="43">
        <v>0.55600000000000005</v>
      </c>
      <c r="C15" s="43">
        <v>3.5569999999999999</v>
      </c>
      <c r="D15" s="44">
        <v>3.4049999999999998</v>
      </c>
      <c r="E15" s="44">
        <v>3.585</v>
      </c>
      <c r="F15" s="44">
        <v>3.698</v>
      </c>
      <c r="G15" s="44">
        <v>3.7549999999999999</v>
      </c>
      <c r="H15" s="45">
        <v>6.65</v>
      </c>
      <c r="I15" s="45">
        <v>5.28</v>
      </c>
      <c r="J15" s="46"/>
      <c r="K15" s="47">
        <v>10.86</v>
      </c>
      <c r="L15" s="47">
        <v>0.25</v>
      </c>
      <c r="N15" s="42"/>
      <c r="O15" s="220"/>
      <c r="P15" s="220"/>
      <c r="Q15" s="151"/>
      <c r="R15" s="151"/>
      <c r="S15" s="151"/>
      <c r="T15" s="151"/>
      <c r="U15" s="151"/>
      <c r="V15" s="151"/>
      <c r="W15" s="151"/>
      <c r="X15" s="151"/>
      <c r="Y15" s="151"/>
      <c r="Z15" s="151"/>
      <c r="AA15" s="151"/>
      <c r="AB15" s="151"/>
      <c r="AC15" s="151"/>
      <c r="AD15" s="151"/>
      <c r="AE15" s="151"/>
      <c r="AF15" s="151"/>
      <c r="AG15" s="151"/>
      <c r="AH15" s="151"/>
      <c r="AI15" s="151"/>
      <c r="AJ15" s="151"/>
      <c r="AK15" s="151"/>
      <c r="AL15" s="151"/>
      <c r="AM15" s="151"/>
      <c r="AN15" s="151"/>
      <c r="AO15" s="151"/>
      <c r="AP15" s="151"/>
      <c r="AQ15" s="151"/>
      <c r="AR15" s="151"/>
      <c r="AS15" s="151"/>
      <c r="AT15" s="151"/>
      <c r="AU15" s="151"/>
      <c r="AV15" s="151"/>
      <c r="AW15" s="171"/>
    </row>
    <row r="16" spans="1:49" ht="13.5" customHeight="1">
      <c r="A16" s="42" t="s">
        <v>120</v>
      </c>
      <c r="B16" s="43">
        <v>3.3079999999999998</v>
      </c>
      <c r="C16" s="43">
        <v>9.9039999999999999</v>
      </c>
      <c r="D16" s="44">
        <v>11.444000000000001</v>
      </c>
      <c r="E16" s="44">
        <v>12.468</v>
      </c>
      <c r="F16" s="44">
        <v>13.208</v>
      </c>
      <c r="G16" s="44">
        <v>13.795999999999999</v>
      </c>
      <c r="H16" s="45">
        <v>18.52</v>
      </c>
      <c r="I16" s="45">
        <v>19.39</v>
      </c>
      <c r="J16" s="46"/>
      <c r="K16" s="47">
        <v>6.28</v>
      </c>
      <c r="L16" s="47">
        <v>1.52</v>
      </c>
      <c r="N16" s="42"/>
      <c r="O16" s="220"/>
      <c r="P16" s="220"/>
      <c r="Q16" s="151"/>
      <c r="R16" s="151"/>
      <c r="S16" s="151"/>
      <c r="T16" s="151"/>
      <c r="U16" s="151"/>
      <c r="V16" s="151"/>
      <c r="W16" s="151"/>
      <c r="X16" s="151"/>
      <c r="Y16" s="151"/>
      <c r="Z16" s="151"/>
      <c r="AA16" s="151"/>
      <c r="AB16" s="151"/>
      <c r="AC16" s="151"/>
      <c r="AD16" s="151"/>
      <c r="AE16" s="151"/>
      <c r="AF16" s="151"/>
      <c r="AG16" s="151"/>
      <c r="AH16" s="151"/>
      <c r="AI16" s="151"/>
      <c r="AJ16" s="151"/>
      <c r="AK16" s="151"/>
      <c r="AL16" s="151"/>
      <c r="AM16" s="151"/>
      <c r="AN16" s="151"/>
      <c r="AO16" s="151"/>
      <c r="AP16" s="151"/>
      <c r="AQ16" s="151"/>
      <c r="AR16" s="151"/>
      <c r="AS16" s="151"/>
      <c r="AT16" s="151"/>
      <c r="AU16" s="151"/>
      <c r="AV16" s="151"/>
      <c r="AW16" s="171"/>
    </row>
    <row r="17" spans="1:49" ht="13.5" customHeight="1">
      <c r="A17" s="42" t="s">
        <v>536</v>
      </c>
      <c r="B17" s="43">
        <v>0</v>
      </c>
      <c r="C17" s="43">
        <v>1.2390000000000001</v>
      </c>
      <c r="D17" s="44">
        <v>1.452</v>
      </c>
      <c r="E17" s="44">
        <v>1.526</v>
      </c>
      <c r="F17" s="44">
        <v>1.4370000000000001</v>
      </c>
      <c r="G17" s="44">
        <v>1.3149999999999999</v>
      </c>
      <c r="H17" s="45">
        <v>2.3199999999999998</v>
      </c>
      <c r="I17" s="45">
        <v>1.85</v>
      </c>
      <c r="J17" s="46"/>
      <c r="K17" s="47" t="s">
        <v>39</v>
      </c>
      <c r="L17" s="47">
        <v>0.27</v>
      </c>
      <c r="N17" s="42"/>
      <c r="O17" s="220"/>
      <c r="P17" s="220"/>
      <c r="Q17" s="151"/>
      <c r="R17" s="151"/>
      <c r="S17" s="151"/>
      <c r="T17" s="151"/>
      <c r="U17" s="151"/>
      <c r="V17" s="151"/>
      <c r="W17" s="151"/>
      <c r="X17" s="151"/>
      <c r="Y17" s="151"/>
      <c r="Z17" s="151"/>
      <c r="AA17" s="151"/>
      <c r="AB17" s="151"/>
      <c r="AC17" s="151"/>
      <c r="AD17" s="151"/>
      <c r="AE17" s="151"/>
      <c r="AF17" s="151"/>
      <c r="AG17" s="151"/>
      <c r="AH17" s="151"/>
      <c r="AI17" s="151"/>
      <c r="AJ17" s="151"/>
      <c r="AK17" s="151"/>
      <c r="AL17" s="151"/>
      <c r="AM17" s="151"/>
      <c r="AN17" s="151"/>
      <c r="AO17" s="151"/>
      <c r="AP17" s="151"/>
      <c r="AQ17" s="151"/>
      <c r="AR17" s="151"/>
      <c r="AS17" s="151"/>
      <c r="AT17" s="151"/>
      <c r="AU17" s="151"/>
      <c r="AV17" s="151"/>
      <c r="AW17" s="171"/>
    </row>
    <row r="18" spans="1:49" ht="13.5" customHeight="1">
      <c r="A18" s="42" t="s">
        <v>537</v>
      </c>
      <c r="B18" s="43">
        <v>7.3529999999999998</v>
      </c>
      <c r="C18" s="43">
        <v>10.9</v>
      </c>
      <c r="D18" s="44">
        <v>10.433</v>
      </c>
      <c r="E18" s="44">
        <v>10.444000000000001</v>
      </c>
      <c r="F18" s="44">
        <v>10.455</v>
      </c>
      <c r="G18" s="44">
        <v>10.427</v>
      </c>
      <c r="H18" s="45">
        <v>20.39</v>
      </c>
      <c r="I18" s="45">
        <v>14.66</v>
      </c>
      <c r="J18" s="46"/>
      <c r="K18" s="47">
        <v>2.21</v>
      </c>
      <c r="L18" s="47">
        <v>-0.2</v>
      </c>
      <c r="N18" s="42"/>
      <c r="O18" s="220"/>
      <c r="P18" s="220"/>
      <c r="Q18" s="151"/>
      <c r="R18" s="151"/>
      <c r="S18" s="151"/>
      <c r="T18" s="151"/>
      <c r="U18" s="151"/>
      <c r="V18" s="151"/>
      <c r="W18" s="151"/>
      <c r="X18" s="151"/>
      <c r="Y18" s="151"/>
      <c r="Z18" s="151"/>
      <c r="AA18" s="151"/>
      <c r="AB18" s="151"/>
      <c r="AC18" s="151"/>
      <c r="AD18" s="151"/>
      <c r="AE18" s="151"/>
      <c r="AF18" s="151"/>
      <c r="AG18" s="151"/>
      <c r="AH18" s="151"/>
      <c r="AI18" s="151"/>
      <c r="AJ18" s="151"/>
      <c r="AK18" s="151"/>
      <c r="AL18" s="151"/>
      <c r="AM18" s="151"/>
      <c r="AN18" s="151"/>
      <c r="AO18" s="151"/>
      <c r="AP18" s="151"/>
      <c r="AQ18" s="151"/>
      <c r="AR18" s="151"/>
      <c r="AS18" s="151"/>
      <c r="AT18" s="151"/>
      <c r="AU18" s="151"/>
      <c r="AV18" s="151"/>
      <c r="AW18" s="171"/>
    </row>
    <row r="19" spans="1:49" ht="13.5" customHeight="1">
      <c r="A19" s="42" t="s">
        <v>538</v>
      </c>
      <c r="B19" s="43">
        <v>1.9</v>
      </c>
      <c r="C19" s="43">
        <v>3.8220000000000001</v>
      </c>
      <c r="D19" s="44">
        <v>5.2060000000000004</v>
      </c>
      <c r="E19" s="44">
        <v>5.6520000000000001</v>
      </c>
      <c r="F19" s="44">
        <v>6.0049999999999999</v>
      </c>
      <c r="G19" s="44">
        <v>6.2549999999999999</v>
      </c>
      <c r="H19" s="45">
        <v>7.15</v>
      </c>
      <c r="I19" s="45">
        <v>8.7899999999999991</v>
      </c>
      <c r="J19" s="46"/>
      <c r="K19" s="47">
        <v>3.96</v>
      </c>
      <c r="L19" s="47">
        <v>2.2599999999999998</v>
      </c>
      <c r="M19" s="55"/>
      <c r="N19" s="42"/>
      <c r="O19" s="220"/>
      <c r="P19" s="220"/>
      <c r="Q19" s="151"/>
      <c r="R19" s="151"/>
      <c r="S19" s="151"/>
      <c r="T19" s="151"/>
      <c r="U19" s="151"/>
      <c r="V19" s="151"/>
      <c r="W19" s="151"/>
      <c r="X19" s="151"/>
      <c r="Y19" s="151"/>
      <c r="Z19" s="151"/>
      <c r="AA19" s="151"/>
      <c r="AB19" s="151"/>
      <c r="AC19" s="151"/>
      <c r="AD19" s="151"/>
      <c r="AE19" s="151"/>
      <c r="AF19" s="151"/>
      <c r="AG19" s="151"/>
      <c r="AH19" s="151"/>
      <c r="AI19" s="151"/>
      <c r="AJ19" s="151"/>
      <c r="AK19" s="151"/>
      <c r="AL19" s="151"/>
      <c r="AM19" s="151"/>
      <c r="AN19" s="151"/>
      <c r="AO19" s="151"/>
      <c r="AP19" s="151"/>
      <c r="AQ19" s="151"/>
      <c r="AR19" s="151"/>
      <c r="AS19" s="151"/>
      <c r="AT19" s="151"/>
      <c r="AU19" s="151"/>
      <c r="AV19" s="151"/>
      <c r="AW19" s="171"/>
    </row>
    <row r="20" spans="1:49">
      <c r="H20" s="214"/>
      <c r="I20" s="214"/>
      <c r="J20" s="215"/>
      <c r="K20" s="214"/>
      <c r="L20" s="214"/>
    </row>
    <row r="21" spans="1:49">
      <c r="A21" s="261" t="s">
        <v>606</v>
      </c>
      <c r="B21" s="30"/>
      <c r="H21" s="214"/>
      <c r="I21" s="214"/>
      <c r="J21" s="215"/>
      <c r="K21" s="214"/>
      <c r="L21" s="214"/>
      <c r="N21" s="31" t="s">
        <v>441</v>
      </c>
      <c r="O21" s="146"/>
      <c r="P21" s="146"/>
      <c r="Q21" s="146"/>
      <c r="R21" s="146"/>
      <c r="S21" s="146"/>
      <c r="T21" s="146"/>
      <c r="U21" s="30"/>
      <c r="V21" s="30"/>
      <c r="W21" s="30"/>
      <c r="X21" s="30"/>
      <c r="Y21" s="30"/>
      <c r="Z21" s="30"/>
      <c r="AA21" s="30"/>
      <c r="AB21" s="30"/>
      <c r="AC21" s="30"/>
      <c r="AD21" s="30"/>
      <c r="AE21" s="30"/>
      <c r="AF21" s="30"/>
      <c r="AG21" s="30"/>
      <c r="AH21" s="30"/>
      <c r="AI21" s="30"/>
      <c r="AJ21" s="30"/>
      <c r="AK21" s="30"/>
      <c r="AL21" s="30"/>
      <c r="AM21" s="30"/>
      <c r="AN21" s="30"/>
      <c r="AO21" s="30"/>
      <c r="AP21" s="30"/>
      <c r="AQ21" s="30"/>
      <c r="AR21" s="30"/>
      <c r="AS21" s="30"/>
      <c r="AT21" s="30"/>
      <c r="AU21" s="30"/>
      <c r="AV21" s="30"/>
    </row>
    <row r="22" spans="1:49">
      <c r="A22" s="392">
        <f>About!C72</f>
        <v>39656668310000</v>
      </c>
      <c r="B22" s="259" t="s">
        <v>29</v>
      </c>
      <c r="H22" s="214"/>
      <c r="I22" s="214"/>
      <c r="J22" s="215"/>
      <c r="K22" s="214"/>
      <c r="L22" s="214"/>
      <c r="N22" s="31"/>
      <c r="O22" s="144">
        <v>2000</v>
      </c>
      <c r="P22" s="144">
        <v>2018</v>
      </c>
      <c r="Q22" s="156">
        <v>2025</v>
      </c>
      <c r="R22" s="156">
        <v>2030</v>
      </c>
      <c r="S22" s="156">
        <v>2035</v>
      </c>
      <c r="T22" s="156">
        <v>2040</v>
      </c>
      <c r="U22" s="30"/>
      <c r="V22" s="30"/>
      <c r="W22" s="30"/>
      <c r="X22" s="30"/>
      <c r="Y22" s="30"/>
      <c r="Z22" s="170"/>
      <c r="AA22" s="30"/>
      <c r="AB22" s="30"/>
      <c r="AC22" s="30"/>
      <c r="AD22" s="30"/>
      <c r="AE22" s="30"/>
      <c r="AF22" s="30"/>
      <c r="AG22" s="30"/>
      <c r="AH22" s="30"/>
      <c r="AI22" s="30"/>
      <c r="AJ22" s="30"/>
      <c r="AK22" s="30"/>
      <c r="AL22" s="30"/>
      <c r="AM22" s="30"/>
      <c r="AN22" s="30"/>
      <c r="AO22" s="30"/>
      <c r="AP22" s="30"/>
      <c r="AQ22" s="30"/>
      <c r="AR22" s="30"/>
      <c r="AS22" s="30"/>
      <c r="AT22" s="172"/>
      <c r="AU22" s="30"/>
      <c r="AV22" s="30"/>
    </row>
    <row r="23" spans="1:49">
      <c r="H23" s="214"/>
      <c r="I23" s="214"/>
      <c r="J23" s="215"/>
      <c r="K23" s="214"/>
      <c r="L23" s="214"/>
      <c r="N23" s="37" t="s">
        <v>529</v>
      </c>
      <c r="O23" s="147">
        <f>O5</f>
        <v>750462791098440</v>
      </c>
      <c r="P23" s="147">
        <f>P5</f>
        <v>2120124801189220.3</v>
      </c>
      <c r="Q23" s="148">
        <f>W5</f>
        <v>2226721925606500</v>
      </c>
      <c r="R23" s="148">
        <f>AB5</f>
        <v>2429129560660740</v>
      </c>
      <c r="S23" s="148">
        <f>AG5</f>
        <v>2576176486754220</v>
      </c>
      <c r="T23" s="148">
        <f>AL5</f>
        <v>2821056413568470</v>
      </c>
      <c r="U23" s="30"/>
      <c r="V23" s="30"/>
      <c r="W23" s="30"/>
      <c r="X23" s="30"/>
      <c r="Y23" s="30"/>
      <c r="Z23" s="170"/>
      <c r="AA23" s="30"/>
      <c r="AB23" s="30"/>
      <c r="AC23" s="30"/>
      <c r="AD23" s="30"/>
      <c r="AE23" s="30"/>
      <c r="AF23" s="30"/>
      <c r="AG23" s="30"/>
      <c r="AH23" s="30"/>
      <c r="AI23" s="30"/>
      <c r="AJ23" s="30"/>
      <c r="AK23" s="30"/>
      <c r="AL23" s="30"/>
      <c r="AM23" s="30"/>
      <c r="AN23" s="30"/>
      <c r="AO23" s="30"/>
      <c r="AP23" s="30"/>
      <c r="AQ23" s="30"/>
      <c r="AR23" s="30"/>
      <c r="AS23" s="30"/>
      <c r="AT23" s="173"/>
      <c r="AU23" s="165"/>
      <c r="AV23" s="165"/>
      <c r="AW23" s="171"/>
    </row>
    <row r="24" spans="1:49">
      <c r="H24" s="214"/>
      <c r="I24" s="214"/>
      <c r="J24" s="215"/>
      <c r="K24" s="214"/>
      <c r="L24" s="214"/>
      <c r="N24" s="42" t="s">
        <v>530</v>
      </c>
      <c r="O24" s="147">
        <f t="shared" ref="O24:P25" si="4">O6</f>
        <v>268277361117150</v>
      </c>
      <c r="P24" s="147">
        <f t="shared" si="4"/>
        <v>1098093145503900</v>
      </c>
      <c r="Q24" s="148">
        <f t="shared" ref="Q24:Q25" si="5">W6</f>
        <v>1099679412236300</v>
      </c>
      <c r="R24" s="148">
        <f t="shared" ref="R24:R25" si="6">AB6</f>
        <v>1240579554741730</v>
      </c>
      <c r="S24" s="148">
        <f t="shared" ref="S24:S25" si="7">AG6</f>
        <v>1347533589173800</v>
      </c>
      <c r="T24" s="148">
        <f t="shared" ref="T24:T25" si="8">AL6</f>
        <v>1565209041527390</v>
      </c>
      <c r="U24" s="30"/>
      <c r="V24" s="30"/>
      <c r="W24" s="30"/>
      <c r="X24" s="30"/>
      <c r="Y24" s="30"/>
      <c r="Z24" s="30"/>
      <c r="AA24" s="30"/>
      <c r="AB24" s="30"/>
      <c r="AC24" s="30"/>
      <c r="AD24" s="30"/>
      <c r="AE24" s="30"/>
      <c r="AF24" s="30"/>
      <c r="AG24" s="30"/>
      <c r="AH24" s="30"/>
      <c r="AI24" s="30"/>
      <c r="AJ24" s="30"/>
      <c r="AK24" s="30"/>
      <c r="AL24" s="30"/>
      <c r="AM24" s="30"/>
      <c r="AN24" s="30"/>
      <c r="AO24" s="30"/>
      <c r="AP24" s="30"/>
      <c r="AQ24" s="30"/>
      <c r="AR24" s="30"/>
      <c r="AS24" s="30"/>
      <c r="AT24" s="30"/>
      <c r="AU24" s="30"/>
      <c r="AV24" s="30"/>
    </row>
    <row r="25" spans="1:49">
      <c r="H25" s="214"/>
      <c r="I25" s="214"/>
      <c r="J25" s="215"/>
      <c r="K25" s="214"/>
      <c r="L25" s="214"/>
      <c r="N25" s="42" t="s">
        <v>531</v>
      </c>
      <c r="O25" s="147">
        <f t="shared" si="4"/>
        <v>498127410641910</v>
      </c>
      <c r="P25" s="147">
        <f t="shared" si="4"/>
        <v>1025719725838150</v>
      </c>
      <c r="Q25" s="148">
        <f t="shared" si="5"/>
        <v>1131563373557540</v>
      </c>
      <c r="R25" s="148">
        <f t="shared" si="6"/>
        <v>1193269149447900</v>
      </c>
      <c r="S25" s="148">
        <f t="shared" si="7"/>
        <v>1233520667782550</v>
      </c>
      <c r="T25" s="148">
        <f t="shared" si="8"/>
        <v>1260804455579830</v>
      </c>
      <c r="U25" s="30"/>
      <c r="V25" s="30"/>
      <c r="W25" s="30"/>
      <c r="X25" s="30"/>
      <c r="Y25" s="30"/>
      <c r="Z25" s="30"/>
      <c r="AA25" s="30"/>
      <c r="AB25" s="30"/>
      <c r="AC25" s="30"/>
      <c r="AD25" s="30"/>
      <c r="AE25" s="30"/>
      <c r="AF25" s="30"/>
      <c r="AG25" s="30"/>
      <c r="AH25" s="30"/>
      <c r="AI25" s="30"/>
      <c r="AJ25" s="30"/>
      <c r="AK25" s="30"/>
      <c r="AL25" s="30"/>
      <c r="AM25" s="30"/>
      <c r="AN25" s="30"/>
      <c r="AO25" s="30"/>
      <c r="AP25" s="30"/>
      <c r="AQ25" s="30"/>
      <c r="AR25" s="30"/>
      <c r="AS25" s="30"/>
      <c r="AT25" s="30"/>
      <c r="AU25" s="30"/>
      <c r="AV25" s="30"/>
    </row>
  </sheetData>
  <mergeCells count="4">
    <mergeCell ref="A1:L1"/>
    <mergeCell ref="A2:L2"/>
    <mergeCell ref="H3:I3"/>
    <mergeCell ref="K3:L3"/>
  </mergeCells>
  <phoneticPr fontId="34"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2D53F5-E114-4557-8261-402A0C0A1141}">
  <dimension ref="A1:AW105"/>
  <sheetViews>
    <sheetView workbookViewId="0">
      <selection activeCell="A33" sqref="A33"/>
    </sheetView>
  </sheetViews>
  <sheetFormatPr defaultColWidth="9.140625" defaultRowHeight="15"/>
  <cols>
    <col min="1" max="1" width="20.5703125" style="210" customWidth="1"/>
    <col min="2" max="3" width="6.140625" style="210" customWidth="1"/>
    <col min="4" max="4" width="6.140625" style="210" customWidth="1" collapsed="1"/>
    <col min="5" max="7" width="6.140625" style="210" customWidth="1"/>
    <col min="8" max="9" width="5.5703125" style="210" customWidth="1"/>
    <col min="10" max="10" width="0.5703125" style="211" customWidth="1"/>
    <col min="11" max="12" width="5.5703125" style="210" customWidth="1"/>
    <col min="13" max="13" width="4.42578125" style="30" customWidth="1"/>
    <col min="14" max="14" width="20.5703125" style="30" customWidth="1"/>
    <col min="15" max="48" width="6.140625" style="150" customWidth="1"/>
    <col min="49" max="49" width="9.140625" style="30"/>
    <col min="50" max="16384" width="9.140625" style="210"/>
  </cols>
  <sheetData>
    <row r="1" spans="1:49" ht="30" customHeight="1">
      <c r="A1" s="467" t="s">
        <v>554</v>
      </c>
      <c r="B1" s="468"/>
      <c r="C1" s="468"/>
      <c r="D1" s="468"/>
      <c r="E1" s="468"/>
      <c r="F1" s="468"/>
      <c r="G1" s="468"/>
      <c r="H1" s="468"/>
      <c r="I1" s="468"/>
      <c r="J1" s="468"/>
      <c r="K1" s="468"/>
      <c r="L1" s="468"/>
      <c r="M1" s="159">
        <v>1</v>
      </c>
      <c r="N1" s="160" t="s">
        <v>41</v>
      </c>
      <c r="O1" s="161" t="s">
        <v>28</v>
      </c>
      <c r="Q1" s="162" t="s">
        <v>29</v>
      </c>
      <c r="S1" s="145"/>
      <c r="T1" s="145"/>
      <c r="U1" s="145"/>
      <c r="V1" s="145"/>
      <c r="X1" s="155"/>
      <c r="Y1" s="155"/>
      <c r="Z1" s="155"/>
      <c r="AA1" s="155"/>
      <c r="AB1" s="155"/>
      <c r="AC1" s="155"/>
      <c r="AD1" s="155"/>
      <c r="AE1" s="155"/>
      <c r="AF1" s="155"/>
      <c r="AG1" s="155"/>
      <c r="AH1" s="154"/>
      <c r="AI1" s="154"/>
      <c r="AJ1" s="154"/>
      <c r="AK1" s="154"/>
      <c r="AM1" s="155"/>
      <c r="AN1" s="155"/>
      <c r="AO1" s="155"/>
      <c r="AP1" s="155"/>
      <c r="AQ1" s="155"/>
      <c r="AR1" s="154"/>
      <c r="AS1" s="154"/>
      <c r="AT1" s="154"/>
      <c r="AU1" s="154"/>
    </row>
    <row r="2" spans="1:49">
      <c r="A2" s="469" t="s">
        <v>51</v>
      </c>
      <c r="B2" s="469"/>
      <c r="C2" s="469"/>
      <c r="D2" s="469"/>
      <c r="E2" s="469"/>
      <c r="F2" s="469"/>
      <c r="G2" s="469"/>
      <c r="H2" s="469"/>
      <c r="I2" s="469"/>
      <c r="J2" s="469"/>
      <c r="K2" s="469"/>
      <c r="L2" s="469"/>
      <c r="N2" s="153" t="s">
        <v>439</v>
      </c>
      <c r="O2" s="153"/>
      <c r="P2" s="153"/>
      <c r="Q2" s="153"/>
      <c r="R2" s="153"/>
      <c r="S2" s="153"/>
      <c r="T2" s="153"/>
      <c r="U2" s="153"/>
      <c r="V2" s="153"/>
      <c r="W2" s="153"/>
      <c r="X2" s="153"/>
      <c r="Y2" s="153"/>
      <c r="Z2" s="153"/>
      <c r="AA2" s="153"/>
      <c r="AB2" s="153"/>
      <c r="AC2" s="153"/>
      <c r="AD2" s="153"/>
      <c r="AE2" s="153"/>
      <c r="AF2" s="153"/>
      <c r="AG2" s="153"/>
      <c r="AH2" s="153"/>
      <c r="AI2" s="153"/>
      <c r="AJ2" s="153"/>
      <c r="AK2" s="153"/>
      <c r="AM2" s="153"/>
      <c r="AN2" s="153"/>
      <c r="AO2" s="153"/>
      <c r="AP2" s="153"/>
      <c r="AQ2" s="153"/>
      <c r="AR2" s="153"/>
      <c r="AS2" s="153"/>
      <c r="AT2" s="153"/>
      <c r="AU2" s="153"/>
    </row>
    <row r="3" spans="1:49" ht="15" customHeight="1">
      <c r="A3" s="31"/>
      <c r="B3" s="32"/>
      <c r="C3" s="32"/>
      <c r="D3" s="32"/>
      <c r="E3" s="32"/>
      <c r="F3" s="32"/>
      <c r="G3" s="32"/>
      <c r="H3" s="459" t="s">
        <v>31</v>
      </c>
      <c r="I3" s="459"/>
      <c r="J3" s="33"/>
      <c r="K3" s="459" t="s">
        <v>32</v>
      </c>
      <c r="L3" s="459"/>
      <c r="N3" s="31"/>
      <c r="O3" s="146"/>
      <c r="P3" s="146"/>
      <c r="Q3" s="146"/>
      <c r="R3" s="146"/>
      <c r="S3" s="146"/>
      <c r="T3" s="146"/>
      <c r="U3" s="146"/>
      <c r="V3" s="146"/>
      <c r="W3" s="146"/>
      <c r="X3" s="146"/>
      <c r="Y3" s="146"/>
      <c r="Z3" s="146"/>
      <c r="AA3" s="146"/>
      <c r="AB3" s="146"/>
      <c r="AC3" s="146"/>
      <c r="AD3" s="146"/>
      <c r="AE3" s="146"/>
      <c r="AF3" s="146"/>
      <c r="AG3" s="146"/>
      <c r="AH3" s="146"/>
      <c r="AI3" s="146"/>
      <c r="AJ3" s="146"/>
      <c r="AK3" s="146"/>
      <c r="AL3" s="146"/>
      <c r="AM3" s="146"/>
      <c r="AN3" s="146"/>
      <c r="AO3" s="146"/>
      <c r="AP3" s="146"/>
      <c r="AQ3" s="146"/>
      <c r="AR3" s="146"/>
      <c r="AS3" s="146"/>
      <c r="AT3" s="146"/>
      <c r="AU3" s="146"/>
      <c r="AV3" s="146"/>
    </row>
    <row r="4" spans="1:49" ht="15" customHeight="1">
      <c r="A4" s="31"/>
      <c r="B4" s="34">
        <v>2000</v>
      </c>
      <c r="C4" s="34">
        <v>2018</v>
      </c>
      <c r="D4" s="34">
        <v>2025</v>
      </c>
      <c r="E4" s="34">
        <v>2030</v>
      </c>
      <c r="F4" s="34">
        <v>2035</v>
      </c>
      <c r="G4" s="34">
        <v>2040</v>
      </c>
      <c r="H4" s="35">
        <v>2018</v>
      </c>
      <c r="I4" s="35">
        <v>2040</v>
      </c>
      <c r="J4" s="36"/>
      <c r="K4" s="35" t="s">
        <v>33</v>
      </c>
      <c r="L4" s="35" t="s">
        <v>34</v>
      </c>
      <c r="N4" s="31"/>
      <c r="O4" s="144">
        <v>2000</v>
      </c>
      <c r="P4" s="144">
        <v>2018</v>
      </c>
      <c r="Q4" s="144">
        <v>2019</v>
      </c>
      <c r="R4" s="156">
        <v>2020</v>
      </c>
      <c r="S4" s="144">
        <v>2021</v>
      </c>
      <c r="T4" s="144">
        <v>2022</v>
      </c>
      <c r="U4" s="144">
        <v>2023</v>
      </c>
      <c r="V4" s="144">
        <v>2024</v>
      </c>
      <c r="W4" s="156">
        <v>2025</v>
      </c>
      <c r="X4" s="144">
        <v>2026</v>
      </c>
      <c r="Y4" s="144">
        <v>2027</v>
      </c>
      <c r="Z4" s="144">
        <v>2028</v>
      </c>
      <c r="AA4" s="144">
        <v>2029</v>
      </c>
      <c r="AB4" s="156">
        <v>2030</v>
      </c>
      <c r="AC4" s="144">
        <v>2031</v>
      </c>
      <c r="AD4" s="144">
        <v>2032</v>
      </c>
      <c r="AE4" s="144">
        <v>2033</v>
      </c>
      <c r="AF4" s="144">
        <v>2034</v>
      </c>
      <c r="AG4" s="156">
        <v>2035</v>
      </c>
      <c r="AH4" s="144">
        <v>2036</v>
      </c>
      <c r="AI4" s="144">
        <v>2037</v>
      </c>
      <c r="AJ4" s="144">
        <v>2038</v>
      </c>
      <c r="AK4" s="144">
        <v>2039</v>
      </c>
      <c r="AL4" s="156">
        <v>2040</v>
      </c>
      <c r="AM4" s="144">
        <v>2041</v>
      </c>
      <c r="AN4" s="144">
        <v>2042</v>
      </c>
      <c r="AO4" s="144">
        <v>2043</v>
      </c>
      <c r="AP4" s="144">
        <v>2044</v>
      </c>
      <c r="AQ4" s="156">
        <v>2045</v>
      </c>
      <c r="AR4" s="144">
        <v>2046</v>
      </c>
      <c r="AS4" s="144">
        <v>2047</v>
      </c>
      <c r="AT4" s="144">
        <v>2048</v>
      </c>
      <c r="AU4" s="144">
        <v>2049</v>
      </c>
      <c r="AV4" s="144">
        <v>2050</v>
      </c>
      <c r="AW4" s="170" t="s">
        <v>447</v>
      </c>
    </row>
    <row r="5" spans="1:49" ht="13.5" customHeight="1">
      <c r="A5" s="80" t="s">
        <v>555</v>
      </c>
      <c r="B5" s="228">
        <v>130.33099999999999</v>
      </c>
      <c r="C5" s="228">
        <v>163.71100000000001</v>
      </c>
      <c r="D5" s="229">
        <v>192.869</v>
      </c>
      <c r="E5" s="229">
        <v>199.166</v>
      </c>
      <c r="F5" s="229">
        <v>200.482</v>
      </c>
      <c r="G5" s="229">
        <v>198.499</v>
      </c>
      <c r="H5" s="239" t="s">
        <v>39</v>
      </c>
      <c r="I5" s="239" t="s">
        <v>39</v>
      </c>
      <c r="J5" s="41"/>
      <c r="K5" s="230">
        <v>1.27</v>
      </c>
      <c r="L5" s="230">
        <v>0.88</v>
      </c>
      <c r="N5" s="37" t="s">
        <v>529</v>
      </c>
      <c r="O5" s="149">
        <f>B7*$A$33</f>
        <v>3990174652015580</v>
      </c>
      <c r="P5" s="149">
        <f>C5*$A$33</f>
        <v>6492232825698411</v>
      </c>
      <c r="Q5" s="151" cm="1">
        <f t="array" ref="Q5">TREND($P23:$Q23,$P$22:$Q$22,Q$4)</f>
        <v>6276749820578560</v>
      </c>
      <c r="R5" s="151" cm="1">
        <f t="array" ref="R5">TREND($P23:$Q23,$P$22:$Q$22,R$4)</f>
        <v>6061266815458688</v>
      </c>
      <c r="S5" s="151" cm="1">
        <f t="array" ref="S5">TREND($P23:$Q23,$P$22:$Q$22,S$4)</f>
        <v>5845783810338752</v>
      </c>
      <c r="T5" s="151" cm="1">
        <f t="array" ref="T5">TREND($P23:$Q23,$P$22:$Q$22,T$4)</f>
        <v>5630300805218880</v>
      </c>
      <c r="U5" s="151" cm="1">
        <f t="array" ref="U5">TREND($P23:$Q23,$P$22:$Q$22,U$4)</f>
        <v>5414817800099008</v>
      </c>
      <c r="V5" s="151" cm="1">
        <f t="array" ref="V5">TREND($P23:$Q23,$P$22:$Q$22,V$4)</f>
        <v>5199334794979136</v>
      </c>
      <c r="W5" s="158">
        <f>D7*$A$33</f>
        <v>4983851789859250</v>
      </c>
      <c r="X5" s="151" cm="1">
        <f t="array" ref="X5">TREND($Q23:$R23,$Q$22:$R$22,X$4)</f>
        <v>4998405787129020</v>
      </c>
      <c r="Y5" s="151" cm="1">
        <f t="array" ref="Y5">TREND($Q23:$R23,$Q$22:$R$22,Y$4)</f>
        <v>5012959784398792</v>
      </c>
      <c r="Z5" s="151" cm="1">
        <f t="array" ref="Z5">TREND($Q23:$R23,$Q$22:$R$22,Z$4)</f>
        <v>5027513781668560</v>
      </c>
      <c r="AA5" s="151" cm="1">
        <f t="array" ref="AA5">TREND($Q23:$R23,$Q$22:$R$22,AA$4)</f>
        <v>5042067778938332</v>
      </c>
      <c r="AB5" s="158">
        <f>E7*$A$33</f>
        <v>5056621776208100</v>
      </c>
      <c r="AC5" s="151" cm="1">
        <f t="array" ref="AC5">TREND($R23:$S23,$R$22:$S$22,AC$4)</f>
        <v>5053988573432317</v>
      </c>
      <c r="AD5" s="151" cm="1">
        <f t="array" ref="AD5">TREND($R23:$S23,$R$22:$S$22,AD$4)</f>
        <v>5051355370656533</v>
      </c>
      <c r="AE5" s="151" cm="1">
        <f t="array" ref="AE5">TREND($R23:$S23,$R$22:$S$22,AE$4)</f>
        <v>5048722167880749</v>
      </c>
      <c r="AF5" s="151" cm="1">
        <f t="array" ref="AF5">TREND($R23:$S23,$R$22:$S$22,AF$4)</f>
        <v>5046088965104965</v>
      </c>
      <c r="AG5" s="158">
        <f>F7*$A$33</f>
        <v>5043455762329180</v>
      </c>
      <c r="AH5" s="151" cm="1">
        <f t="array" ref="AH5">TREND($S23:$T23,$S$22:$T$22,AH$4)</f>
        <v>5032304307200408</v>
      </c>
      <c r="AI5" s="151" cm="1">
        <f t="array" ref="AI5">TREND($S23:$T23,$S$22:$T$22,AI$4)</f>
        <v>5021152852071636</v>
      </c>
      <c r="AJ5" s="151" cm="1">
        <f t="array" ref="AJ5">TREND($S23:$T23,$S$22:$T$22,AJ$4)</f>
        <v>5010001396942864</v>
      </c>
      <c r="AK5" s="151" cm="1">
        <f t="array" ref="AK5">TREND($S23:$T23,$S$22:$T$22,AK$4)</f>
        <v>4998849941814092</v>
      </c>
      <c r="AL5" s="158">
        <f>G7*$A$33</f>
        <v>4987698486685320</v>
      </c>
      <c r="AM5" s="151">
        <f>_xlfn.FORECAST.LINEAR(AM$4,$AC5:$AL5,$AC$4:$AL$4)</f>
        <v>4987904701360532</v>
      </c>
      <c r="AN5" s="151">
        <f t="shared" ref="AN5:AV7" si="0">_xlfn.FORECAST.LINEAR(AN$4,$AC5:$AL5,$AC$4:$AL$4)</f>
        <v>4980367050260300</v>
      </c>
      <c r="AO5" s="151">
        <f t="shared" si="0"/>
        <v>4972829399160068</v>
      </c>
      <c r="AP5" s="151">
        <f t="shared" si="0"/>
        <v>4965291748059838</v>
      </c>
      <c r="AQ5" s="151">
        <f t="shared" si="0"/>
        <v>4957754096959606</v>
      </c>
      <c r="AR5" s="151">
        <f t="shared" si="0"/>
        <v>4950216445859374</v>
      </c>
      <c r="AS5" s="151">
        <f t="shared" si="0"/>
        <v>4942678794759142</v>
      </c>
      <c r="AT5" s="151">
        <f t="shared" si="0"/>
        <v>4935141143658910</v>
      </c>
      <c r="AU5" s="151">
        <f t="shared" si="0"/>
        <v>4927603492558678</v>
      </c>
      <c r="AV5" s="151">
        <f t="shared" si="0"/>
        <v>4920065841458446</v>
      </c>
      <c r="AW5" s="174">
        <f>(AV5/R5)^(1/30)-1</f>
        <v>-6.9291125871077108E-3</v>
      </c>
    </row>
    <row r="6" spans="1:49" ht="13.5" customHeight="1">
      <c r="A6" s="80" t="s">
        <v>556</v>
      </c>
      <c r="B6" s="228">
        <v>7.1630000000000003</v>
      </c>
      <c r="C6" s="228">
        <v>8.8350000000000009</v>
      </c>
      <c r="D6" s="229">
        <v>9.9939999999999998</v>
      </c>
      <c r="E6" s="229">
        <v>10.558</v>
      </c>
      <c r="F6" s="229">
        <v>11.04</v>
      </c>
      <c r="G6" s="229">
        <v>11.282999999999999</v>
      </c>
      <c r="H6" s="239" t="s">
        <v>39</v>
      </c>
      <c r="I6" s="239" t="s">
        <v>39</v>
      </c>
      <c r="J6" s="41"/>
      <c r="K6" s="230">
        <v>1.17</v>
      </c>
      <c r="L6" s="230">
        <v>1.1200000000000001</v>
      </c>
      <c r="N6" s="42" t="s">
        <v>530</v>
      </c>
      <c r="O6" s="149">
        <f t="shared" ref="O6:O7" si="1">B8*$A$33</f>
        <v>268832554473490</v>
      </c>
      <c r="P6" s="149">
        <f t="shared" ref="P6:P7" si="2">C6*$A$33</f>
        <v>350366664518850.06</v>
      </c>
      <c r="Q6" s="151" cm="1">
        <f t="array" ref="Q6">TREND($P24:$Q24,$P$22:$Q$22,Q$4)</f>
        <v>304942783588912</v>
      </c>
      <c r="R6" s="151" cm="1">
        <f t="array" ref="R6">TREND($P24:$Q24,$P$22:$Q$22,R$4)</f>
        <v>259518902658976</v>
      </c>
      <c r="S6" s="151" cm="1">
        <f t="array" ref="S6">TREND($P24:$Q24,$P$22:$Q$22,S$4)</f>
        <v>214095021729040</v>
      </c>
      <c r="T6" s="151" cm="1">
        <f t="array" ref="T6">TREND($P24:$Q24,$P$22:$Q$22,T$4)</f>
        <v>168671140799104</v>
      </c>
      <c r="U6" s="151" cm="1">
        <f t="array" ref="U6">TREND($P24:$Q24,$P$22:$Q$22,U$4)</f>
        <v>123247259869152</v>
      </c>
      <c r="V6" s="151" cm="1">
        <f t="array" ref="V6">TREND($P24:$Q24,$P$22:$Q$22,V$4)</f>
        <v>77823378939216</v>
      </c>
      <c r="W6" s="158">
        <f t="shared" ref="W6:W7" si="3">D8*$A$33</f>
        <v>32399498009269.996</v>
      </c>
      <c r="X6" s="151" cm="1">
        <f t="array" ref="X6">TREND($Q24:$R24,$Q$22:$R$22,X$4)</f>
        <v>32550193348848</v>
      </c>
      <c r="Y6" s="151" cm="1">
        <f t="array" ref="Y6">TREND($Q24:$R24,$Q$22:$R$22,Y$4)</f>
        <v>32700888688426</v>
      </c>
      <c r="Z6" s="151" cm="1">
        <f t="array" ref="Z6">TREND($Q24:$R24,$Q$22:$R$22,Z$4)</f>
        <v>32851584028004</v>
      </c>
      <c r="AA6" s="151" cm="1">
        <f t="array" ref="AA6">TREND($Q24:$R24,$Q$22:$R$22,AA$4)</f>
        <v>33002279367582</v>
      </c>
      <c r="AB6" s="158">
        <f t="shared" ref="AB6:AB7" si="4">E8*$A$33</f>
        <v>33152974707160</v>
      </c>
      <c r="AC6" s="151" cm="1">
        <f t="array" ref="AC6">TREND($R24:$S24,$R$22:$S$22,AC$4)</f>
        <v>33232288043780</v>
      </c>
      <c r="AD6" s="151" cm="1">
        <f t="array" ref="AD6">TREND($R24:$S24,$R$22:$S$22,AD$4)</f>
        <v>33311601380400</v>
      </c>
      <c r="AE6" s="151" cm="1">
        <f t="array" ref="AE6">TREND($R24:$S24,$R$22:$S$22,AE$4)</f>
        <v>33390914717020</v>
      </c>
      <c r="AF6" s="151" cm="1">
        <f t="array" ref="AF6">TREND($R24:$S24,$R$22:$S$22,AF$4)</f>
        <v>33470228053640</v>
      </c>
      <c r="AG6" s="158">
        <f t="shared" ref="AG6:AG7" si="5">F8*$A$33</f>
        <v>33549541390260</v>
      </c>
      <c r="AH6" s="151" cm="1">
        <f t="array" ref="AH6">TREND($S24:$T24,$S$22:$T$22,AH$4)</f>
        <v>33073661370540</v>
      </c>
      <c r="AI6" s="151" cm="1">
        <f t="array" ref="AI6">TREND($S24:$T24,$S$22:$T$22,AI$4)</f>
        <v>32597781350820</v>
      </c>
      <c r="AJ6" s="151" cm="1">
        <f t="array" ref="AJ6">TREND($S24:$T24,$S$22:$T$22,AJ$4)</f>
        <v>32121901331100</v>
      </c>
      <c r="AK6" s="151" cm="1">
        <f t="array" ref="AK6">TREND($S24:$T24,$S$22:$T$22,AK$4)</f>
        <v>31646021311380</v>
      </c>
      <c r="AL6" s="158">
        <f t="shared" ref="AL6:AL7" si="6">G8*$A$33</f>
        <v>31170141291660</v>
      </c>
      <c r="AM6" s="151">
        <f>_xlfn.FORECAST.LINEAR(AM$4,$AC6:$AL6,$AC$4:$AL$4)</f>
        <v>31434519080393.313</v>
      </c>
      <c r="AN6" s="151">
        <f t="shared" si="0"/>
        <v>31194175636090.313</v>
      </c>
      <c r="AO6" s="151">
        <f t="shared" si="0"/>
        <v>30953832191787.25</v>
      </c>
      <c r="AP6" s="151">
        <f t="shared" si="0"/>
        <v>30713488747484.25</v>
      </c>
      <c r="AQ6" s="151">
        <f t="shared" si="0"/>
        <v>30473145303181.188</v>
      </c>
      <c r="AR6" s="151">
        <f t="shared" si="0"/>
        <v>30232801858878.188</v>
      </c>
      <c r="AS6" s="151">
        <f t="shared" si="0"/>
        <v>29992458414575.125</v>
      </c>
      <c r="AT6" s="151">
        <f t="shared" si="0"/>
        <v>29752114970272.125</v>
      </c>
      <c r="AU6" s="151">
        <f t="shared" si="0"/>
        <v>29511771525969.125</v>
      </c>
      <c r="AV6" s="151">
        <f t="shared" si="0"/>
        <v>29271428081666.063</v>
      </c>
      <c r="AW6" s="174"/>
    </row>
    <row r="7" spans="1:49" ht="13.5" customHeight="1">
      <c r="A7" s="80" t="s">
        <v>541</v>
      </c>
      <c r="B7" s="67">
        <v>100.61799999999999</v>
      </c>
      <c r="C7" s="67">
        <v>118.521</v>
      </c>
      <c r="D7" s="68">
        <v>125.675</v>
      </c>
      <c r="E7" s="68">
        <v>127.51</v>
      </c>
      <c r="F7" s="68">
        <v>127.178</v>
      </c>
      <c r="G7" s="68">
        <v>125.77200000000001</v>
      </c>
      <c r="H7" s="39">
        <v>100</v>
      </c>
      <c r="I7" s="39">
        <v>99.990000000000009</v>
      </c>
      <c r="J7" s="74"/>
      <c r="K7" s="75">
        <v>0.91</v>
      </c>
      <c r="L7" s="75">
        <v>0.27</v>
      </c>
      <c r="N7" s="42" t="s">
        <v>558</v>
      </c>
      <c r="O7" s="149">
        <f t="shared" si="1"/>
        <v>3721342097542090</v>
      </c>
      <c r="P7" s="149">
        <f t="shared" si="2"/>
        <v>4700147984769510</v>
      </c>
      <c r="Q7" s="163" cm="1">
        <f t="array" ref="Q7">TREND($P25:$Q25,$P$22:$Q$22,Q$4)</f>
        <v>4736048600066720</v>
      </c>
      <c r="R7" s="163" cm="1">
        <f t="array" ref="R7">TREND($P25:$Q25,$P$22:$Q$22,R$4)</f>
        <v>4771949215363920</v>
      </c>
      <c r="S7" s="163" cm="1">
        <f t="array" ref="S7">TREND($P25:$Q25,$P$22:$Q$22,S$4)</f>
        <v>4807849830661136</v>
      </c>
      <c r="T7" s="163" cm="1">
        <f t="array" ref="T7">TREND($P25:$Q25,$P$22:$Q$22,T$4)</f>
        <v>4843750445958352</v>
      </c>
      <c r="U7" s="163" cm="1">
        <f t="array" ref="U7">TREND($P25:$Q25,$P$22:$Q$22,U$4)</f>
        <v>4879651061255552</v>
      </c>
      <c r="V7" s="163" cm="1">
        <f t="array" ref="V7">TREND($P25:$Q25,$P$22:$Q$22,V$4)</f>
        <v>4915551676552768</v>
      </c>
      <c r="W7" s="158">
        <f t="shared" si="3"/>
        <v>4951452291849980</v>
      </c>
      <c r="X7" s="163" cm="1">
        <f t="array" ref="X7">TREND($Q25:$R25,$Q$22:$R$22,X$4)</f>
        <v>4965863525113836</v>
      </c>
      <c r="Y7" s="163" cm="1">
        <f t="array" ref="Y7">TREND($Q25:$R25,$Q$22:$R$22,Y$4)</f>
        <v>4980274758377692</v>
      </c>
      <c r="Z7" s="163" cm="1">
        <f t="array" ref="Z7">TREND($Q25:$R25,$Q$22:$R$22,Z$4)</f>
        <v>4994685991641544</v>
      </c>
      <c r="AA7" s="163" cm="1">
        <f t="array" ref="AA7">TREND($Q25:$R25,$Q$22:$R$22,AA$4)</f>
        <v>5009097224905400</v>
      </c>
      <c r="AB7" s="158">
        <f t="shared" si="4"/>
        <v>5023508458169250</v>
      </c>
      <c r="AC7" s="163" cm="1">
        <f t="array" ref="AC7">TREND($R25:$S25,$R$22:$S$22,AC$4)</f>
        <v>5020788010723183</v>
      </c>
      <c r="AD7" s="163" cm="1">
        <f t="array" ref="AD7">TREND($R25:$S25,$R$22:$S$22,AD$4)</f>
        <v>5018067563277117</v>
      </c>
      <c r="AE7" s="163" cm="1">
        <f t="array" ref="AE7">TREND($R25:$S25,$R$22:$S$22,AE$4)</f>
        <v>5015347115831051</v>
      </c>
      <c r="AF7" s="163" cm="1">
        <f t="array" ref="AF7">TREND($R25:$S25,$R$22:$S$22,AF$4)</f>
        <v>5012626668384985</v>
      </c>
      <c r="AG7" s="158">
        <f t="shared" si="5"/>
        <v>5009906220938920</v>
      </c>
      <c r="AH7" s="163" cm="1">
        <f t="array" ref="AH7">TREND($S25:$T25,$S$22:$T$22,AH$4)</f>
        <v>4999222714496208</v>
      </c>
      <c r="AI7" s="163" cm="1">
        <f t="array" ref="AI7">TREND($S25:$T25,$S$22:$T$22,AI$4)</f>
        <v>4988539208053492</v>
      </c>
      <c r="AJ7" s="163" cm="1">
        <f t="array" ref="AJ7">TREND($S25:$T25,$S$22:$T$22,AJ$4)</f>
        <v>4977855701610780</v>
      </c>
      <c r="AK7" s="163" cm="1">
        <f t="array" ref="AK7">TREND($S25:$T25,$S$22:$T$22,AK$4)</f>
        <v>4967172195168064</v>
      </c>
      <c r="AL7" s="158">
        <f t="shared" si="6"/>
        <v>4956488688725350</v>
      </c>
      <c r="AM7" s="163">
        <f t="shared" ref="AM7" si="7">_xlfn.FORECAST.LINEAR(AM$4,$AC7:$AL7,$AC$4:$AL$4)</f>
        <v>4956422594278166</v>
      </c>
      <c r="AN7" s="163">
        <f t="shared" si="0"/>
        <v>4949117355288576</v>
      </c>
      <c r="AO7" s="163">
        <f t="shared" si="0"/>
        <v>4941812116298986</v>
      </c>
      <c r="AP7" s="163">
        <f t="shared" si="0"/>
        <v>4934506877309396</v>
      </c>
      <c r="AQ7" s="163">
        <f t="shared" si="0"/>
        <v>4927201638319806</v>
      </c>
      <c r="AR7" s="163">
        <f t="shared" si="0"/>
        <v>4919896399330214</v>
      </c>
      <c r="AS7" s="163">
        <f t="shared" si="0"/>
        <v>4912591160340624</v>
      </c>
      <c r="AT7" s="163">
        <f t="shared" si="0"/>
        <v>4905285921351034</v>
      </c>
      <c r="AU7" s="163">
        <f t="shared" si="0"/>
        <v>4897980682361444</v>
      </c>
      <c r="AV7" s="163">
        <f t="shared" si="0"/>
        <v>4890675443371854</v>
      </c>
      <c r="AW7" s="171"/>
    </row>
    <row r="8" spans="1:49" ht="13.5" customHeight="1">
      <c r="A8" s="42" t="s">
        <v>557</v>
      </c>
      <c r="B8" s="228">
        <v>6.7789999999999999</v>
      </c>
      <c r="C8" s="228">
        <v>1.6910000000000001</v>
      </c>
      <c r="D8" s="229">
        <v>0.81699999999999995</v>
      </c>
      <c r="E8" s="229">
        <v>0.83599999999999997</v>
      </c>
      <c r="F8" s="229">
        <v>0.84599999999999997</v>
      </c>
      <c r="G8" s="229">
        <v>0.78600000000000003</v>
      </c>
      <c r="H8" s="45">
        <v>1.43</v>
      </c>
      <c r="I8" s="45">
        <v>0.62</v>
      </c>
      <c r="J8" s="41"/>
      <c r="K8" s="230">
        <v>-7.42</v>
      </c>
      <c r="L8" s="230">
        <v>-3.42</v>
      </c>
      <c r="N8" s="50"/>
      <c r="O8" s="149"/>
      <c r="P8" s="149"/>
      <c r="Q8" s="211"/>
      <c r="R8" s="151"/>
      <c r="S8" s="151"/>
      <c r="T8" s="151"/>
      <c r="U8" s="151"/>
      <c r="V8" s="151"/>
      <c r="W8" s="158"/>
      <c r="X8" s="151"/>
      <c r="Y8" s="151"/>
      <c r="Z8" s="151"/>
      <c r="AA8" s="151"/>
      <c r="AB8" s="158"/>
      <c r="AC8" s="151"/>
      <c r="AD8" s="151"/>
      <c r="AE8" s="151"/>
      <c r="AF8" s="151"/>
      <c r="AG8" s="158"/>
      <c r="AH8" s="151"/>
      <c r="AI8" s="151"/>
      <c r="AJ8" s="151"/>
      <c r="AK8" s="151"/>
      <c r="AL8" s="158"/>
      <c r="AM8" s="151"/>
      <c r="AN8" s="151"/>
      <c r="AO8" s="151"/>
      <c r="AP8" s="151"/>
      <c r="AQ8" s="151"/>
      <c r="AR8" s="151"/>
      <c r="AS8" s="151"/>
      <c r="AT8" s="151"/>
      <c r="AU8" s="151"/>
      <c r="AV8" s="151"/>
      <c r="AW8" s="171"/>
    </row>
    <row r="9" spans="1:49" ht="13.5" customHeight="1">
      <c r="A9" s="42" t="s">
        <v>558</v>
      </c>
      <c r="B9" s="228">
        <v>93.838999999999999</v>
      </c>
      <c r="C9" s="228">
        <v>116.83</v>
      </c>
      <c r="D9" s="229">
        <v>124.858</v>
      </c>
      <c r="E9" s="229">
        <v>126.675</v>
      </c>
      <c r="F9" s="229">
        <v>126.33199999999999</v>
      </c>
      <c r="G9" s="229">
        <v>124.985</v>
      </c>
      <c r="H9" s="45">
        <v>98.57</v>
      </c>
      <c r="I9" s="45">
        <v>99.37</v>
      </c>
      <c r="J9" s="41"/>
      <c r="K9" s="230">
        <v>1.22</v>
      </c>
      <c r="L9" s="230">
        <v>0.31</v>
      </c>
      <c r="N9" s="37" t="s">
        <v>539</v>
      </c>
      <c r="O9" s="149"/>
      <c r="P9" s="149"/>
      <c r="Q9" s="217">
        <f>Q5/P5-1</f>
        <v>-3.319089301093725E-2</v>
      </c>
      <c r="R9" s="217">
        <f t="shared" ref="R9:AV9" si="8">R5/Q5-1</f>
        <v>-3.4330347915636716E-2</v>
      </c>
      <c r="S9" s="217">
        <f t="shared" si="8"/>
        <v>-3.5550819932619881E-2</v>
      </c>
      <c r="T9" s="217">
        <f t="shared" si="8"/>
        <v>-3.6861268242382228E-2</v>
      </c>
      <c r="U9" s="217">
        <f t="shared" si="8"/>
        <v>-3.8272023569350888E-2</v>
      </c>
      <c r="V9" s="217">
        <f t="shared" si="8"/>
        <v>-3.97950610851453E-2</v>
      </c>
      <c r="W9" s="217">
        <f t="shared" si="8"/>
        <v>-4.1444341173792587E-2</v>
      </c>
      <c r="X9" s="217">
        <f t="shared" si="8"/>
        <v>2.9202307539288874E-3</v>
      </c>
      <c r="Y9" s="217">
        <f t="shared" si="8"/>
        <v>2.9117278367531974E-3</v>
      </c>
      <c r="Z9" s="217">
        <f t="shared" si="8"/>
        <v>2.9032742921781818E-3</v>
      </c>
      <c r="AA9" s="217">
        <f t="shared" si="8"/>
        <v>2.8948696914246064E-3</v>
      </c>
      <c r="AB9" s="217">
        <f t="shared" si="8"/>
        <v>2.8865136106583922E-3</v>
      </c>
      <c r="AC9" s="217">
        <f t="shared" si="8"/>
        <v>-5.2074347110009356E-4</v>
      </c>
      <c r="AD9" s="217">
        <f t="shared" si="8"/>
        <v>-5.2101478614852148E-4</v>
      </c>
      <c r="AE9" s="217">
        <f t="shared" si="8"/>
        <v>-5.212863840624582E-4</v>
      </c>
      <c r="AF9" s="217">
        <f t="shared" si="8"/>
        <v>-5.2155826528466065E-4</v>
      </c>
      <c r="AG9" s="217">
        <f t="shared" si="8"/>
        <v>-5.2183043025877396E-4</v>
      </c>
      <c r="AH9" s="217">
        <f t="shared" si="8"/>
        <v>-2.2110742424004126E-3</v>
      </c>
      <c r="AI9" s="217">
        <f t="shared" si="8"/>
        <v>-2.2159739252683996E-3</v>
      </c>
      <c r="AJ9" s="217">
        <f t="shared" si="8"/>
        <v>-2.2208953715023849E-3</v>
      </c>
      <c r="AK9" s="217">
        <f t="shared" si="8"/>
        <v>-2.2258387264276758E-3</v>
      </c>
      <c r="AL9" s="217">
        <f t="shared" si="8"/>
        <v>-2.230804136666098E-3</v>
      </c>
      <c r="AM9" s="217">
        <f t="shared" si="8"/>
        <v>4.1344655408170894E-5</v>
      </c>
      <c r="AN9" s="217">
        <f t="shared" si="8"/>
        <v>-1.5111858689232927E-3</v>
      </c>
      <c r="AO9" s="217">
        <f t="shared" si="8"/>
        <v>-1.5134730079459091E-3</v>
      </c>
      <c r="AP9" s="217">
        <f t="shared" si="8"/>
        <v>-1.5157670805081569E-3</v>
      </c>
      <c r="AQ9" s="217">
        <f t="shared" si="8"/>
        <v>-1.5180681181881095E-3</v>
      </c>
      <c r="AR9" s="217">
        <f t="shared" si="8"/>
        <v>-1.5203761527532444E-3</v>
      </c>
      <c r="AS9" s="217">
        <f t="shared" si="8"/>
        <v>-1.5226912161663275E-3</v>
      </c>
      <c r="AT9" s="217">
        <f t="shared" si="8"/>
        <v>-1.5250133405845245E-3</v>
      </c>
      <c r="AU9" s="217">
        <f t="shared" si="8"/>
        <v>-1.5273425583617328E-3</v>
      </c>
      <c r="AV9" s="217">
        <f t="shared" si="8"/>
        <v>-1.5296789020493584E-3</v>
      </c>
      <c r="AW9" s="171"/>
    </row>
    <row r="10" spans="1:49" s="211" customFormat="1" ht="3" customHeight="1">
      <c r="A10" s="50"/>
      <c r="B10" s="51"/>
      <c r="C10" s="51"/>
      <c r="D10" s="52"/>
      <c r="E10" s="52"/>
      <c r="F10" s="52"/>
      <c r="G10" s="52"/>
      <c r="H10" s="52"/>
      <c r="I10" s="52"/>
      <c r="J10" s="54"/>
      <c r="K10" s="54"/>
      <c r="L10" s="54"/>
      <c r="M10" s="30"/>
      <c r="N10" s="42"/>
      <c r="O10" s="220"/>
      <c r="P10" s="220"/>
      <c r="Q10" s="151"/>
      <c r="R10" s="151"/>
      <c r="S10" s="151"/>
      <c r="T10" s="151"/>
      <c r="U10" s="151"/>
      <c r="V10" s="151"/>
      <c r="W10" s="151"/>
      <c r="X10" s="151"/>
      <c r="Y10" s="151"/>
      <c r="Z10" s="151"/>
      <c r="AA10" s="151"/>
      <c r="AB10" s="151"/>
      <c r="AC10" s="151"/>
      <c r="AD10" s="151"/>
      <c r="AE10" s="151"/>
      <c r="AF10" s="151"/>
      <c r="AG10" s="151"/>
      <c r="AH10" s="151"/>
      <c r="AI10" s="151"/>
      <c r="AJ10" s="151"/>
      <c r="AK10" s="151"/>
      <c r="AL10" s="151"/>
      <c r="AM10" s="151"/>
      <c r="AN10" s="151"/>
      <c r="AO10" s="151"/>
      <c r="AP10" s="151"/>
      <c r="AQ10" s="151"/>
      <c r="AR10" s="151"/>
      <c r="AS10" s="151"/>
      <c r="AT10" s="151"/>
      <c r="AU10" s="151"/>
      <c r="AV10" s="151"/>
      <c r="AW10" s="171"/>
    </row>
    <row r="11" spans="1:49" ht="13.5" customHeight="1">
      <c r="A11" s="37" t="s">
        <v>559</v>
      </c>
      <c r="B11" s="240"/>
      <c r="C11" s="240"/>
      <c r="D11" s="241"/>
      <c r="E11" s="241"/>
      <c r="F11" s="241"/>
      <c r="G11" s="241"/>
      <c r="H11" s="239"/>
      <c r="I11" s="239"/>
      <c r="J11" s="41"/>
      <c r="K11" s="230"/>
      <c r="L11" s="230"/>
      <c r="N11" s="42"/>
      <c r="O11" s="220"/>
      <c r="P11" s="220"/>
      <c r="Q11" s="151"/>
      <c r="R11" s="151"/>
      <c r="S11" s="151"/>
      <c r="T11" s="151"/>
      <c r="U11" s="151"/>
      <c r="V11" s="151"/>
      <c r="W11" s="151"/>
      <c r="X11" s="151"/>
      <c r="Y11" s="151"/>
      <c r="Z11" s="151"/>
      <c r="AA11" s="151"/>
      <c r="AB11" s="151"/>
      <c r="AC11" s="151"/>
      <c r="AD11" s="151"/>
      <c r="AE11" s="151"/>
      <c r="AF11" s="151"/>
      <c r="AG11" s="151"/>
      <c r="AH11" s="151"/>
      <c r="AI11" s="151"/>
      <c r="AJ11" s="151"/>
      <c r="AK11" s="151"/>
      <c r="AL11" s="151"/>
      <c r="AM11" s="151"/>
      <c r="AN11" s="151"/>
      <c r="AO11" s="151"/>
      <c r="AP11" s="151"/>
      <c r="AQ11" s="151"/>
      <c r="AR11" s="151"/>
      <c r="AS11" s="151"/>
      <c r="AT11" s="151"/>
      <c r="AU11" s="151"/>
      <c r="AV11" s="151"/>
      <c r="AW11" s="171"/>
    </row>
    <row r="12" spans="1:49" ht="13.5" customHeight="1">
      <c r="A12" s="42" t="s">
        <v>560</v>
      </c>
      <c r="B12" s="228">
        <v>8.2319999999999993</v>
      </c>
      <c r="C12" s="228">
        <v>9.8940000000000001</v>
      </c>
      <c r="D12" s="229">
        <v>10.462999999999999</v>
      </c>
      <c r="E12" s="229">
        <v>10.816000000000001</v>
      </c>
      <c r="F12" s="229">
        <v>10.688000000000001</v>
      </c>
      <c r="G12" s="229">
        <v>10.170999999999999</v>
      </c>
      <c r="H12" s="45">
        <v>8.35</v>
      </c>
      <c r="I12" s="45">
        <v>8.09</v>
      </c>
      <c r="J12" s="41"/>
      <c r="K12" s="230">
        <v>1.03</v>
      </c>
      <c r="L12" s="230">
        <v>0.13</v>
      </c>
      <c r="M12" s="55"/>
      <c r="N12" s="218"/>
      <c r="O12" s="220"/>
      <c r="P12" s="220"/>
      <c r="Q12" s="151"/>
      <c r="R12" s="151"/>
      <c r="S12" s="151"/>
      <c r="T12" s="151"/>
      <c r="U12" s="151"/>
      <c r="V12" s="151"/>
      <c r="W12" s="219"/>
      <c r="X12" s="151"/>
      <c r="Y12" s="151"/>
      <c r="Z12" s="151"/>
      <c r="AA12" s="151"/>
      <c r="AB12" s="219"/>
      <c r="AC12" s="151"/>
      <c r="AD12" s="151"/>
      <c r="AE12" s="151"/>
      <c r="AF12" s="151"/>
      <c r="AG12" s="219"/>
      <c r="AH12" s="151"/>
      <c r="AI12" s="151"/>
      <c r="AJ12" s="151"/>
      <c r="AK12" s="151"/>
      <c r="AL12" s="219"/>
      <c r="AM12" s="151"/>
      <c r="AN12" s="151"/>
      <c r="AO12" s="151"/>
      <c r="AP12" s="151"/>
      <c r="AQ12" s="151"/>
      <c r="AR12" s="151"/>
      <c r="AS12" s="151"/>
      <c r="AT12" s="151"/>
      <c r="AU12" s="151"/>
      <c r="AV12" s="151"/>
      <c r="AW12" s="171"/>
    </row>
    <row r="13" spans="1:49" ht="13.5" customHeight="1">
      <c r="A13" s="42" t="s">
        <v>561</v>
      </c>
      <c r="B13" s="228">
        <v>9.67</v>
      </c>
      <c r="C13" s="228">
        <v>2.6309999999999998</v>
      </c>
      <c r="D13" s="229">
        <v>1.7490000000000001</v>
      </c>
      <c r="E13" s="229">
        <v>1.3640000000000001</v>
      </c>
      <c r="F13" s="229">
        <v>1.077</v>
      </c>
      <c r="G13" s="229">
        <v>0.86399999999999999</v>
      </c>
      <c r="H13" s="45">
        <v>2.2200000000000002</v>
      </c>
      <c r="I13" s="45">
        <v>0.69</v>
      </c>
      <c r="J13" s="41"/>
      <c r="K13" s="230">
        <v>-6.98</v>
      </c>
      <c r="L13" s="230">
        <v>-4.9400000000000004</v>
      </c>
      <c r="N13" s="37"/>
      <c r="O13" s="220"/>
      <c r="P13" s="220"/>
      <c r="Q13" s="151"/>
      <c r="R13" s="151"/>
      <c r="S13" s="151"/>
      <c r="T13" s="151"/>
      <c r="U13" s="151"/>
      <c r="V13" s="151"/>
      <c r="W13" s="151"/>
      <c r="X13" s="151"/>
      <c r="Y13" s="151"/>
      <c r="Z13" s="151"/>
      <c r="AA13" s="151"/>
      <c r="AB13" s="151"/>
      <c r="AC13" s="151"/>
      <c r="AD13" s="151"/>
      <c r="AE13" s="151"/>
      <c r="AF13" s="151"/>
      <c r="AG13" s="151"/>
      <c r="AH13" s="151"/>
      <c r="AI13" s="151"/>
      <c r="AJ13" s="151"/>
      <c r="AK13" s="151"/>
      <c r="AL13" s="151"/>
      <c r="AM13" s="151"/>
      <c r="AN13" s="151"/>
      <c r="AO13" s="151"/>
      <c r="AP13" s="151"/>
      <c r="AQ13" s="151"/>
      <c r="AR13" s="151"/>
      <c r="AS13" s="151"/>
      <c r="AT13" s="151"/>
      <c r="AU13" s="151"/>
      <c r="AV13" s="151"/>
      <c r="AW13" s="174"/>
    </row>
    <row r="14" spans="1:49" ht="13.5" customHeight="1">
      <c r="A14" s="42" t="s">
        <v>562</v>
      </c>
      <c r="B14" s="228">
        <v>18.931000000000001</v>
      </c>
      <c r="C14" s="228">
        <v>23.555</v>
      </c>
      <c r="D14" s="229">
        <v>24.047000000000001</v>
      </c>
      <c r="E14" s="229">
        <v>23.135999999999999</v>
      </c>
      <c r="F14" s="229">
        <v>21.914999999999999</v>
      </c>
      <c r="G14" s="229">
        <v>20.768999999999998</v>
      </c>
      <c r="H14" s="45">
        <v>19.87</v>
      </c>
      <c r="I14" s="45">
        <v>16.510000000000002</v>
      </c>
      <c r="J14" s="41"/>
      <c r="K14" s="230">
        <v>1.22</v>
      </c>
      <c r="L14" s="230">
        <v>-0.56999999999999995</v>
      </c>
      <c r="N14" s="42"/>
      <c r="O14" s="220"/>
      <c r="P14" s="220"/>
      <c r="Q14" s="151"/>
      <c r="R14" s="151"/>
      <c r="S14" s="151"/>
      <c r="T14" s="151"/>
      <c r="U14" s="151"/>
      <c r="V14" s="151"/>
      <c r="W14" s="151"/>
      <c r="X14" s="151"/>
      <c r="Y14" s="151"/>
      <c r="Z14" s="151"/>
      <c r="AA14" s="151"/>
      <c r="AB14" s="151"/>
      <c r="AC14" s="151"/>
      <c r="AD14" s="151"/>
      <c r="AE14" s="151"/>
      <c r="AF14" s="151"/>
      <c r="AG14" s="151"/>
      <c r="AH14" s="151"/>
      <c r="AI14" s="151"/>
      <c r="AJ14" s="151"/>
      <c r="AK14" s="151"/>
      <c r="AL14" s="151"/>
      <c r="AM14" s="151"/>
      <c r="AN14" s="151"/>
      <c r="AO14" s="151"/>
      <c r="AP14" s="151"/>
      <c r="AQ14" s="151"/>
      <c r="AR14" s="151"/>
      <c r="AS14" s="151"/>
      <c r="AT14" s="151"/>
      <c r="AU14" s="151"/>
      <c r="AV14" s="151"/>
      <c r="AW14" s="171"/>
    </row>
    <row r="15" spans="1:49" ht="13.5" customHeight="1">
      <c r="A15" s="42" t="s">
        <v>563</v>
      </c>
      <c r="B15" s="228">
        <v>20.388999999999999</v>
      </c>
      <c r="C15" s="228">
        <v>5.3140000000000001</v>
      </c>
      <c r="D15" s="229">
        <v>4.6580000000000004</v>
      </c>
      <c r="E15" s="229">
        <v>4.6950000000000003</v>
      </c>
      <c r="F15" s="229">
        <v>4.6859999999999999</v>
      </c>
      <c r="G15" s="229">
        <v>4.5720000000000001</v>
      </c>
      <c r="H15" s="45">
        <v>4.4800000000000004</v>
      </c>
      <c r="I15" s="45">
        <v>3.64</v>
      </c>
      <c r="J15" s="41"/>
      <c r="K15" s="230">
        <v>-7.2</v>
      </c>
      <c r="L15" s="230">
        <v>-0.68</v>
      </c>
      <c r="N15" s="42"/>
      <c r="O15" s="220"/>
      <c r="P15" s="220"/>
      <c r="Q15" s="151"/>
      <c r="R15" s="151"/>
      <c r="S15" s="151"/>
      <c r="T15" s="151"/>
      <c r="U15" s="151"/>
      <c r="V15" s="151"/>
      <c r="W15" s="151"/>
      <c r="X15" s="151"/>
      <c r="Y15" s="151"/>
      <c r="Z15" s="151"/>
      <c r="AA15" s="151"/>
      <c r="AB15" s="151"/>
      <c r="AC15" s="151"/>
      <c r="AD15" s="151"/>
      <c r="AE15" s="151"/>
      <c r="AF15" s="151"/>
      <c r="AG15" s="151"/>
      <c r="AH15" s="151"/>
      <c r="AI15" s="151"/>
      <c r="AJ15" s="151"/>
      <c r="AK15" s="151"/>
      <c r="AL15" s="151"/>
      <c r="AM15" s="151"/>
      <c r="AN15" s="151"/>
      <c r="AO15" s="151"/>
      <c r="AP15" s="151"/>
      <c r="AQ15" s="151"/>
      <c r="AR15" s="151"/>
      <c r="AS15" s="151"/>
      <c r="AT15" s="151"/>
      <c r="AU15" s="151"/>
      <c r="AV15" s="151"/>
      <c r="AW15" s="171"/>
    </row>
    <row r="16" spans="1:49" ht="13.5" customHeight="1">
      <c r="A16" s="42" t="s">
        <v>564</v>
      </c>
      <c r="B16" s="228">
        <v>2.5209999999999999</v>
      </c>
      <c r="C16" s="228">
        <v>5.5250000000000004</v>
      </c>
      <c r="D16" s="229">
        <v>6.2930000000000001</v>
      </c>
      <c r="E16" s="229">
        <v>6.8449999999999998</v>
      </c>
      <c r="F16" s="229">
        <v>7.2249999999999996</v>
      </c>
      <c r="G16" s="229">
        <v>7.4859999999999998</v>
      </c>
      <c r="H16" s="45">
        <v>4.66</v>
      </c>
      <c r="I16" s="45">
        <v>5.95</v>
      </c>
      <c r="J16" s="41"/>
      <c r="K16" s="230">
        <v>4.46</v>
      </c>
      <c r="L16" s="230">
        <v>1.39</v>
      </c>
      <c r="N16" s="42"/>
      <c r="O16" s="220"/>
      <c r="P16" s="220"/>
      <c r="Q16" s="151"/>
      <c r="R16" s="151"/>
      <c r="S16" s="151"/>
      <c r="T16" s="151"/>
      <c r="U16" s="151"/>
      <c r="V16" s="151"/>
      <c r="W16" s="151"/>
      <c r="X16" s="151"/>
      <c r="Y16" s="151"/>
      <c r="Z16" s="151"/>
      <c r="AA16" s="151"/>
      <c r="AB16" s="151"/>
      <c r="AC16" s="151"/>
      <c r="AD16" s="151"/>
      <c r="AE16" s="151"/>
      <c r="AF16" s="151"/>
      <c r="AG16" s="151"/>
      <c r="AH16" s="151"/>
      <c r="AI16" s="151"/>
      <c r="AJ16" s="151"/>
      <c r="AK16" s="151"/>
      <c r="AL16" s="151"/>
      <c r="AM16" s="151"/>
      <c r="AN16" s="151"/>
      <c r="AO16" s="151"/>
      <c r="AP16" s="151"/>
      <c r="AQ16" s="151"/>
      <c r="AR16" s="151"/>
      <c r="AS16" s="151"/>
      <c r="AT16" s="151"/>
      <c r="AU16" s="151"/>
      <c r="AV16" s="151"/>
      <c r="AW16" s="171"/>
    </row>
    <row r="17" spans="1:49" ht="13.5" customHeight="1">
      <c r="A17" s="42" t="s">
        <v>565</v>
      </c>
      <c r="B17" s="228">
        <v>4.548</v>
      </c>
      <c r="C17" s="228">
        <v>6.165</v>
      </c>
      <c r="D17" s="229">
        <v>6.2729999999999997</v>
      </c>
      <c r="E17" s="229">
        <v>6.319</v>
      </c>
      <c r="F17" s="229">
        <v>6.306</v>
      </c>
      <c r="G17" s="229">
        <v>6.2859999999999996</v>
      </c>
      <c r="H17" s="45">
        <v>5.2</v>
      </c>
      <c r="I17" s="45">
        <v>5</v>
      </c>
      <c r="J17" s="41"/>
      <c r="K17" s="230">
        <v>1.7</v>
      </c>
      <c r="L17" s="230">
        <v>0.09</v>
      </c>
      <c r="N17" s="42"/>
      <c r="O17" s="220"/>
      <c r="P17" s="220"/>
      <c r="Q17" s="151"/>
      <c r="R17" s="151"/>
      <c r="S17" s="151"/>
      <c r="T17" s="151"/>
      <c r="U17" s="151"/>
      <c r="V17" s="151"/>
      <c r="W17" s="151"/>
      <c r="X17" s="151"/>
      <c r="Y17" s="151"/>
      <c r="Z17" s="151"/>
      <c r="AA17" s="151"/>
      <c r="AB17" s="151"/>
      <c r="AC17" s="151"/>
      <c r="AD17" s="151"/>
      <c r="AE17" s="151"/>
      <c r="AF17" s="151"/>
      <c r="AG17" s="151"/>
      <c r="AH17" s="151"/>
      <c r="AI17" s="151"/>
      <c r="AJ17" s="151"/>
      <c r="AK17" s="151"/>
      <c r="AL17" s="151"/>
      <c r="AM17" s="151"/>
      <c r="AN17" s="151"/>
      <c r="AO17" s="151"/>
      <c r="AP17" s="151"/>
      <c r="AQ17" s="151"/>
      <c r="AR17" s="151"/>
      <c r="AS17" s="151"/>
      <c r="AT17" s="151"/>
      <c r="AU17" s="151"/>
      <c r="AV17" s="151"/>
      <c r="AW17" s="171"/>
    </row>
    <row r="18" spans="1:49" ht="13.5" customHeight="1">
      <c r="A18" s="42" t="s">
        <v>566</v>
      </c>
      <c r="B18" s="228">
        <v>4.0960000000000001</v>
      </c>
      <c r="C18" s="228">
        <v>4.9950000000000001</v>
      </c>
      <c r="D18" s="229">
        <v>4.7690000000000001</v>
      </c>
      <c r="E18" s="229">
        <v>4.8460000000000001</v>
      </c>
      <c r="F18" s="229">
        <v>4.8310000000000004</v>
      </c>
      <c r="G18" s="229">
        <v>4.7210000000000001</v>
      </c>
      <c r="H18" s="45">
        <v>4.21</v>
      </c>
      <c r="I18" s="45">
        <v>3.75</v>
      </c>
      <c r="J18" s="41"/>
      <c r="K18" s="230">
        <v>1.1100000000000001</v>
      </c>
      <c r="L18" s="230">
        <v>-0.26</v>
      </c>
      <c r="N18" s="42"/>
      <c r="O18" s="220"/>
      <c r="P18" s="220"/>
      <c r="Q18" s="151"/>
      <c r="R18" s="151"/>
      <c r="S18" s="151"/>
      <c r="T18" s="151"/>
      <c r="U18" s="151"/>
      <c r="V18" s="151"/>
      <c r="W18" s="151"/>
      <c r="X18" s="151"/>
      <c r="Y18" s="151"/>
      <c r="Z18" s="151"/>
      <c r="AA18" s="151"/>
      <c r="AB18" s="151"/>
      <c r="AC18" s="151"/>
      <c r="AD18" s="151"/>
      <c r="AE18" s="151"/>
      <c r="AF18" s="151"/>
      <c r="AG18" s="151"/>
      <c r="AH18" s="151"/>
      <c r="AI18" s="151"/>
      <c r="AJ18" s="151"/>
      <c r="AK18" s="151"/>
      <c r="AL18" s="151"/>
      <c r="AM18" s="151"/>
      <c r="AN18" s="151"/>
      <c r="AO18" s="151"/>
      <c r="AP18" s="151"/>
      <c r="AQ18" s="151"/>
      <c r="AR18" s="151"/>
      <c r="AS18" s="151"/>
      <c r="AT18" s="151"/>
      <c r="AU18" s="151"/>
      <c r="AV18" s="151"/>
      <c r="AW18" s="171"/>
    </row>
    <row r="19" spans="1:49" ht="13.5" customHeight="1">
      <c r="A19" s="42" t="s">
        <v>567</v>
      </c>
      <c r="B19" s="228">
        <v>29.129000000000001</v>
      </c>
      <c r="C19" s="228">
        <v>55.301000000000002</v>
      </c>
      <c r="D19" s="229">
        <v>61.433</v>
      </c>
      <c r="E19" s="229">
        <v>62.978000000000002</v>
      </c>
      <c r="F19" s="229">
        <v>63.631999999999998</v>
      </c>
      <c r="G19" s="229">
        <v>63.924999999999997</v>
      </c>
      <c r="H19" s="45">
        <v>46.66</v>
      </c>
      <c r="I19" s="45">
        <v>50.83</v>
      </c>
      <c r="J19" s="41"/>
      <c r="K19" s="230">
        <v>3.63</v>
      </c>
      <c r="L19" s="230">
        <v>0.66</v>
      </c>
      <c r="M19" s="55"/>
      <c r="N19" s="42"/>
      <c r="O19" s="220"/>
      <c r="P19" s="220"/>
      <c r="Q19" s="151"/>
      <c r="R19" s="151"/>
      <c r="S19" s="151"/>
      <c r="T19" s="151"/>
      <c r="U19" s="151"/>
      <c r="V19" s="151"/>
      <c r="W19" s="151"/>
      <c r="X19" s="151"/>
      <c r="Y19" s="151"/>
      <c r="Z19" s="151"/>
      <c r="AA19" s="151"/>
      <c r="AB19" s="151"/>
      <c r="AC19" s="151"/>
      <c r="AD19" s="151"/>
      <c r="AE19" s="151"/>
      <c r="AF19" s="151"/>
      <c r="AG19" s="151"/>
      <c r="AH19" s="151"/>
      <c r="AI19" s="151"/>
      <c r="AJ19" s="151"/>
      <c r="AK19" s="151"/>
      <c r="AL19" s="151"/>
      <c r="AM19" s="151"/>
      <c r="AN19" s="151"/>
      <c r="AO19" s="151"/>
      <c r="AP19" s="151"/>
      <c r="AQ19" s="151"/>
      <c r="AR19" s="151"/>
      <c r="AS19" s="151"/>
      <c r="AT19" s="151"/>
      <c r="AU19" s="151"/>
      <c r="AV19" s="151"/>
      <c r="AW19" s="171"/>
    </row>
    <row r="20" spans="1:49" ht="13.5" customHeight="1">
      <c r="A20" s="42" t="s">
        <v>568</v>
      </c>
      <c r="B20" s="228">
        <v>3.1019999999999999</v>
      </c>
      <c r="C20" s="228">
        <v>5.141</v>
      </c>
      <c r="D20" s="229">
        <v>5.9880000000000004</v>
      </c>
      <c r="E20" s="229">
        <v>6.5110000000000001</v>
      </c>
      <c r="F20" s="229">
        <v>6.8170000000000002</v>
      </c>
      <c r="G20" s="229">
        <v>6.9790000000000001</v>
      </c>
      <c r="H20" s="45">
        <v>4.34</v>
      </c>
      <c r="I20" s="45">
        <v>5.55</v>
      </c>
      <c r="J20" s="41"/>
      <c r="K20" s="230">
        <v>2.85</v>
      </c>
      <c r="L20" s="230">
        <v>1.4</v>
      </c>
    </row>
    <row r="21" spans="1:49" s="211" customFormat="1" ht="3" customHeight="1">
      <c r="A21" s="50"/>
      <c r="B21" s="51"/>
      <c r="C21" s="51"/>
      <c r="D21" s="52"/>
      <c r="E21" s="52"/>
      <c r="F21" s="52"/>
      <c r="G21" s="52"/>
      <c r="H21" s="52"/>
      <c r="I21" s="52"/>
      <c r="J21" s="54"/>
      <c r="K21" s="54"/>
      <c r="L21" s="54"/>
      <c r="M21" s="30"/>
      <c r="N21" s="31"/>
      <c r="O21" s="146"/>
      <c r="P21" s="146"/>
      <c r="Q21" s="146"/>
      <c r="R21" s="146"/>
      <c r="S21" s="146"/>
      <c r="T21" s="146"/>
      <c r="U21" s="30"/>
      <c r="V21" s="30"/>
      <c r="W21" s="30"/>
      <c r="X21" s="30"/>
      <c r="Y21" s="30"/>
      <c r="Z21" s="30"/>
      <c r="AA21" s="30"/>
      <c r="AB21" s="30"/>
      <c r="AC21" s="30"/>
      <c r="AD21" s="30"/>
      <c r="AE21" s="30"/>
      <c r="AF21" s="30"/>
      <c r="AG21" s="30"/>
      <c r="AH21" s="30"/>
      <c r="AI21" s="30"/>
      <c r="AJ21" s="30"/>
      <c r="AK21" s="30"/>
      <c r="AL21" s="30"/>
      <c r="AM21" s="30"/>
      <c r="AN21" s="30"/>
      <c r="AO21" s="30"/>
      <c r="AP21" s="30"/>
      <c r="AQ21" s="30"/>
      <c r="AR21" s="30"/>
      <c r="AS21" s="30"/>
      <c r="AT21" s="30"/>
      <c r="AU21" s="30"/>
      <c r="AV21" s="30"/>
      <c r="AW21" s="30"/>
    </row>
    <row r="22" spans="1:49" ht="13.5" customHeight="1">
      <c r="A22" s="37" t="s">
        <v>569</v>
      </c>
      <c r="B22" s="240"/>
      <c r="C22" s="240"/>
      <c r="D22" s="241"/>
      <c r="E22" s="241"/>
      <c r="F22" s="241"/>
      <c r="G22" s="241"/>
      <c r="H22" s="239"/>
      <c r="I22" s="239"/>
      <c r="J22" s="41"/>
      <c r="K22" s="230"/>
      <c r="L22" s="230"/>
      <c r="N22" s="31"/>
      <c r="O22" s="144">
        <v>2000</v>
      </c>
      <c r="P22" s="144">
        <v>2018</v>
      </c>
      <c r="Q22" s="156">
        <v>2025</v>
      </c>
      <c r="R22" s="156">
        <v>2030</v>
      </c>
      <c r="S22" s="156">
        <v>2035</v>
      </c>
      <c r="T22" s="156">
        <v>2040</v>
      </c>
      <c r="U22" s="30"/>
      <c r="V22" s="30"/>
      <c r="W22" s="30"/>
      <c r="X22" s="30"/>
      <c r="Y22" s="30"/>
      <c r="Z22" s="170"/>
      <c r="AA22" s="30"/>
      <c r="AB22" s="30"/>
      <c r="AC22" s="30"/>
      <c r="AD22" s="30"/>
      <c r="AE22" s="30"/>
      <c r="AF22" s="30"/>
      <c r="AG22" s="30"/>
      <c r="AH22" s="30"/>
      <c r="AI22" s="30"/>
      <c r="AJ22" s="30"/>
      <c r="AK22" s="30"/>
      <c r="AL22" s="30"/>
      <c r="AM22" s="30"/>
      <c r="AN22" s="30"/>
      <c r="AO22" s="30"/>
      <c r="AP22" s="30"/>
      <c r="AQ22" s="30"/>
      <c r="AR22" s="30"/>
      <c r="AS22" s="30"/>
      <c r="AT22" s="172"/>
      <c r="AU22" s="30"/>
      <c r="AV22" s="30"/>
    </row>
    <row r="23" spans="1:49" ht="13.5" customHeight="1">
      <c r="A23" s="42" t="s">
        <v>570</v>
      </c>
      <c r="B23" s="228">
        <v>48.521999999999998</v>
      </c>
      <c r="C23" s="228">
        <v>69.293999999999997</v>
      </c>
      <c r="D23" s="229">
        <v>76.963999999999999</v>
      </c>
      <c r="E23" s="229">
        <v>79.251000000000005</v>
      </c>
      <c r="F23" s="229">
        <v>80.3</v>
      </c>
      <c r="G23" s="229">
        <v>80.805999999999997</v>
      </c>
      <c r="H23" s="45">
        <v>58.47</v>
      </c>
      <c r="I23" s="45">
        <v>64.25</v>
      </c>
      <c r="J23" s="41"/>
      <c r="K23" s="230">
        <v>2</v>
      </c>
      <c r="L23" s="230">
        <v>0.7</v>
      </c>
      <c r="N23" s="37" t="s">
        <v>529</v>
      </c>
      <c r="O23" s="147">
        <f>O5</f>
        <v>3990174652015580</v>
      </c>
      <c r="P23" s="147">
        <f>P5</f>
        <v>6492232825698411</v>
      </c>
      <c r="Q23" s="148">
        <f>W5</f>
        <v>4983851789859250</v>
      </c>
      <c r="R23" s="148">
        <f>AB5</f>
        <v>5056621776208100</v>
      </c>
      <c r="S23" s="148">
        <f>AG5</f>
        <v>5043455762329180</v>
      </c>
      <c r="T23" s="148">
        <f>AL5</f>
        <v>4987698486685320</v>
      </c>
      <c r="U23" s="30"/>
      <c r="V23" s="30"/>
      <c r="W23" s="30"/>
      <c r="X23" s="30"/>
      <c r="Y23" s="30"/>
      <c r="Z23" s="170"/>
      <c r="AA23" s="30"/>
      <c r="AB23" s="30"/>
      <c r="AC23" s="30"/>
      <c r="AD23" s="30"/>
      <c r="AE23" s="30"/>
      <c r="AF23" s="30"/>
      <c r="AG23" s="30"/>
      <c r="AH23" s="30"/>
      <c r="AI23" s="30"/>
      <c r="AJ23" s="30"/>
      <c r="AK23" s="30"/>
      <c r="AL23" s="30"/>
      <c r="AM23" s="30"/>
      <c r="AN23" s="30"/>
      <c r="AO23" s="30"/>
      <c r="AP23" s="30"/>
      <c r="AQ23" s="30"/>
      <c r="AR23" s="30"/>
      <c r="AS23" s="30"/>
      <c r="AT23" s="173"/>
      <c r="AU23" s="165"/>
      <c r="AV23" s="165"/>
      <c r="AW23" s="171"/>
    </row>
    <row r="24" spans="1:49" ht="13.5" customHeight="1">
      <c r="A24" s="48" t="s">
        <v>571</v>
      </c>
      <c r="B24" s="228">
        <v>16.335000000000001</v>
      </c>
      <c r="C24" s="228">
        <v>9.016</v>
      </c>
      <c r="D24" s="229">
        <v>9.6739999999999995</v>
      </c>
      <c r="E24" s="229">
        <v>9.8840000000000003</v>
      </c>
      <c r="F24" s="229">
        <v>9.9640000000000004</v>
      </c>
      <c r="G24" s="229">
        <v>10.006</v>
      </c>
      <c r="H24" s="45">
        <v>7.61</v>
      </c>
      <c r="I24" s="45">
        <v>7.96</v>
      </c>
      <c r="J24" s="41"/>
      <c r="K24" s="230">
        <v>-3.25</v>
      </c>
      <c r="L24" s="230">
        <v>0.47</v>
      </c>
      <c r="N24" s="42" t="s">
        <v>530</v>
      </c>
      <c r="O24" s="147">
        <f t="shared" ref="O24:P25" si="9">O6</f>
        <v>268832554473490</v>
      </c>
      <c r="P24" s="147">
        <f t="shared" si="9"/>
        <v>350366664518850.06</v>
      </c>
      <c r="Q24" s="148">
        <f t="shared" ref="Q24:Q25" si="10">W6</f>
        <v>32399498009269.996</v>
      </c>
      <c r="R24" s="148">
        <f t="shared" ref="R24:R25" si="11">AB6</f>
        <v>33152974707160</v>
      </c>
      <c r="S24" s="148">
        <f t="shared" ref="S24:S25" si="12">AG6</f>
        <v>33549541390260</v>
      </c>
      <c r="T24" s="148">
        <f t="shared" ref="T24:T25" si="13">AL6</f>
        <v>31170141291660</v>
      </c>
      <c r="U24" s="30"/>
      <c r="V24" s="30"/>
      <c r="W24" s="30"/>
      <c r="X24" s="30"/>
      <c r="Y24" s="30"/>
      <c r="Z24" s="30"/>
      <c r="AA24" s="30"/>
      <c r="AB24" s="30"/>
      <c r="AC24" s="30"/>
      <c r="AD24" s="30"/>
      <c r="AE24" s="30"/>
      <c r="AF24" s="30"/>
      <c r="AG24" s="30"/>
      <c r="AH24" s="30"/>
      <c r="AI24" s="30"/>
      <c r="AJ24" s="30"/>
      <c r="AK24" s="30"/>
      <c r="AL24" s="30"/>
      <c r="AM24" s="30"/>
      <c r="AN24" s="30"/>
      <c r="AO24" s="30"/>
      <c r="AP24" s="30"/>
      <c r="AQ24" s="30"/>
      <c r="AR24" s="30"/>
      <c r="AS24" s="30"/>
      <c r="AT24" s="30"/>
      <c r="AU24" s="30"/>
      <c r="AV24" s="30"/>
    </row>
    <row r="25" spans="1:49" ht="13.5" customHeight="1">
      <c r="A25" s="48" t="s">
        <v>572</v>
      </c>
      <c r="B25" s="228">
        <v>32.186999999999998</v>
      </c>
      <c r="C25" s="228">
        <v>60.277999999999999</v>
      </c>
      <c r="D25" s="229">
        <v>67.290000000000006</v>
      </c>
      <c r="E25" s="229">
        <v>69.367000000000004</v>
      </c>
      <c r="F25" s="229">
        <v>70.335999999999999</v>
      </c>
      <c r="G25" s="229">
        <v>70.8</v>
      </c>
      <c r="H25" s="45">
        <v>50.86</v>
      </c>
      <c r="I25" s="45">
        <v>56.29</v>
      </c>
      <c r="J25" s="41"/>
      <c r="K25" s="230">
        <v>3.55</v>
      </c>
      <c r="L25" s="230">
        <v>0.73</v>
      </c>
      <c r="N25" s="42" t="s">
        <v>558</v>
      </c>
      <c r="O25" s="147">
        <f t="shared" si="9"/>
        <v>3721342097542090</v>
      </c>
      <c r="P25" s="147">
        <f t="shared" si="9"/>
        <v>4700147984769510</v>
      </c>
      <c r="Q25" s="148">
        <f t="shared" si="10"/>
        <v>4951452291849980</v>
      </c>
      <c r="R25" s="148">
        <f t="shared" si="11"/>
        <v>5023508458169250</v>
      </c>
      <c r="S25" s="148">
        <f t="shared" si="12"/>
        <v>5009906220938920</v>
      </c>
      <c r="T25" s="148">
        <f t="shared" si="13"/>
        <v>4956488688725350</v>
      </c>
      <c r="U25" s="30"/>
      <c r="V25" s="30"/>
      <c r="W25" s="30"/>
      <c r="X25" s="30"/>
      <c r="Y25" s="30"/>
      <c r="Z25" s="30"/>
      <c r="AA25" s="30"/>
      <c r="AB25" s="30"/>
      <c r="AC25" s="30"/>
      <c r="AD25" s="30"/>
      <c r="AE25" s="30"/>
      <c r="AF25" s="30"/>
      <c r="AG25" s="30"/>
      <c r="AH25" s="30"/>
      <c r="AI25" s="30"/>
      <c r="AJ25" s="30"/>
      <c r="AK25" s="30"/>
      <c r="AL25" s="30"/>
      <c r="AM25" s="30"/>
      <c r="AN25" s="30"/>
      <c r="AO25" s="30"/>
      <c r="AP25" s="30"/>
      <c r="AQ25" s="30"/>
      <c r="AR25" s="30"/>
      <c r="AS25" s="30"/>
      <c r="AT25" s="30"/>
      <c r="AU25" s="30"/>
      <c r="AV25" s="30"/>
    </row>
    <row r="26" spans="1:49" ht="13.5" customHeight="1">
      <c r="A26" s="42" t="s">
        <v>536</v>
      </c>
      <c r="B26" s="228">
        <v>30.77</v>
      </c>
      <c r="C26" s="228">
        <v>40.781999999999996</v>
      </c>
      <c r="D26" s="229">
        <v>43.353999999999999</v>
      </c>
      <c r="E26" s="229">
        <v>43.738999999999997</v>
      </c>
      <c r="F26" s="229">
        <v>43.018000000000001</v>
      </c>
      <c r="G26" s="229">
        <v>41.668999999999997</v>
      </c>
      <c r="H26" s="45">
        <v>34.409999999999997</v>
      </c>
      <c r="I26" s="45">
        <v>33.130000000000003</v>
      </c>
      <c r="J26" s="41"/>
      <c r="K26" s="230">
        <v>1.58</v>
      </c>
      <c r="L26" s="230">
        <v>0.1</v>
      </c>
    </row>
    <row r="27" spans="1:49" ht="13.5" customHeight="1">
      <c r="A27" s="42" t="s">
        <v>537</v>
      </c>
      <c r="B27" s="228">
        <v>8.8810000000000002</v>
      </c>
      <c r="C27" s="228">
        <v>3.3660000000000001</v>
      </c>
      <c r="D27" s="229">
        <v>2.2370000000000001</v>
      </c>
      <c r="E27" s="229">
        <v>1.6990000000000001</v>
      </c>
      <c r="F27" s="229">
        <v>1.31</v>
      </c>
      <c r="G27" s="229">
        <v>1.016</v>
      </c>
      <c r="H27" s="45">
        <v>2.84</v>
      </c>
      <c r="I27" s="45">
        <v>0.81</v>
      </c>
      <c r="J27" s="41"/>
      <c r="K27" s="230">
        <v>-5.25</v>
      </c>
      <c r="L27" s="230">
        <v>-5.3</v>
      </c>
    </row>
    <row r="28" spans="1:49" ht="13.5" customHeight="1">
      <c r="A28" s="42" t="s">
        <v>538</v>
      </c>
      <c r="B28" s="228">
        <v>5.6669999999999998</v>
      </c>
      <c r="C28" s="228">
        <v>3.3879999999999999</v>
      </c>
      <c r="D28" s="229">
        <v>2.302</v>
      </c>
      <c r="E28" s="229">
        <v>1.986</v>
      </c>
      <c r="F28" s="229">
        <v>1.704</v>
      </c>
      <c r="G28" s="229">
        <v>1.4950000000000001</v>
      </c>
      <c r="H28" s="45">
        <v>2.86</v>
      </c>
      <c r="I28" s="45">
        <v>1.19</v>
      </c>
      <c r="J28" s="41"/>
      <c r="K28" s="230">
        <v>-2.82</v>
      </c>
      <c r="L28" s="230">
        <v>-3.65</v>
      </c>
    </row>
    <row r="29" spans="1:49" ht="13.5" customHeight="1" thickBot="1">
      <c r="A29" s="242" t="s">
        <v>573</v>
      </c>
      <c r="B29" s="228">
        <v>6.7789999999999999</v>
      </c>
      <c r="C29" s="228">
        <v>1.6910000000000001</v>
      </c>
      <c r="D29" s="229">
        <v>0.81699999999999995</v>
      </c>
      <c r="E29" s="229">
        <v>0.83599999999999997</v>
      </c>
      <c r="F29" s="229">
        <v>0.84599999999999997</v>
      </c>
      <c r="G29" s="229">
        <v>0.78600000000000003</v>
      </c>
      <c r="H29" s="45">
        <v>1.43</v>
      </c>
      <c r="I29" s="45">
        <v>0.62</v>
      </c>
      <c r="J29" s="41"/>
      <c r="K29" s="230">
        <v>-7.42</v>
      </c>
      <c r="L29" s="230">
        <v>-3.42</v>
      </c>
    </row>
    <row r="30" spans="1:49" ht="15" customHeight="1">
      <c r="A30" s="465" t="s">
        <v>574</v>
      </c>
      <c r="B30" s="466"/>
      <c r="C30" s="466"/>
      <c r="D30" s="466"/>
      <c r="E30" s="466"/>
      <c r="F30" s="466"/>
      <c r="G30" s="466"/>
      <c r="H30" s="466"/>
      <c r="I30" s="466"/>
      <c r="J30" s="466"/>
      <c r="K30" s="466"/>
      <c r="L30" s="466"/>
    </row>
    <row r="31" spans="1:49">
      <c r="H31" s="214"/>
      <c r="I31" s="214"/>
      <c r="J31" s="215"/>
      <c r="K31" s="214"/>
      <c r="L31" s="214"/>
    </row>
    <row r="32" spans="1:49">
      <c r="A32" s="261" t="s">
        <v>606</v>
      </c>
      <c r="B32" s="30"/>
      <c r="H32" s="214"/>
      <c r="I32" s="214"/>
      <c r="J32" s="215"/>
      <c r="K32" s="214"/>
      <c r="L32" s="214"/>
    </row>
    <row r="33" spans="1:12">
      <c r="A33" s="391">
        <f>About!C72</f>
        <v>39656668310000</v>
      </c>
      <c r="B33" s="259" t="s">
        <v>29</v>
      </c>
      <c r="H33" s="214"/>
      <c r="I33" s="214"/>
      <c r="J33" s="215"/>
      <c r="K33" s="214"/>
      <c r="L33" s="214"/>
    </row>
    <row r="34" spans="1:12">
      <c r="H34" s="214"/>
      <c r="I34" s="214"/>
      <c r="J34" s="215"/>
      <c r="K34" s="214"/>
      <c r="L34" s="214"/>
    </row>
    <row r="35" spans="1:12">
      <c r="H35" s="214"/>
      <c r="I35" s="214"/>
      <c r="J35" s="215"/>
      <c r="K35" s="214"/>
      <c r="L35" s="214"/>
    </row>
    <row r="36" spans="1:12">
      <c r="H36" s="214"/>
      <c r="I36" s="214"/>
      <c r="J36" s="215"/>
      <c r="K36" s="214"/>
      <c r="L36" s="214"/>
    </row>
    <row r="37" spans="1:12">
      <c r="H37" s="214"/>
      <c r="I37" s="214"/>
      <c r="J37" s="215"/>
      <c r="K37" s="214"/>
      <c r="L37" s="214"/>
    </row>
    <row r="38" spans="1:12">
      <c r="H38" s="214"/>
      <c r="I38" s="214"/>
      <c r="J38" s="215"/>
      <c r="K38" s="214"/>
      <c r="L38" s="214"/>
    </row>
    <row r="39" spans="1:12">
      <c r="H39" s="214"/>
      <c r="I39" s="214"/>
      <c r="J39" s="215"/>
      <c r="K39" s="214"/>
      <c r="L39" s="214"/>
    </row>
    <row r="40" spans="1:12">
      <c r="H40" s="214"/>
      <c r="I40" s="214"/>
      <c r="J40" s="215"/>
      <c r="K40" s="214"/>
      <c r="L40" s="214"/>
    </row>
    <row r="41" spans="1:12">
      <c r="H41" s="214"/>
      <c r="I41" s="214"/>
      <c r="J41" s="215"/>
      <c r="K41" s="214"/>
      <c r="L41" s="214"/>
    </row>
    <row r="42" spans="1:12">
      <c r="H42" s="214"/>
      <c r="I42" s="214"/>
      <c r="J42" s="215"/>
      <c r="K42" s="214"/>
      <c r="L42" s="214"/>
    </row>
    <row r="43" spans="1:12">
      <c r="H43" s="214"/>
      <c r="I43" s="214"/>
      <c r="J43" s="215"/>
      <c r="K43" s="214"/>
      <c r="L43" s="214"/>
    </row>
    <row r="44" spans="1:12">
      <c r="H44" s="214"/>
      <c r="I44" s="214"/>
      <c r="J44" s="215"/>
      <c r="K44" s="214"/>
      <c r="L44" s="214"/>
    </row>
    <row r="45" spans="1:12">
      <c r="H45" s="214"/>
      <c r="I45" s="214"/>
      <c r="J45" s="215"/>
      <c r="K45" s="214"/>
      <c r="L45" s="214"/>
    </row>
    <row r="46" spans="1:12">
      <c r="H46" s="214"/>
      <c r="I46" s="214"/>
      <c r="J46" s="215"/>
      <c r="K46" s="214"/>
      <c r="L46" s="214"/>
    </row>
    <row r="47" spans="1:12">
      <c r="H47" s="214"/>
      <c r="I47" s="214"/>
      <c r="J47" s="215"/>
      <c r="K47" s="214"/>
      <c r="L47" s="214"/>
    </row>
    <row r="48" spans="1:12">
      <c r="H48" s="214"/>
      <c r="I48" s="214"/>
      <c r="J48" s="215"/>
      <c r="K48" s="214"/>
      <c r="L48" s="214"/>
    </row>
    <row r="49" spans="8:12">
      <c r="H49" s="214"/>
      <c r="I49" s="214"/>
      <c r="J49" s="215"/>
      <c r="K49" s="214"/>
      <c r="L49" s="214"/>
    </row>
    <row r="50" spans="8:12">
      <c r="H50" s="214"/>
      <c r="I50" s="214"/>
      <c r="J50" s="215"/>
      <c r="K50" s="214"/>
      <c r="L50" s="214"/>
    </row>
    <row r="51" spans="8:12">
      <c r="H51" s="214"/>
      <c r="I51" s="214"/>
      <c r="J51" s="215"/>
      <c r="K51" s="214"/>
      <c r="L51" s="214"/>
    </row>
    <row r="52" spans="8:12">
      <c r="H52" s="214"/>
      <c r="I52" s="214"/>
      <c r="J52" s="215"/>
      <c r="K52" s="214"/>
      <c r="L52" s="214"/>
    </row>
    <row r="53" spans="8:12">
      <c r="H53" s="214"/>
      <c r="I53" s="214"/>
      <c r="J53" s="215"/>
      <c r="K53" s="214"/>
      <c r="L53" s="214"/>
    </row>
    <row r="54" spans="8:12">
      <c r="H54" s="214"/>
      <c r="I54" s="214"/>
      <c r="J54" s="215"/>
      <c r="K54" s="214"/>
      <c r="L54" s="214"/>
    </row>
    <row r="55" spans="8:12">
      <c r="H55" s="214"/>
      <c r="I55" s="214"/>
      <c r="J55" s="215"/>
      <c r="K55" s="214"/>
      <c r="L55" s="214"/>
    </row>
    <row r="56" spans="8:12">
      <c r="H56" s="214"/>
      <c r="I56" s="214"/>
      <c r="J56" s="215"/>
      <c r="K56" s="214"/>
      <c r="L56" s="214"/>
    </row>
    <row r="57" spans="8:12">
      <c r="H57" s="214"/>
      <c r="I57" s="214"/>
      <c r="J57" s="215"/>
      <c r="K57" s="214"/>
      <c r="L57" s="214"/>
    </row>
    <row r="58" spans="8:12">
      <c r="H58" s="214"/>
      <c r="I58" s="214"/>
      <c r="J58" s="215"/>
      <c r="K58" s="214"/>
      <c r="L58" s="214"/>
    </row>
    <row r="59" spans="8:12">
      <c r="H59" s="214"/>
      <c r="I59" s="214"/>
      <c r="J59" s="215"/>
      <c r="K59" s="214"/>
      <c r="L59" s="214"/>
    </row>
    <row r="60" spans="8:12">
      <c r="H60" s="214"/>
      <c r="I60" s="214"/>
      <c r="J60" s="215"/>
      <c r="K60" s="214"/>
      <c r="L60" s="214"/>
    </row>
    <row r="61" spans="8:12">
      <c r="H61" s="214"/>
      <c r="I61" s="214"/>
      <c r="J61" s="215"/>
      <c r="K61" s="214"/>
      <c r="L61" s="214"/>
    </row>
    <row r="62" spans="8:12">
      <c r="H62" s="214"/>
      <c r="I62" s="214"/>
      <c r="J62" s="215"/>
      <c r="K62" s="214"/>
      <c r="L62" s="214"/>
    </row>
    <row r="63" spans="8:12">
      <c r="H63" s="214"/>
      <c r="I63" s="214"/>
      <c r="J63" s="215"/>
      <c r="K63" s="214"/>
      <c r="L63" s="214"/>
    </row>
    <row r="64" spans="8:12">
      <c r="H64" s="214"/>
      <c r="I64" s="214"/>
      <c r="J64" s="215"/>
      <c r="K64" s="214"/>
      <c r="L64" s="214"/>
    </row>
    <row r="65" spans="8:12">
      <c r="H65" s="214"/>
      <c r="I65" s="214"/>
      <c r="J65" s="215"/>
      <c r="K65" s="214"/>
      <c r="L65" s="214"/>
    </row>
    <row r="66" spans="8:12">
      <c r="H66" s="214"/>
      <c r="I66" s="214"/>
      <c r="J66" s="215"/>
      <c r="K66" s="214"/>
      <c r="L66" s="214"/>
    </row>
    <row r="67" spans="8:12">
      <c r="H67" s="214"/>
      <c r="I67" s="214"/>
      <c r="J67" s="215"/>
      <c r="K67" s="214"/>
      <c r="L67" s="214"/>
    </row>
    <row r="68" spans="8:12">
      <c r="H68" s="214"/>
      <c r="I68" s="214"/>
      <c r="J68" s="215"/>
      <c r="K68" s="214"/>
      <c r="L68" s="214"/>
    </row>
    <row r="69" spans="8:12">
      <c r="H69" s="214"/>
      <c r="I69" s="214"/>
      <c r="J69" s="215"/>
      <c r="K69" s="214"/>
      <c r="L69" s="214"/>
    </row>
    <row r="70" spans="8:12">
      <c r="H70" s="214"/>
      <c r="I70" s="214"/>
      <c r="J70" s="215"/>
      <c r="K70" s="214"/>
      <c r="L70" s="214"/>
    </row>
    <row r="71" spans="8:12">
      <c r="H71" s="214"/>
      <c r="I71" s="214"/>
      <c r="J71" s="215"/>
      <c r="K71" s="214"/>
      <c r="L71" s="214"/>
    </row>
    <row r="72" spans="8:12">
      <c r="H72" s="214"/>
      <c r="I72" s="214"/>
      <c r="J72" s="215"/>
      <c r="K72" s="214"/>
      <c r="L72" s="214"/>
    </row>
    <row r="73" spans="8:12">
      <c r="H73" s="214"/>
      <c r="I73" s="214"/>
      <c r="J73" s="215"/>
      <c r="K73" s="214"/>
      <c r="L73" s="214"/>
    </row>
    <row r="74" spans="8:12">
      <c r="H74" s="214"/>
      <c r="I74" s="214"/>
      <c r="J74" s="215"/>
      <c r="K74" s="214"/>
      <c r="L74" s="214"/>
    </row>
    <row r="75" spans="8:12">
      <c r="H75" s="214"/>
      <c r="I75" s="214"/>
      <c r="J75" s="215"/>
      <c r="K75" s="214"/>
      <c r="L75" s="214"/>
    </row>
    <row r="76" spans="8:12">
      <c r="H76" s="214"/>
      <c r="I76" s="214"/>
      <c r="J76" s="215"/>
      <c r="K76" s="214"/>
      <c r="L76" s="214"/>
    </row>
    <row r="77" spans="8:12">
      <c r="H77" s="214"/>
      <c r="I77" s="214"/>
      <c r="J77" s="215"/>
      <c r="K77" s="214"/>
      <c r="L77" s="214"/>
    </row>
    <row r="78" spans="8:12">
      <c r="H78" s="214"/>
      <c r="I78" s="214"/>
      <c r="J78" s="215"/>
      <c r="K78" s="214"/>
      <c r="L78" s="214"/>
    </row>
    <row r="79" spans="8:12">
      <c r="H79" s="214"/>
      <c r="I79" s="214"/>
      <c r="J79" s="215"/>
      <c r="K79" s="214"/>
      <c r="L79" s="214"/>
    </row>
    <row r="80" spans="8:12">
      <c r="H80" s="214"/>
      <c r="I80" s="214"/>
      <c r="J80" s="215"/>
      <c r="K80" s="214"/>
      <c r="L80" s="214"/>
    </row>
    <row r="81" spans="8:12">
      <c r="H81" s="214"/>
      <c r="I81" s="214"/>
      <c r="J81" s="215"/>
      <c r="K81" s="214"/>
      <c r="L81" s="214"/>
    </row>
    <row r="82" spans="8:12">
      <c r="H82" s="214"/>
      <c r="I82" s="214"/>
      <c r="J82" s="215"/>
      <c r="K82" s="214"/>
      <c r="L82" s="214"/>
    </row>
    <row r="83" spans="8:12">
      <c r="H83" s="214"/>
      <c r="I83" s="214"/>
      <c r="J83" s="215"/>
      <c r="K83" s="214"/>
      <c r="L83" s="214"/>
    </row>
    <row r="84" spans="8:12">
      <c r="H84" s="214"/>
      <c r="I84" s="214"/>
      <c r="J84" s="215"/>
      <c r="K84" s="214"/>
      <c r="L84" s="214"/>
    </row>
    <row r="85" spans="8:12">
      <c r="H85" s="214"/>
      <c r="I85" s="214"/>
      <c r="J85" s="215"/>
      <c r="K85" s="214"/>
      <c r="L85" s="214"/>
    </row>
    <row r="86" spans="8:12">
      <c r="H86" s="214"/>
      <c r="I86" s="214"/>
      <c r="J86" s="215"/>
      <c r="K86" s="214"/>
      <c r="L86" s="214"/>
    </row>
    <row r="87" spans="8:12">
      <c r="H87" s="214"/>
      <c r="I87" s="214"/>
      <c r="J87" s="215"/>
      <c r="K87" s="214"/>
      <c r="L87" s="214"/>
    </row>
    <row r="88" spans="8:12">
      <c r="H88" s="214"/>
      <c r="I88" s="214"/>
      <c r="J88" s="215"/>
      <c r="K88" s="214"/>
      <c r="L88" s="214"/>
    </row>
    <row r="89" spans="8:12">
      <c r="H89" s="214"/>
      <c r="I89" s="214"/>
      <c r="J89" s="215"/>
      <c r="K89" s="214"/>
      <c r="L89" s="214"/>
    </row>
    <row r="90" spans="8:12">
      <c r="H90" s="214"/>
      <c r="I90" s="214"/>
      <c r="J90" s="215"/>
      <c r="K90" s="214"/>
      <c r="L90" s="214"/>
    </row>
    <row r="91" spans="8:12">
      <c r="H91" s="214"/>
      <c r="I91" s="214"/>
      <c r="J91" s="215"/>
      <c r="K91" s="214"/>
      <c r="L91" s="214"/>
    </row>
    <row r="92" spans="8:12">
      <c r="H92" s="214"/>
      <c r="I92" s="214"/>
      <c r="J92" s="215"/>
      <c r="K92" s="214"/>
      <c r="L92" s="214"/>
    </row>
    <row r="93" spans="8:12">
      <c r="H93" s="214"/>
      <c r="I93" s="214"/>
      <c r="J93" s="215"/>
      <c r="K93" s="214"/>
      <c r="L93" s="214"/>
    </row>
    <row r="94" spans="8:12">
      <c r="H94" s="214"/>
      <c r="I94" s="214"/>
      <c r="J94" s="215"/>
      <c r="K94" s="214"/>
      <c r="L94" s="214"/>
    </row>
    <row r="95" spans="8:12">
      <c r="H95" s="214"/>
      <c r="I95" s="214"/>
      <c r="J95" s="215"/>
      <c r="K95" s="214"/>
      <c r="L95" s="214"/>
    </row>
    <row r="96" spans="8:12">
      <c r="H96" s="214"/>
      <c r="I96" s="214"/>
      <c r="J96" s="215"/>
      <c r="K96" s="214"/>
      <c r="L96" s="214"/>
    </row>
    <row r="97" spans="8:12">
      <c r="H97" s="214"/>
      <c r="I97" s="214"/>
      <c r="J97" s="215"/>
      <c r="K97" s="214"/>
      <c r="L97" s="214"/>
    </row>
    <row r="98" spans="8:12">
      <c r="H98" s="214"/>
      <c r="I98" s="214"/>
      <c r="J98" s="215"/>
      <c r="K98" s="214"/>
      <c r="L98" s="214"/>
    </row>
    <row r="99" spans="8:12">
      <c r="H99" s="214"/>
      <c r="I99" s="214"/>
      <c r="J99" s="215"/>
      <c r="K99" s="214"/>
      <c r="L99" s="214"/>
    </row>
    <row r="100" spans="8:12">
      <c r="H100" s="214"/>
      <c r="I100" s="214"/>
      <c r="J100" s="215"/>
      <c r="K100" s="214"/>
      <c r="L100" s="214"/>
    </row>
    <row r="101" spans="8:12">
      <c r="H101" s="214"/>
      <c r="I101" s="214"/>
      <c r="J101" s="215"/>
      <c r="K101" s="214"/>
      <c r="L101" s="214"/>
    </row>
    <row r="102" spans="8:12">
      <c r="H102" s="214"/>
      <c r="I102" s="214"/>
      <c r="J102" s="215"/>
      <c r="K102" s="214"/>
      <c r="L102" s="214"/>
    </row>
    <row r="103" spans="8:12">
      <c r="H103" s="214"/>
      <c r="I103" s="214"/>
      <c r="J103" s="215"/>
      <c r="K103" s="214"/>
      <c r="L103" s="214"/>
    </row>
    <row r="104" spans="8:12">
      <c r="H104" s="214"/>
      <c r="I104" s="214"/>
      <c r="J104" s="215"/>
      <c r="K104" s="214"/>
      <c r="L104" s="214"/>
    </row>
    <row r="105" spans="8:12">
      <c r="H105" s="214"/>
      <c r="I105" s="214"/>
      <c r="J105" s="215"/>
      <c r="K105" s="214"/>
      <c r="L105" s="214"/>
    </row>
  </sheetData>
  <mergeCells count="5">
    <mergeCell ref="A1:L1"/>
    <mergeCell ref="A2:L2"/>
    <mergeCell ref="H3:I3"/>
    <mergeCell ref="K3:L3"/>
    <mergeCell ref="A30:L30"/>
  </mergeCells>
  <phoneticPr fontId="34"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FF5B11-0DA8-4FA0-8A1F-22003A917C06}">
  <dimension ref="A1:AW111"/>
  <sheetViews>
    <sheetView workbookViewId="0">
      <selection activeCell="A24" sqref="A24"/>
    </sheetView>
  </sheetViews>
  <sheetFormatPr defaultColWidth="9.140625" defaultRowHeight="15"/>
  <cols>
    <col min="1" max="1" width="20.5703125" style="210" customWidth="1"/>
    <col min="2" max="3" width="6.140625" style="210" customWidth="1"/>
    <col min="4" max="4" width="6.140625" style="210" customWidth="1" collapsed="1"/>
    <col min="5" max="7" width="6.140625" style="210" customWidth="1"/>
    <col min="8" max="9" width="5.5703125" style="210" customWidth="1"/>
    <col min="10" max="10" width="0.5703125" style="211" customWidth="1"/>
    <col min="11" max="12" width="5.5703125" style="210" customWidth="1"/>
    <col min="13" max="13" width="4.42578125" style="30" customWidth="1"/>
    <col min="14" max="14" width="20.5703125" style="30" customWidth="1"/>
    <col min="15" max="48" width="6.140625" style="150" customWidth="1"/>
    <col min="49" max="49" width="9.140625" style="30"/>
    <col min="50" max="16384" width="9.140625" style="210"/>
  </cols>
  <sheetData>
    <row r="1" spans="1:49" ht="30" customHeight="1">
      <c r="A1" s="467" t="s">
        <v>540</v>
      </c>
      <c r="B1" s="468"/>
      <c r="C1" s="468"/>
      <c r="D1" s="468"/>
      <c r="E1" s="468"/>
      <c r="F1" s="468"/>
      <c r="G1" s="468"/>
      <c r="H1" s="468"/>
      <c r="I1" s="468"/>
      <c r="J1" s="468"/>
      <c r="K1" s="468"/>
      <c r="L1" s="468"/>
      <c r="M1" s="159">
        <v>1</v>
      </c>
      <c r="N1" s="160" t="s">
        <v>41</v>
      </c>
      <c r="O1" s="161" t="s">
        <v>28</v>
      </c>
      <c r="Q1" s="162" t="s">
        <v>29</v>
      </c>
      <c r="S1" s="145"/>
      <c r="T1" s="145"/>
      <c r="U1" s="145"/>
      <c r="V1" s="145"/>
      <c r="X1" s="155"/>
      <c r="Y1" s="155"/>
      <c r="Z1" s="155"/>
      <c r="AA1" s="155"/>
      <c r="AB1" s="155"/>
      <c r="AC1" s="155"/>
      <c r="AD1" s="155"/>
      <c r="AE1" s="155"/>
      <c r="AF1" s="155"/>
      <c r="AG1" s="155"/>
      <c r="AH1" s="154"/>
      <c r="AI1" s="154"/>
      <c r="AJ1" s="154"/>
      <c r="AK1" s="154"/>
      <c r="AM1" s="155"/>
      <c r="AN1" s="155"/>
      <c r="AO1" s="155"/>
      <c r="AP1" s="155"/>
      <c r="AQ1" s="155"/>
      <c r="AR1" s="154"/>
      <c r="AS1" s="154"/>
      <c r="AT1" s="154"/>
      <c r="AU1" s="154"/>
    </row>
    <row r="2" spans="1:49">
      <c r="A2" s="469" t="s">
        <v>51</v>
      </c>
      <c r="B2" s="469"/>
      <c r="C2" s="469"/>
      <c r="D2" s="469"/>
      <c r="E2" s="469"/>
      <c r="F2" s="469"/>
      <c r="G2" s="469"/>
      <c r="H2" s="469"/>
      <c r="I2" s="469"/>
      <c r="J2" s="469"/>
      <c r="K2" s="469"/>
      <c r="L2" s="469"/>
      <c r="N2" s="153" t="s">
        <v>439</v>
      </c>
      <c r="O2" s="153"/>
      <c r="P2" s="153"/>
      <c r="Q2" s="153"/>
      <c r="R2" s="153"/>
      <c r="S2" s="153"/>
      <c r="T2" s="153"/>
      <c r="U2" s="153"/>
      <c r="V2" s="153"/>
      <c r="W2" s="153"/>
      <c r="X2" s="153"/>
      <c r="Y2" s="153"/>
      <c r="Z2" s="153"/>
      <c r="AA2" s="153"/>
      <c r="AB2" s="153"/>
      <c r="AC2" s="153"/>
      <c r="AD2" s="153"/>
      <c r="AE2" s="153"/>
      <c r="AF2" s="153"/>
      <c r="AG2" s="153"/>
      <c r="AH2" s="153"/>
      <c r="AI2" s="153"/>
      <c r="AJ2" s="153"/>
      <c r="AK2" s="153"/>
      <c r="AM2" s="153"/>
      <c r="AN2" s="153"/>
      <c r="AO2" s="153"/>
      <c r="AP2" s="153"/>
      <c r="AQ2" s="153"/>
      <c r="AR2" s="153"/>
      <c r="AS2" s="153"/>
      <c r="AT2" s="153"/>
      <c r="AU2" s="153"/>
    </row>
    <row r="3" spans="1:49" ht="15" customHeight="1">
      <c r="A3" s="31"/>
      <c r="B3" s="32"/>
      <c r="C3" s="32"/>
      <c r="D3" s="32"/>
      <c r="E3" s="32"/>
      <c r="F3" s="32"/>
      <c r="G3" s="32"/>
      <c r="H3" s="459" t="s">
        <v>31</v>
      </c>
      <c r="I3" s="459"/>
      <c r="J3" s="33"/>
      <c r="K3" s="459" t="s">
        <v>32</v>
      </c>
      <c r="L3" s="459"/>
      <c r="N3" s="31"/>
      <c r="O3" s="146"/>
      <c r="P3" s="146"/>
      <c r="Q3" s="146"/>
      <c r="R3" s="146"/>
      <c r="S3" s="146"/>
      <c r="T3" s="146"/>
      <c r="U3" s="146"/>
      <c r="V3" s="146"/>
      <c r="W3" s="146"/>
      <c r="X3" s="146"/>
      <c r="Y3" s="146"/>
      <c r="Z3" s="146"/>
      <c r="AA3" s="146"/>
      <c r="AB3" s="146"/>
      <c r="AC3" s="146"/>
      <c r="AD3" s="146"/>
      <c r="AE3" s="146"/>
      <c r="AF3" s="146"/>
      <c r="AG3" s="146"/>
      <c r="AH3" s="146"/>
      <c r="AI3" s="146"/>
      <c r="AJ3" s="146"/>
      <c r="AK3" s="146"/>
      <c r="AL3" s="146"/>
      <c r="AM3" s="146"/>
      <c r="AN3" s="146"/>
      <c r="AO3" s="146"/>
      <c r="AP3" s="146"/>
      <c r="AQ3" s="146"/>
      <c r="AR3" s="146"/>
      <c r="AS3" s="146"/>
      <c r="AT3" s="146"/>
      <c r="AU3" s="146"/>
      <c r="AV3" s="146"/>
    </row>
    <row r="4" spans="1:49" ht="15" customHeight="1">
      <c r="A4" s="31"/>
      <c r="B4" s="34">
        <v>2000</v>
      </c>
      <c r="C4" s="34">
        <v>2018</v>
      </c>
      <c r="D4" s="34">
        <v>2025</v>
      </c>
      <c r="E4" s="34">
        <v>2030</v>
      </c>
      <c r="F4" s="34">
        <v>2035</v>
      </c>
      <c r="G4" s="34">
        <v>2040</v>
      </c>
      <c r="H4" s="35">
        <v>2018</v>
      </c>
      <c r="I4" s="35">
        <v>2040</v>
      </c>
      <c r="J4" s="36"/>
      <c r="K4" s="35" t="s">
        <v>33</v>
      </c>
      <c r="L4" s="35" t="s">
        <v>34</v>
      </c>
      <c r="N4" s="31"/>
      <c r="O4" s="144">
        <v>2000</v>
      </c>
      <c r="P4" s="144">
        <v>2018</v>
      </c>
      <c r="Q4" s="144">
        <v>2019</v>
      </c>
      <c r="R4" s="156">
        <v>2020</v>
      </c>
      <c r="S4" s="144">
        <v>2021</v>
      </c>
      <c r="T4" s="144">
        <v>2022</v>
      </c>
      <c r="U4" s="144">
        <v>2023</v>
      </c>
      <c r="V4" s="144">
        <v>2024</v>
      </c>
      <c r="W4" s="156">
        <v>2025</v>
      </c>
      <c r="X4" s="144">
        <v>2026</v>
      </c>
      <c r="Y4" s="144">
        <v>2027</v>
      </c>
      <c r="Z4" s="144">
        <v>2028</v>
      </c>
      <c r="AA4" s="144">
        <v>2029</v>
      </c>
      <c r="AB4" s="156">
        <v>2030</v>
      </c>
      <c r="AC4" s="144">
        <v>2031</v>
      </c>
      <c r="AD4" s="144">
        <v>2032</v>
      </c>
      <c r="AE4" s="144">
        <v>2033</v>
      </c>
      <c r="AF4" s="144">
        <v>2034</v>
      </c>
      <c r="AG4" s="156">
        <v>2035</v>
      </c>
      <c r="AH4" s="144">
        <v>2036</v>
      </c>
      <c r="AI4" s="144">
        <v>2037</v>
      </c>
      <c r="AJ4" s="144">
        <v>2038</v>
      </c>
      <c r="AK4" s="144">
        <v>2039</v>
      </c>
      <c r="AL4" s="156">
        <v>2040</v>
      </c>
      <c r="AM4" s="144">
        <v>2041</v>
      </c>
      <c r="AN4" s="144">
        <v>2042</v>
      </c>
      <c r="AO4" s="144">
        <v>2043</v>
      </c>
      <c r="AP4" s="144">
        <v>2044</v>
      </c>
      <c r="AQ4" s="156">
        <v>2045</v>
      </c>
      <c r="AR4" s="144">
        <v>2046</v>
      </c>
      <c r="AS4" s="144">
        <v>2047</v>
      </c>
      <c r="AT4" s="144">
        <v>2048</v>
      </c>
      <c r="AU4" s="144">
        <v>2049</v>
      </c>
      <c r="AV4" s="144">
        <v>2050</v>
      </c>
      <c r="AW4" s="170" t="s">
        <v>447</v>
      </c>
    </row>
    <row r="5" spans="1:49" ht="13.5" customHeight="1">
      <c r="A5" s="80" t="s">
        <v>541</v>
      </c>
      <c r="B5" s="67">
        <v>42.924999999999997</v>
      </c>
      <c r="C5" s="67">
        <v>86.650999999999996</v>
      </c>
      <c r="D5" s="68">
        <v>93.97</v>
      </c>
      <c r="E5" s="68">
        <v>95.808999999999997</v>
      </c>
      <c r="F5" s="68">
        <v>94.081999999999994</v>
      </c>
      <c r="G5" s="68">
        <v>84.397000000000006</v>
      </c>
      <c r="H5" s="39">
        <v>100</v>
      </c>
      <c r="I5" s="39">
        <v>100</v>
      </c>
      <c r="J5" s="74"/>
      <c r="K5" s="75">
        <v>3.98</v>
      </c>
      <c r="L5" s="75">
        <v>-0.12</v>
      </c>
      <c r="N5" s="37" t="s">
        <v>529</v>
      </c>
      <c r="O5" s="149">
        <f t="shared" ref="O5:P7" si="0">B5*$A$24</f>
        <v>1702262487206750</v>
      </c>
      <c r="P5" s="149">
        <f t="shared" si="0"/>
        <v>3436289965729810</v>
      </c>
      <c r="Q5" s="151" cm="1">
        <f t="array" ref="Q5">TREND($P23:$Q23,$P$22:$Q$22,Q$4)</f>
        <v>3477753845067072</v>
      </c>
      <c r="R5" s="151" cm="1">
        <f t="array" ref="R5">TREND($P23:$Q23,$P$22:$Q$22,R$4)</f>
        <v>3519217724404352</v>
      </c>
      <c r="S5" s="151" cm="1">
        <f t="array" ref="S5">TREND($P23:$Q23,$P$22:$Q$22,S$4)</f>
        <v>3560681603741616</v>
      </c>
      <c r="T5" s="151" cm="1">
        <f t="array" ref="T5">TREND($P23:$Q23,$P$22:$Q$22,T$4)</f>
        <v>3602145483078880</v>
      </c>
      <c r="U5" s="151" cm="1">
        <f t="array" ref="U5">TREND($P23:$Q23,$P$22:$Q$22,U$4)</f>
        <v>3643609362416160</v>
      </c>
      <c r="V5" s="151" cm="1">
        <f t="array" ref="V5">TREND($P23:$Q23,$P$22:$Q$22,V$4)</f>
        <v>3685073241753424</v>
      </c>
      <c r="W5" s="158">
        <f>D5*$A$24</f>
        <v>3726537121090700</v>
      </c>
      <c r="X5" s="151" cm="1">
        <f t="array" ref="X5">TREND($Q23:$R23,$Q$22:$R$22,X$4)</f>
        <v>3741122843695116</v>
      </c>
      <c r="Y5" s="151" cm="1">
        <f t="array" ref="Y5">TREND($Q23:$R23,$Q$22:$R$22,Y$4)</f>
        <v>3755708566299536</v>
      </c>
      <c r="Z5" s="151" cm="1">
        <f t="array" ref="Z5">TREND($Q23:$R23,$Q$22:$R$22,Z$4)</f>
        <v>3770294288903952</v>
      </c>
      <c r="AA5" s="151" cm="1">
        <f t="array" ref="AA5">TREND($Q23:$R23,$Q$22:$R$22,AA$4)</f>
        <v>3784880011508372</v>
      </c>
      <c r="AB5" s="158">
        <f>E5*$A$24</f>
        <v>3799465734112790</v>
      </c>
      <c r="AC5" s="151" cm="1">
        <f t="array" ref="AC5">TREND($R23:$S23,$R$22:$S$22,AC$4)</f>
        <v>3785768320878516</v>
      </c>
      <c r="AD5" s="151" cm="1">
        <f t="array" ref="AD5">TREND($R23:$S23,$R$22:$S$22,AD$4)</f>
        <v>3772070907644240</v>
      </c>
      <c r="AE5" s="151" cm="1">
        <f t="array" ref="AE5">TREND($R23:$S23,$R$22:$S$22,AE$4)</f>
        <v>3758373494409968</v>
      </c>
      <c r="AF5" s="151" cm="1">
        <f t="array" ref="AF5">TREND($R23:$S23,$R$22:$S$22,AF$4)</f>
        <v>3744676081175692</v>
      </c>
      <c r="AG5" s="158">
        <f>F5*$A$24</f>
        <v>3730978667941419.5</v>
      </c>
      <c r="AH5" s="151" cm="1">
        <f t="array" ref="AH5">TREND($S23:$T23,$S$22:$T$22,AH$4)</f>
        <v>3654163701424928</v>
      </c>
      <c r="AI5" s="151" cm="1">
        <f t="array" ref="AI5">TREND($S23:$T23,$S$22:$T$22,AI$4)</f>
        <v>3577348734908480</v>
      </c>
      <c r="AJ5" s="151" cm="1">
        <f t="array" ref="AJ5">TREND($S23:$T23,$S$22:$T$22,AJ$4)</f>
        <v>3500533768392000</v>
      </c>
      <c r="AK5" s="151" cm="1">
        <f t="array" ref="AK5">TREND($S23:$T23,$S$22:$T$22,AK$4)</f>
        <v>3423718801875520</v>
      </c>
      <c r="AL5" s="158">
        <f>G5*$A$24</f>
        <v>3346903835359070</v>
      </c>
      <c r="AM5" s="151">
        <f>_xlfn.FORECAST.LINEAR(AM$4,$AC5:$AL5,$AC$4:$AL$4)</f>
        <v>3354245606552176</v>
      </c>
      <c r="AN5" s="151">
        <f t="shared" ref="AN5:AV7" si="1">_xlfn.FORECAST.LINEAR(AN$4,$AC5:$AL5,$AC$4:$AL$4)</f>
        <v>3304207783852384</v>
      </c>
      <c r="AO5" s="151">
        <f t="shared" si="1"/>
        <v>3254169961152608</v>
      </c>
      <c r="AP5" s="151">
        <f t="shared" si="1"/>
        <v>3204132138452816</v>
      </c>
      <c r="AQ5" s="151">
        <f t="shared" si="1"/>
        <v>3154094315753040</v>
      </c>
      <c r="AR5" s="151">
        <f t="shared" si="1"/>
        <v>3104056493053264</v>
      </c>
      <c r="AS5" s="151">
        <f t="shared" si="1"/>
        <v>3054018670353472</v>
      </c>
      <c r="AT5" s="151">
        <f t="shared" si="1"/>
        <v>3003980847653696</v>
      </c>
      <c r="AU5" s="151">
        <f t="shared" si="1"/>
        <v>2953943024953920</v>
      </c>
      <c r="AV5" s="151">
        <f t="shared" si="1"/>
        <v>2903905202254128</v>
      </c>
      <c r="AW5" s="174">
        <f>(AV5/R5)^(1/30)-1</f>
        <v>-6.385600672978109E-3</v>
      </c>
    </row>
    <row r="6" spans="1:49" ht="13.5" customHeight="1">
      <c r="A6" s="227" t="s">
        <v>542</v>
      </c>
      <c r="B6" s="228">
        <v>23.263999999999999</v>
      </c>
      <c r="C6" s="228">
        <v>54.226999999999997</v>
      </c>
      <c r="D6" s="229">
        <v>55.921999999999997</v>
      </c>
      <c r="E6" s="229">
        <v>56.100999999999999</v>
      </c>
      <c r="F6" s="229">
        <v>54.287999999999997</v>
      </c>
      <c r="G6" s="229">
        <v>45.389000000000003</v>
      </c>
      <c r="H6" s="45">
        <v>62.58</v>
      </c>
      <c r="I6" s="45">
        <v>53.78</v>
      </c>
      <c r="J6" s="41"/>
      <c r="K6" s="230">
        <v>4.8099999999999996</v>
      </c>
      <c r="L6" s="230">
        <v>-0.81</v>
      </c>
      <c r="N6" s="42" t="s">
        <v>530</v>
      </c>
      <c r="O6" s="149">
        <f t="shared" si="0"/>
        <v>922572731563840</v>
      </c>
      <c r="P6" s="149">
        <f t="shared" si="0"/>
        <v>2150462152446369.8</v>
      </c>
      <c r="Q6" s="151" cm="1">
        <f t="array" ref="Q6">TREND($P24:$Q24,$P$22:$Q$22,Q$4)</f>
        <v>2160064731415720</v>
      </c>
      <c r="R6" s="151" cm="1">
        <f t="array" ref="R6">TREND($P24:$Q24,$P$22:$Q$22,R$4)</f>
        <v>2169667310385072</v>
      </c>
      <c r="S6" s="151" cm="1">
        <f t="array" ref="S6">TREND($P24:$Q24,$P$22:$Q$22,S$4)</f>
        <v>2179269889354420</v>
      </c>
      <c r="T6" s="151" cm="1">
        <f t="array" ref="T6">TREND($P24:$Q24,$P$22:$Q$22,T$4)</f>
        <v>2188872468323772</v>
      </c>
      <c r="U6" s="151" cm="1">
        <f t="array" ref="U6">TREND($P24:$Q24,$P$22:$Q$22,U$4)</f>
        <v>2198475047293120</v>
      </c>
      <c r="V6" s="151" cm="1">
        <f t="array" ref="V6">TREND($P24:$Q24,$P$22:$Q$22,V$4)</f>
        <v>2208077626262472</v>
      </c>
      <c r="W6" s="158">
        <f>D6*$A$24</f>
        <v>2217680205231820</v>
      </c>
      <c r="X6" s="151" cm="1">
        <f t="array" ref="X6">TREND($Q24:$R24,$Q$22:$R$22,X$4)</f>
        <v>2219099913957318</v>
      </c>
      <c r="Y6" s="151" cm="1">
        <f t="array" ref="Y6">TREND($Q24:$R24,$Q$22:$R$22,Y$4)</f>
        <v>2220519622682816</v>
      </c>
      <c r="Z6" s="151" cm="1">
        <f t="array" ref="Z6">TREND($Q24:$R24,$Q$22:$R$22,Z$4)</f>
        <v>2221939331408314</v>
      </c>
      <c r="AA6" s="151" cm="1">
        <f t="array" ref="AA6">TREND($Q24:$R24,$Q$22:$R$22,AA$4)</f>
        <v>2223359040133812</v>
      </c>
      <c r="AB6" s="158">
        <f>E6*$A$24</f>
        <v>2224778748859310</v>
      </c>
      <c r="AC6" s="151" cm="1">
        <f t="array" ref="AC6">TREND($R24:$S24,$R$22:$S$22,AC$4)</f>
        <v>2210399240930108</v>
      </c>
      <c r="AD6" s="151" cm="1">
        <f t="array" ref="AD6">TREND($R24:$S24,$R$22:$S$22,AD$4)</f>
        <v>2196019733000900</v>
      </c>
      <c r="AE6" s="151" cm="1">
        <f t="array" ref="AE6">TREND($R24:$S24,$R$22:$S$22,AE$4)</f>
        <v>2181640225071696</v>
      </c>
      <c r="AF6" s="151" cm="1">
        <f t="array" ref="AF6">TREND($R24:$S24,$R$22:$S$22,AF$4)</f>
        <v>2167260717142488</v>
      </c>
      <c r="AG6" s="158">
        <f>F6*$A$24</f>
        <v>2152881209213279.8</v>
      </c>
      <c r="AH6" s="151" cm="1">
        <f t="array" ref="AH6">TREND($S24:$T24,$S$22:$T$22,AH$4)</f>
        <v>2082300270955120</v>
      </c>
      <c r="AI6" s="151" cm="1">
        <f t="array" ref="AI6">TREND($S24:$T24,$S$22:$T$22,AI$4)</f>
        <v>2011719332696992</v>
      </c>
      <c r="AJ6" s="151" cm="1">
        <f t="array" ref="AJ6">TREND($S24:$T24,$S$22:$T$22,AJ$4)</f>
        <v>1941138394438848</v>
      </c>
      <c r="AK6" s="151" cm="1">
        <f t="array" ref="AK6">TREND($S24:$T24,$S$22:$T$22,AK$4)</f>
        <v>1870557456180720</v>
      </c>
      <c r="AL6" s="158">
        <f>G6*$A$24</f>
        <v>1799976517922590</v>
      </c>
      <c r="AM6" s="151">
        <f>_xlfn.FORECAST.LINEAR(AM$4,$AC6:$AL6,$AC$4:$AL$4)</f>
        <v>1804330820103024</v>
      </c>
      <c r="AN6" s="151">
        <f t="shared" si="1"/>
        <v>1757592912893520</v>
      </c>
      <c r="AO6" s="151">
        <f t="shared" si="1"/>
        <v>1710855005684016</v>
      </c>
      <c r="AP6" s="151">
        <f t="shared" si="1"/>
        <v>1664117098474512</v>
      </c>
      <c r="AQ6" s="151">
        <f t="shared" si="1"/>
        <v>1617379191265024</v>
      </c>
      <c r="AR6" s="151">
        <f t="shared" si="1"/>
        <v>1570641284055520</v>
      </c>
      <c r="AS6" s="151">
        <f t="shared" si="1"/>
        <v>1523903376846016</v>
      </c>
      <c r="AT6" s="151">
        <f t="shared" si="1"/>
        <v>1477165469636512</v>
      </c>
      <c r="AU6" s="151">
        <f t="shared" si="1"/>
        <v>1430427562427008</v>
      </c>
      <c r="AV6" s="151">
        <f t="shared" si="1"/>
        <v>1383689655217504</v>
      </c>
      <c r="AW6" s="174"/>
    </row>
    <row r="7" spans="1:49" ht="13.5" customHeight="1">
      <c r="A7" s="227" t="s">
        <v>543</v>
      </c>
      <c r="B7" s="228">
        <v>19.661000000000001</v>
      </c>
      <c r="C7" s="228">
        <v>32.423999999999999</v>
      </c>
      <c r="D7" s="229">
        <v>38.048000000000002</v>
      </c>
      <c r="E7" s="229">
        <v>39.707999999999998</v>
      </c>
      <c r="F7" s="229">
        <v>39.792999999999999</v>
      </c>
      <c r="G7" s="229">
        <v>39.008000000000003</v>
      </c>
      <c r="H7" s="45">
        <v>37.42</v>
      </c>
      <c r="I7" s="45">
        <v>46.22</v>
      </c>
      <c r="J7" s="41"/>
      <c r="K7" s="230">
        <v>2.82</v>
      </c>
      <c r="L7" s="230">
        <v>0.84</v>
      </c>
      <c r="N7" s="42" t="s">
        <v>531</v>
      </c>
      <c r="O7" s="152">
        <f t="shared" si="0"/>
        <v>779689755642910</v>
      </c>
      <c r="P7" s="152">
        <f t="shared" si="0"/>
        <v>1285827813283440</v>
      </c>
      <c r="Q7" s="163" cm="1">
        <f t="array" ref="Q7">TREND($P25:$Q25,$P$22:$Q$22,Q$4)</f>
        <v>1317689113651360</v>
      </c>
      <c r="R7" s="163" cm="1">
        <f t="array" ref="R7">TREND($P25:$Q25,$P$22:$Q$22,R$4)</f>
        <v>1349550414019280</v>
      </c>
      <c r="S7" s="163" cm="1">
        <f t="array" ref="S7">TREND($P25:$Q25,$P$22:$Q$22,S$4)</f>
        <v>1381411714387200</v>
      </c>
      <c r="T7" s="163" cm="1">
        <f t="array" ref="T7">TREND($P25:$Q25,$P$22:$Q$22,T$4)</f>
        <v>1413273014755120</v>
      </c>
      <c r="U7" s="163" cm="1">
        <f t="array" ref="U7">TREND($P25:$Q25,$P$22:$Q$22,U$4)</f>
        <v>1445134315123040</v>
      </c>
      <c r="V7" s="163" cm="1">
        <f t="array" ref="V7">TREND($P25:$Q25,$P$22:$Q$22,V$4)</f>
        <v>1476995615490960</v>
      </c>
      <c r="W7" s="164">
        <f>D7*$A$24</f>
        <v>1508856915858880</v>
      </c>
      <c r="X7" s="163" cm="1">
        <f t="array" ref="X7">TREND($Q25:$R25,$Q$22:$R$22,X$4)</f>
        <v>1522022929737800</v>
      </c>
      <c r="Y7" s="163" cm="1">
        <f t="array" ref="Y7">TREND($Q25:$R25,$Q$22:$R$22,Y$4)</f>
        <v>1535188943616720</v>
      </c>
      <c r="Z7" s="163" cm="1">
        <f t="array" ref="Z7">TREND($Q25:$R25,$Q$22:$R$22,Z$4)</f>
        <v>1548354957495640</v>
      </c>
      <c r="AA7" s="163" cm="1">
        <f t="array" ref="AA7">TREND($Q25:$R25,$Q$22:$R$22,AA$4)</f>
        <v>1561520971374560</v>
      </c>
      <c r="AB7" s="164">
        <f>E7*$A$24</f>
        <v>1574686985253480</v>
      </c>
      <c r="AC7" s="163" cm="1">
        <f t="array" ref="AC7">TREND($R25:$S25,$R$22:$S$22,AC$4)</f>
        <v>1575361148614750</v>
      </c>
      <c r="AD7" s="163" cm="1">
        <f t="array" ref="AD7">TREND($R25:$S25,$R$22:$S$22,AD$4)</f>
        <v>1576035311976020</v>
      </c>
      <c r="AE7" s="163" cm="1">
        <f t="array" ref="AE7">TREND($R25:$S25,$R$22:$S$22,AE$4)</f>
        <v>1576709475337290</v>
      </c>
      <c r="AF7" s="163" cm="1">
        <f t="array" ref="AF7">TREND($R25:$S25,$R$22:$S$22,AF$4)</f>
        <v>1577383638698560</v>
      </c>
      <c r="AG7" s="164">
        <f>F7*$A$24</f>
        <v>1578057802059830</v>
      </c>
      <c r="AH7" s="163" cm="1">
        <f t="array" ref="AH7">TREND($S25:$T25,$S$22:$T$22,AH$4)</f>
        <v>1571831705135162</v>
      </c>
      <c r="AI7" s="163" cm="1">
        <f t="array" ref="AI7">TREND($S25:$T25,$S$22:$T$22,AI$4)</f>
        <v>1565605608210492</v>
      </c>
      <c r="AJ7" s="163" cm="1">
        <f t="array" ref="AJ7">TREND($S25:$T25,$S$22:$T$22,AJ$4)</f>
        <v>1559379511285822</v>
      </c>
      <c r="AK7" s="163" cm="1">
        <f t="array" ref="AK7">TREND($S25:$T25,$S$22:$T$22,AK$4)</f>
        <v>1553153414361152</v>
      </c>
      <c r="AL7" s="164">
        <f>G7*$A$24</f>
        <v>1546927317436480</v>
      </c>
      <c r="AM7" s="163">
        <f t="shared" ref="AM7" si="2">_xlfn.FORECAST.LINEAR(AM$4,$AC7:$AL7,$AC$4:$AL$4)</f>
        <v>1549901567559732</v>
      </c>
      <c r="AN7" s="163">
        <f t="shared" si="1"/>
        <v>1546602853786673</v>
      </c>
      <c r="AO7" s="163">
        <f t="shared" si="1"/>
        <v>1543304140013614</v>
      </c>
      <c r="AP7" s="163">
        <f t="shared" si="1"/>
        <v>1540005426240556</v>
      </c>
      <c r="AQ7" s="163">
        <f t="shared" si="1"/>
        <v>1536706712467497</v>
      </c>
      <c r="AR7" s="163">
        <f t="shared" si="1"/>
        <v>1533407998694438</v>
      </c>
      <c r="AS7" s="163">
        <f t="shared" si="1"/>
        <v>1530109284921379</v>
      </c>
      <c r="AT7" s="163">
        <f t="shared" si="1"/>
        <v>1526810571148320</v>
      </c>
      <c r="AU7" s="163">
        <f t="shared" si="1"/>
        <v>1523511857375261</v>
      </c>
      <c r="AV7" s="163">
        <f t="shared" si="1"/>
        <v>1520213143602202</v>
      </c>
      <c r="AW7" s="171"/>
    </row>
    <row r="8" spans="1:49" ht="3" customHeight="1">
      <c r="A8" s="50"/>
      <c r="B8" s="51"/>
      <c r="C8" s="51"/>
      <c r="D8" s="52"/>
      <c r="E8" s="52"/>
      <c r="F8" s="52"/>
      <c r="G8" s="52"/>
      <c r="H8" s="52"/>
      <c r="I8" s="52"/>
      <c r="J8" s="54"/>
      <c r="K8" s="54"/>
      <c r="L8" s="54"/>
      <c r="N8" s="50"/>
      <c r="O8" s="149"/>
      <c r="P8" s="149"/>
      <c r="Q8" s="211"/>
      <c r="R8" s="151"/>
      <c r="S8" s="151"/>
      <c r="T8" s="151"/>
      <c r="U8" s="151"/>
      <c r="V8" s="151"/>
      <c r="W8" s="158"/>
      <c r="X8" s="151"/>
      <c r="Y8" s="151"/>
      <c r="Z8" s="151"/>
      <c r="AA8" s="151"/>
      <c r="AB8" s="158"/>
      <c r="AC8" s="151"/>
      <c r="AD8" s="151"/>
      <c r="AE8" s="151"/>
      <c r="AF8" s="151"/>
      <c r="AG8" s="158"/>
      <c r="AH8" s="151"/>
      <c r="AI8" s="151"/>
      <c r="AJ8" s="151"/>
      <c r="AK8" s="151"/>
      <c r="AL8" s="158"/>
      <c r="AM8" s="151"/>
      <c r="AN8" s="151"/>
      <c r="AO8" s="151"/>
      <c r="AP8" s="151"/>
      <c r="AQ8" s="151"/>
      <c r="AR8" s="151"/>
      <c r="AS8" s="151"/>
      <c r="AT8" s="151"/>
      <c r="AU8" s="151"/>
      <c r="AV8" s="151"/>
      <c r="AW8" s="171"/>
    </row>
    <row r="9" spans="1:49" ht="13.5" customHeight="1">
      <c r="A9" s="231" t="s">
        <v>544</v>
      </c>
      <c r="B9" s="232"/>
      <c r="C9" s="232"/>
      <c r="D9" s="233"/>
      <c r="E9" s="233"/>
      <c r="F9" s="233"/>
      <c r="G9" s="233"/>
      <c r="H9" s="40"/>
      <c r="I9" s="40"/>
      <c r="J9" s="41"/>
      <c r="K9" s="40"/>
      <c r="L9" s="40"/>
      <c r="N9" s="37" t="s">
        <v>539</v>
      </c>
      <c r="O9" s="149"/>
      <c r="P9" s="149"/>
      <c r="Q9" s="217">
        <f>Q5/P5-1</f>
        <v>1.2066466960233946E-2</v>
      </c>
      <c r="R9" s="217">
        <f t="shared" ref="R9:AV9" si="3">R5/Q5-1</f>
        <v>1.1922603261899534E-2</v>
      </c>
      <c r="S9" s="217">
        <f t="shared" si="3"/>
        <v>1.1782129605033775E-2</v>
      </c>
      <c r="T9" s="217">
        <f t="shared" si="3"/>
        <v>1.164492755928892E-2</v>
      </c>
      <c r="U9" s="217">
        <f t="shared" si="3"/>
        <v>1.1510884147255318E-2</v>
      </c>
      <c r="V9" s="217">
        <f t="shared" si="3"/>
        <v>1.1379891534192499E-2</v>
      </c>
      <c r="W9" s="217">
        <f t="shared" si="3"/>
        <v>1.125184673874946E-2</v>
      </c>
      <c r="X9" s="217">
        <f t="shared" si="3"/>
        <v>3.9140151112051491E-3</v>
      </c>
      <c r="Y9" s="217">
        <f t="shared" si="3"/>
        <v>3.8987553239533401E-3</v>
      </c>
      <c r="Z9" s="217">
        <f t="shared" si="3"/>
        <v>3.8836140629481264E-3</v>
      </c>
      <c r="AA9" s="217">
        <f t="shared" si="3"/>
        <v>3.8685899526056389E-3</v>
      </c>
      <c r="AB9" s="217">
        <f t="shared" si="3"/>
        <v>3.8536816385377204E-3</v>
      </c>
      <c r="AC9" s="217">
        <f t="shared" si="3"/>
        <v>-3.6050892922376843E-3</v>
      </c>
      <c r="AD9" s="217">
        <f t="shared" si="3"/>
        <v>-3.6181329847193577E-3</v>
      </c>
      <c r="AE9" s="217">
        <f t="shared" si="3"/>
        <v>-3.6312714075744656E-3</v>
      </c>
      <c r="AF9" s="217">
        <f t="shared" si="3"/>
        <v>-3.6445055965429463E-3</v>
      </c>
      <c r="AG9" s="217">
        <f t="shared" si="3"/>
        <v>-3.6578366025111775E-3</v>
      </c>
      <c r="AH9" s="217">
        <f t="shared" si="3"/>
        <v>-2.0588422865165934E-2</v>
      </c>
      <c r="AI9" s="217">
        <f t="shared" si="3"/>
        <v>-2.1021216560849321E-2</v>
      </c>
      <c r="AJ9" s="217">
        <f t="shared" si="3"/>
        <v>-2.1472596665487065E-2</v>
      </c>
      <c r="AK9" s="217">
        <f t="shared" si="3"/>
        <v>-2.1943786747632421E-2</v>
      </c>
      <c r="AL9" s="217">
        <f t="shared" si="3"/>
        <v>-2.2436120184394448E-2</v>
      </c>
      <c r="AM9" s="217">
        <f t="shared" si="3"/>
        <v>2.1936008783827177E-3</v>
      </c>
      <c r="AN9" s="217">
        <f t="shared" si="3"/>
        <v>-1.4917757543469135E-2</v>
      </c>
      <c r="AO9" s="217">
        <f t="shared" si="3"/>
        <v>-1.5143667097544555E-2</v>
      </c>
      <c r="AP9" s="217">
        <f t="shared" si="3"/>
        <v>-1.5376524059016572E-2</v>
      </c>
      <c r="AQ9" s="217">
        <f t="shared" si="3"/>
        <v>-1.5616653913635981E-2</v>
      </c>
      <c r="AR9" s="217">
        <f t="shared" si="3"/>
        <v>-1.5864402801737176E-2</v>
      </c>
      <c r="AS9" s="217">
        <f t="shared" si="3"/>
        <v>-1.6120139182960846E-2</v>
      </c>
      <c r="AT9" s="217">
        <f t="shared" si="3"/>
        <v>-1.6384255664679603E-2</v>
      </c>
      <c r="AU9" s="217">
        <f t="shared" si="3"/>
        <v>-1.6657171013210292E-2</v>
      </c>
      <c r="AV9" s="217">
        <f t="shared" si="3"/>
        <v>-1.6939332369341309E-2</v>
      </c>
      <c r="AW9" s="171"/>
    </row>
    <row r="10" spans="1:49" ht="13.5" customHeight="1">
      <c r="A10" s="227" t="s">
        <v>545</v>
      </c>
      <c r="B10" s="228">
        <v>1.871</v>
      </c>
      <c r="C10" s="228">
        <v>0.52</v>
      </c>
      <c r="D10" s="229">
        <v>0.35899999999999999</v>
      </c>
      <c r="E10" s="229">
        <v>0.29199999999999998</v>
      </c>
      <c r="F10" s="229">
        <v>0.245</v>
      </c>
      <c r="G10" s="229">
        <v>0.126</v>
      </c>
      <c r="H10" s="45">
        <v>0.6</v>
      </c>
      <c r="I10" s="45">
        <v>0.15</v>
      </c>
      <c r="J10" s="41"/>
      <c r="K10" s="230">
        <v>-6.87</v>
      </c>
      <c r="L10" s="230">
        <v>-6.23</v>
      </c>
      <c r="N10" s="42"/>
      <c r="O10" s="220"/>
      <c r="P10" s="220"/>
      <c r="Q10" s="151"/>
      <c r="R10" s="151"/>
      <c r="S10" s="151"/>
      <c r="T10" s="151"/>
      <c r="U10" s="151"/>
      <c r="V10" s="151"/>
      <c r="W10" s="151"/>
      <c r="X10" s="151"/>
      <c r="Y10" s="151"/>
      <c r="Z10" s="151"/>
      <c r="AA10" s="151"/>
      <c r="AB10" s="151"/>
      <c r="AC10" s="151"/>
      <c r="AD10" s="151"/>
      <c r="AE10" s="151"/>
      <c r="AF10" s="151"/>
      <c r="AG10" s="151"/>
      <c r="AH10" s="151"/>
      <c r="AI10" s="151"/>
      <c r="AJ10" s="151"/>
      <c r="AK10" s="151"/>
      <c r="AL10" s="151"/>
      <c r="AM10" s="151"/>
      <c r="AN10" s="151"/>
      <c r="AO10" s="151"/>
      <c r="AP10" s="151"/>
      <c r="AQ10" s="151"/>
      <c r="AR10" s="151"/>
      <c r="AS10" s="151"/>
      <c r="AT10" s="151"/>
      <c r="AU10" s="151"/>
      <c r="AV10" s="151"/>
      <c r="AW10" s="171"/>
    </row>
    <row r="11" spans="1:49" ht="13.5" customHeight="1">
      <c r="A11" s="227" t="s">
        <v>546</v>
      </c>
      <c r="B11" s="228">
        <v>1.2250000000000001</v>
      </c>
      <c r="C11" s="228">
        <v>4.4829999999999997</v>
      </c>
      <c r="D11" s="229">
        <v>5.4269999999999996</v>
      </c>
      <c r="E11" s="229">
        <v>5.8369999999999997</v>
      </c>
      <c r="F11" s="229">
        <v>6.12</v>
      </c>
      <c r="G11" s="229">
        <v>5.9889999999999999</v>
      </c>
      <c r="H11" s="45">
        <v>5.17</v>
      </c>
      <c r="I11" s="45">
        <v>7.1</v>
      </c>
      <c r="J11" s="41"/>
      <c r="K11" s="230">
        <v>7.48</v>
      </c>
      <c r="L11" s="230">
        <v>1.33</v>
      </c>
      <c r="N11" s="42"/>
      <c r="O11" s="220"/>
      <c r="P11" s="220"/>
      <c r="Q11" s="151"/>
      <c r="R11" s="151"/>
      <c r="S11" s="151"/>
      <c r="T11" s="151"/>
      <c r="U11" s="151"/>
      <c r="V11" s="151"/>
      <c r="W11" s="151"/>
      <c r="X11" s="151"/>
      <c r="Y11" s="151"/>
      <c r="Z11" s="151"/>
      <c r="AA11" s="151"/>
      <c r="AB11" s="151"/>
      <c r="AC11" s="151"/>
      <c r="AD11" s="151"/>
      <c r="AE11" s="151"/>
      <c r="AF11" s="151"/>
      <c r="AG11" s="151"/>
      <c r="AH11" s="151"/>
      <c r="AI11" s="151"/>
      <c r="AJ11" s="151"/>
      <c r="AK11" s="151"/>
      <c r="AL11" s="151"/>
      <c r="AM11" s="151"/>
      <c r="AN11" s="151"/>
      <c r="AO11" s="151"/>
      <c r="AP11" s="151"/>
      <c r="AQ11" s="151"/>
      <c r="AR11" s="151"/>
      <c r="AS11" s="151"/>
      <c r="AT11" s="151"/>
      <c r="AU11" s="151"/>
      <c r="AV11" s="151"/>
      <c r="AW11" s="171"/>
    </row>
    <row r="12" spans="1:49" ht="13.5" customHeight="1">
      <c r="A12" s="227" t="s">
        <v>547</v>
      </c>
      <c r="B12" s="228">
        <v>27.015000000000001</v>
      </c>
      <c r="C12" s="228">
        <v>57.518999999999998</v>
      </c>
      <c r="D12" s="229">
        <v>59.78</v>
      </c>
      <c r="E12" s="229">
        <v>60.097999999999999</v>
      </c>
      <c r="F12" s="229">
        <v>58.343000000000004</v>
      </c>
      <c r="G12" s="229">
        <v>49.865000000000002</v>
      </c>
      <c r="H12" s="45">
        <v>66.38</v>
      </c>
      <c r="I12" s="45">
        <v>59.08</v>
      </c>
      <c r="J12" s="41"/>
      <c r="K12" s="230">
        <v>4.29</v>
      </c>
      <c r="L12" s="230">
        <v>-0.65</v>
      </c>
      <c r="M12" s="55"/>
      <c r="N12" s="218"/>
      <c r="O12" s="220"/>
      <c r="P12" s="220"/>
      <c r="Q12" s="151"/>
      <c r="R12" s="151"/>
      <c r="S12" s="151"/>
      <c r="T12" s="151"/>
      <c r="U12" s="151"/>
      <c r="V12" s="151"/>
      <c r="W12" s="219"/>
      <c r="X12" s="151"/>
      <c r="Y12" s="151"/>
      <c r="Z12" s="151"/>
      <c r="AA12" s="151"/>
      <c r="AB12" s="219"/>
      <c r="AC12" s="151"/>
      <c r="AD12" s="151"/>
      <c r="AE12" s="151"/>
      <c r="AF12" s="151"/>
      <c r="AG12" s="219"/>
      <c r="AH12" s="151"/>
      <c r="AI12" s="151"/>
      <c r="AJ12" s="151"/>
      <c r="AK12" s="151"/>
      <c r="AL12" s="219"/>
      <c r="AM12" s="151"/>
      <c r="AN12" s="151"/>
      <c r="AO12" s="151"/>
      <c r="AP12" s="151"/>
      <c r="AQ12" s="151"/>
      <c r="AR12" s="151"/>
      <c r="AS12" s="151"/>
      <c r="AT12" s="151"/>
      <c r="AU12" s="151"/>
      <c r="AV12" s="151"/>
      <c r="AW12" s="171"/>
    </row>
    <row r="13" spans="1:49" ht="13.5" customHeight="1">
      <c r="A13" s="227" t="s">
        <v>548</v>
      </c>
      <c r="B13" s="228">
        <v>12.814</v>
      </c>
      <c r="C13" s="228">
        <v>24.129000000000001</v>
      </c>
      <c r="D13" s="229">
        <v>28.402999999999999</v>
      </c>
      <c r="E13" s="229">
        <v>29.582000000000001</v>
      </c>
      <c r="F13" s="229">
        <v>29.373000000000001</v>
      </c>
      <c r="G13" s="229">
        <v>28.417000000000002</v>
      </c>
      <c r="H13" s="45">
        <v>27.85</v>
      </c>
      <c r="I13" s="45">
        <v>33.67</v>
      </c>
      <c r="J13" s="41"/>
      <c r="K13" s="230">
        <v>3.58</v>
      </c>
      <c r="L13" s="230">
        <v>0.75</v>
      </c>
      <c r="N13" s="37"/>
      <c r="O13" s="220"/>
      <c r="P13" s="220"/>
      <c r="Q13" s="151"/>
      <c r="R13" s="151"/>
      <c r="S13" s="151"/>
      <c r="T13" s="151"/>
      <c r="U13" s="151"/>
      <c r="V13" s="151"/>
      <c r="W13" s="151"/>
      <c r="X13" s="151"/>
      <c r="Y13" s="151"/>
      <c r="Z13" s="151"/>
      <c r="AA13" s="151"/>
      <c r="AB13" s="151"/>
      <c r="AC13" s="151"/>
      <c r="AD13" s="151"/>
      <c r="AE13" s="151"/>
      <c r="AF13" s="151"/>
      <c r="AG13" s="151"/>
      <c r="AH13" s="151"/>
      <c r="AI13" s="151"/>
      <c r="AJ13" s="151"/>
      <c r="AK13" s="151"/>
      <c r="AL13" s="151"/>
      <c r="AM13" s="151"/>
      <c r="AN13" s="151"/>
      <c r="AO13" s="151"/>
      <c r="AP13" s="151"/>
      <c r="AQ13" s="151"/>
      <c r="AR13" s="151"/>
      <c r="AS13" s="151"/>
      <c r="AT13" s="151"/>
      <c r="AU13" s="151"/>
      <c r="AV13" s="151"/>
      <c r="AW13" s="174"/>
    </row>
    <row r="14" spans="1:49" ht="3" customHeight="1">
      <c r="A14" s="50"/>
      <c r="B14" s="51"/>
      <c r="C14" s="51"/>
      <c r="D14" s="52"/>
      <c r="E14" s="52"/>
      <c r="F14" s="52"/>
      <c r="G14" s="52"/>
      <c r="H14" s="52"/>
      <c r="I14" s="52"/>
      <c r="J14" s="54"/>
      <c r="K14" s="54"/>
      <c r="L14" s="54"/>
      <c r="N14" s="42"/>
      <c r="O14" s="220"/>
      <c r="P14" s="220"/>
      <c r="Q14" s="151"/>
      <c r="R14" s="151"/>
      <c r="S14" s="151"/>
      <c r="T14" s="151"/>
      <c r="U14" s="151"/>
      <c r="V14" s="151"/>
      <c r="W14" s="151"/>
      <c r="X14" s="151"/>
      <c r="Y14" s="151"/>
      <c r="Z14" s="151"/>
      <c r="AA14" s="151"/>
      <c r="AB14" s="151"/>
      <c r="AC14" s="151"/>
      <c r="AD14" s="151"/>
      <c r="AE14" s="151"/>
      <c r="AF14" s="151"/>
      <c r="AG14" s="151"/>
      <c r="AH14" s="151"/>
      <c r="AI14" s="151"/>
      <c r="AJ14" s="151"/>
      <c r="AK14" s="151"/>
      <c r="AL14" s="151"/>
      <c r="AM14" s="151"/>
      <c r="AN14" s="151"/>
      <c r="AO14" s="151"/>
      <c r="AP14" s="151"/>
      <c r="AQ14" s="151"/>
      <c r="AR14" s="151"/>
      <c r="AS14" s="151"/>
      <c r="AT14" s="151"/>
      <c r="AU14" s="151"/>
      <c r="AV14" s="151"/>
      <c r="AW14" s="171"/>
    </row>
    <row r="15" spans="1:49" ht="13.5" customHeight="1">
      <c r="A15" s="231" t="s">
        <v>549</v>
      </c>
      <c r="B15" s="228"/>
      <c r="C15" s="228"/>
      <c r="D15" s="229"/>
      <c r="E15" s="229"/>
      <c r="F15" s="229"/>
      <c r="G15" s="229"/>
      <c r="H15" s="45"/>
      <c r="I15" s="45"/>
      <c r="J15" s="41"/>
      <c r="K15" s="230"/>
      <c r="L15" s="230"/>
      <c r="N15" s="42"/>
      <c r="O15" s="220"/>
      <c r="P15" s="220"/>
      <c r="Q15" s="151"/>
      <c r="R15" s="151"/>
      <c r="S15" s="151"/>
      <c r="T15" s="151"/>
      <c r="U15" s="151"/>
      <c r="V15" s="151"/>
      <c r="W15" s="151"/>
      <c r="X15" s="151"/>
      <c r="Y15" s="151"/>
      <c r="Z15" s="151"/>
      <c r="AA15" s="151"/>
      <c r="AB15" s="151"/>
      <c r="AC15" s="151"/>
      <c r="AD15" s="151"/>
      <c r="AE15" s="151"/>
      <c r="AF15" s="151"/>
      <c r="AG15" s="151"/>
      <c r="AH15" s="151"/>
      <c r="AI15" s="151"/>
      <c r="AJ15" s="151"/>
      <c r="AK15" s="151"/>
      <c r="AL15" s="151"/>
      <c r="AM15" s="151"/>
      <c r="AN15" s="151"/>
      <c r="AO15" s="151"/>
      <c r="AP15" s="151"/>
      <c r="AQ15" s="151"/>
      <c r="AR15" s="151"/>
      <c r="AS15" s="151"/>
      <c r="AT15" s="151"/>
      <c r="AU15" s="151"/>
      <c r="AV15" s="151"/>
      <c r="AW15" s="171"/>
    </row>
    <row r="16" spans="1:49" ht="13.5" customHeight="1">
      <c r="A16" s="227" t="s">
        <v>534</v>
      </c>
      <c r="B16" s="228">
        <v>23.263999999999999</v>
      </c>
      <c r="C16" s="228">
        <v>54.226999999999997</v>
      </c>
      <c r="D16" s="229">
        <v>55.921999999999997</v>
      </c>
      <c r="E16" s="229">
        <v>56.100999999999999</v>
      </c>
      <c r="F16" s="229">
        <v>54.287999999999997</v>
      </c>
      <c r="G16" s="229">
        <v>45.389000000000003</v>
      </c>
      <c r="H16" s="45">
        <v>62.58</v>
      </c>
      <c r="I16" s="45">
        <v>53.78</v>
      </c>
      <c r="J16" s="41"/>
      <c r="K16" s="230">
        <v>4.8099999999999996</v>
      </c>
      <c r="L16" s="230">
        <v>-0.81</v>
      </c>
      <c r="N16" s="42"/>
      <c r="O16" s="220"/>
      <c r="P16" s="220"/>
      <c r="Q16" s="151"/>
      <c r="R16" s="151"/>
      <c r="S16" s="151"/>
      <c r="T16" s="151"/>
      <c r="U16" s="151"/>
      <c r="V16" s="151"/>
      <c r="W16" s="151"/>
      <c r="X16" s="151"/>
      <c r="Y16" s="151"/>
      <c r="Z16" s="151"/>
      <c r="AA16" s="151"/>
      <c r="AB16" s="151"/>
      <c r="AC16" s="151"/>
      <c r="AD16" s="151"/>
      <c r="AE16" s="151"/>
      <c r="AF16" s="151"/>
      <c r="AG16" s="151"/>
      <c r="AH16" s="151"/>
      <c r="AI16" s="151"/>
      <c r="AJ16" s="151"/>
      <c r="AK16" s="151"/>
      <c r="AL16" s="151"/>
      <c r="AM16" s="151"/>
      <c r="AN16" s="151"/>
      <c r="AO16" s="151"/>
      <c r="AP16" s="151"/>
      <c r="AQ16" s="151"/>
      <c r="AR16" s="151"/>
      <c r="AS16" s="151"/>
      <c r="AT16" s="151"/>
      <c r="AU16" s="151"/>
      <c r="AV16" s="151"/>
      <c r="AW16" s="171"/>
    </row>
    <row r="17" spans="1:49" ht="13.5" customHeight="1">
      <c r="A17" s="227" t="s">
        <v>550</v>
      </c>
      <c r="B17" s="228">
        <v>12.814</v>
      </c>
      <c r="C17" s="228">
        <v>24.129000000000001</v>
      </c>
      <c r="D17" s="229">
        <v>28.402999999999999</v>
      </c>
      <c r="E17" s="229">
        <v>29.582000000000001</v>
      </c>
      <c r="F17" s="229">
        <v>29.373000000000001</v>
      </c>
      <c r="G17" s="229">
        <v>28.417000000000002</v>
      </c>
      <c r="H17" s="45">
        <v>27.85</v>
      </c>
      <c r="I17" s="45">
        <v>33.67</v>
      </c>
      <c r="J17" s="41"/>
      <c r="K17" s="230">
        <v>3.58</v>
      </c>
      <c r="L17" s="230">
        <v>0.75</v>
      </c>
      <c r="N17" s="42"/>
      <c r="O17" s="220"/>
      <c r="P17" s="220"/>
      <c r="Q17" s="151"/>
      <c r="R17" s="151"/>
      <c r="S17" s="151"/>
      <c r="T17" s="151"/>
      <c r="U17" s="151"/>
      <c r="V17" s="151"/>
      <c r="W17" s="151"/>
      <c r="X17" s="151"/>
      <c r="Y17" s="151"/>
      <c r="Z17" s="151"/>
      <c r="AA17" s="151"/>
      <c r="AB17" s="151"/>
      <c r="AC17" s="151"/>
      <c r="AD17" s="151"/>
      <c r="AE17" s="151"/>
      <c r="AF17" s="151"/>
      <c r="AG17" s="151"/>
      <c r="AH17" s="151"/>
      <c r="AI17" s="151"/>
      <c r="AJ17" s="151"/>
      <c r="AK17" s="151"/>
      <c r="AL17" s="151"/>
      <c r="AM17" s="151"/>
      <c r="AN17" s="151"/>
      <c r="AO17" s="151"/>
      <c r="AP17" s="151"/>
      <c r="AQ17" s="151"/>
      <c r="AR17" s="151"/>
      <c r="AS17" s="151"/>
      <c r="AT17" s="151"/>
      <c r="AU17" s="151"/>
      <c r="AV17" s="151"/>
      <c r="AW17" s="171"/>
    </row>
    <row r="18" spans="1:49" ht="13.5" customHeight="1">
      <c r="A18" s="227" t="s">
        <v>551</v>
      </c>
      <c r="B18" s="228">
        <v>3.5030000000000001</v>
      </c>
      <c r="C18" s="228">
        <v>2.1960000000000002</v>
      </c>
      <c r="D18" s="229">
        <v>2.1640000000000001</v>
      </c>
      <c r="E18" s="229">
        <v>2.081</v>
      </c>
      <c r="F18" s="229">
        <v>1.9930000000000001</v>
      </c>
      <c r="G18" s="229">
        <v>1.92</v>
      </c>
      <c r="H18" s="45">
        <v>2.5299999999999998</v>
      </c>
      <c r="I18" s="45">
        <v>2.2799999999999998</v>
      </c>
      <c r="J18" s="41"/>
      <c r="K18" s="230">
        <v>-2.56</v>
      </c>
      <c r="L18" s="230">
        <v>-0.61</v>
      </c>
      <c r="N18" s="42"/>
      <c r="O18" s="220"/>
      <c r="P18" s="220"/>
      <c r="Q18" s="151"/>
      <c r="R18" s="151"/>
      <c r="S18" s="151"/>
      <c r="T18" s="151"/>
      <c r="U18" s="151"/>
      <c r="V18" s="151"/>
      <c r="W18" s="151"/>
      <c r="X18" s="151"/>
      <c r="Y18" s="151"/>
      <c r="Z18" s="151"/>
      <c r="AA18" s="151"/>
      <c r="AB18" s="151"/>
      <c r="AC18" s="151"/>
      <c r="AD18" s="151"/>
      <c r="AE18" s="151"/>
      <c r="AF18" s="151"/>
      <c r="AG18" s="151"/>
      <c r="AH18" s="151"/>
      <c r="AI18" s="151"/>
      <c r="AJ18" s="151"/>
      <c r="AK18" s="151"/>
      <c r="AL18" s="151"/>
      <c r="AM18" s="151"/>
      <c r="AN18" s="151"/>
      <c r="AO18" s="151"/>
      <c r="AP18" s="151"/>
      <c r="AQ18" s="151"/>
      <c r="AR18" s="151"/>
      <c r="AS18" s="151"/>
      <c r="AT18" s="151"/>
      <c r="AU18" s="151"/>
      <c r="AV18" s="151"/>
      <c r="AW18" s="171"/>
    </row>
    <row r="19" spans="1:49" ht="13.5" customHeight="1">
      <c r="A19" s="227" t="s">
        <v>552</v>
      </c>
      <c r="B19" s="228">
        <v>2.8079999999999998</v>
      </c>
      <c r="C19" s="228">
        <v>5.649</v>
      </c>
      <c r="D19" s="229">
        <v>7.1790000000000003</v>
      </c>
      <c r="E19" s="229">
        <v>7.8140000000000001</v>
      </c>
      <c r="F19" s="229">
        <v>8.2460000000000004</v>
      </c>
      <c r="G19" s="229">
        <v>8.52</v>
      </c>
      <c r="H19" s="45">
        <v>6.52</v>
      </c>
      <c r="I19" s="45">
        <v>10.1</v>
      </c>
      <c r="J19" s="41"/>
      <c r="K19" s="230">
        <v>3.96</v>
      </c>
      <c r="L19" s="230">
        <v>1.89</v>
      </c>
      <c r="M19" s="55"/>
      <c r="N19" s="42"/>
      <c r="O19" s="220"/>
      <c r="P19" s="220"/>
      <c r="Q19" s="151"/>
      <c r="R19" s="151"/>
      <c r="S19" s="151"/>
      <c r="T19" s="151"/>
      <c r="U19" s="151"/>
      <c r="V19" s="151"/>
      <c r="W19" s="151"/>
      <c r="X19" s="151"/>
      <c r="Y19" s="151"/>
      <c r="Z19" s="151"/>
      <c r="AA19" s="151"/>
      <c r="AB19" s="151"/>
      <c r="AC19" s="151"/>
      <c r="AD19" s="151"/>
      <c r="AE19" s="151"/>
      <c r="AF19" s="151"/>
      <c r="AG19" s="151"/>
      <c r="AH19" s="151"/>
      <c r="AI19" s="151"/>
      <c r="AJ19" s="151"/>
      <c r="AK19" s="151"/>
      <c r="AL19" s="151"/>
      <c r="AM19" s="151"/>
      <c r="AN19" s="151"/>
      <c r="AO19" s="151"/>
      <c r="AP19" s="151"/>
      <c r="AQ19" s="151"/>
      <c r="AR19" s="151"/>
      <c r="AS19" s="151"/>
      <c r="AT19" s="151"/>
      <c r="AU19" s="151"/>
      <c r="AV19" s="151"/>
      <c r="AW19" s="171"/>
    </row>
    <row r="20" spans="1:49" ht="13.5" customHeight="1" thickBot="1">
      <c r="A20" s="227" t="s">
        <v>553</v>
      </c>
      <c r="B20" s="228">
        <v>0.53600000000000003</v>
      </c>
      <c r="C20" s="228">
        <v>0.318</v>
      </c>
      <c r="D20" s="229">
        <v>0.18</v>
      </c>
      <c r="E20" s="229">
        <v>0.114</v>
      </c>
      <c r="F20" s="229">
        <v>7.0000000000000007E-2</v>
      </c>
      <c r="G20" s="229">
        <v>4.2999999999999997E-2</v>
      </c>
      <c r="H20" s="45">
        <v>0.37</v>
      </c>
      <c r="I20" s="45">
        <v>0.05</v>
      </c>
      <c r="J20" s="41"/>
      <c r="K20" s="230">
        <v>-2.86</v>
      </c>
      <c r="L20" s="230">
        <v>-8.7200000000000006</v>
      </c>
    </row>
    <row r="21" spans="1:49" ht="11.25" customHeight="1">
      <c r="A21" s="465"/>
      <c r="B21" s="466"/>
      <c r="C21" s="466"/>
      <c r="D21" s="466"/>
      <c r="E21" s="466"/>
      <c r="F21" s="466"/>
      <c r="G21" s="466"/>
      <c r="H21" s="466"/>
      <c r="I21" s="466"/>
      <c r="J21" s="466"/>
      <c r="K21" s="466"/>
      <c r="L21" s="466"/>
      <c r="N21" s="31" t="s">
        <v>441</v>
      </c>
      <c r="O21" s="146"/>
      <c r="P21" s="146"/>
      <c r="Q21" s="146"/>
      <c r="R21" s="146"/>
      <c r="S21" s="146"/>
      <c r="T21" s="146"/>
      <c r="U21" s="30"/>
      <c r="V21" s="30"/>
      <c r="W21" s="30"/>
      <c r="X21" s="30"/>
      <c r="Y21" s="30"/>
      <c r="Z21" s="30"/>
      <c r="AA21" s="30"/>
      <c r="AB21" s="30"/>
      <c r="AC21" s="30"/>
      <c r="AD21" s="30"/>
      <c r="AE21" s="30"/>
      <c r="AF21" s="30"/>
      <c r="AG21" s="30"/>
      <c r="AH21" s="30"/>
      <c r="AI21" s="30"/>
      <c r="AJ21" s="30"/>
      <c r="AK21" s="30"/>
      <c r="AL21" s="30"/>
      <c r="AM21" s="30"/>
      <c r="AN21" s="30"/>
      <c r="AO21" s="30"/>
      <c r="AP21" s="30"/>
      <c r="AQ21" s="30"/>
      <c r="AR21" s="30"/>
      <c r="AS21" s="30"/>
      <c r="AT21" s="30"/>
      <c r="AU21" s="30"/>
      <c r="AV21" s="30"/>
    </row>
    <row r="22" spans="1:49">
      <c r="H22" s="212"/>
      <c r="I22" s="212"/>
      <c r="J22" s="213"/>
      <c r="K22" s="212"/>
      <c r="L22" s="212"/>
      <c r="N22" s="31"/>
      <c r="O22" s="144">
        <v>2000</v>
      </c>
      <c r="P22" s="144">
        <v>2018</v>
      </c>
      <c r="Q22" s="156">
        <v>2025</v>
      </c>
      <c r="R22" s="156">
        <v>2030</v>
      </c>
      <c r="S22" s="156">
        <v>2035</v>
      </c>
      <c r="T22" s="156">
        <v>2040</v>
      </c>
      <c r="U22" s="30"/>
      <c r="V22" s="30"/>
      <c r="W22" s="30"/>
      <c r="X22" s="30"/>
      <c r="Y22" s="30"/>
      <c r="Z22" s="170"/>
      <c r="AA22" s="30"/>
      <c r="AB22" s="30"/>
      <c r="AC22" s="30"/>
      <c r="AD22" s="30"/>
      <c r="AE22" s="30"/>
      <c r="AF22" s="30"/>
      <c r="AG22" s="30"/>
      <c r="AH22" s="30"/>
      <c r="AI22" s="30"/>
      <c r="AJ22" s="30"/>
      <c r="AK22" s="30"/>
      <c r="AL22" s="30"/>
      <c r="AM22" s="30"/>
      <c r="AN22" s="30"/>
      <c r="AO22" s="30"/>
      <c r="AP22" s="30"/>
      <c r="AQ22" s="30"/>
      <c r="AR22" s="30"/>
      <c r="AS22" s="30"/>
      <c r="AT22" s="172"/>
      <c r="AU22" s="30"/>
      <c r="AV22" s="30"/>
    </row>
    <row r="23" spans="1:49" ht="15.75" thickBot="1">
      <c r="A23" s="261" t="s">
        <v>606</v>
      </c>
      <c r="B23" s="356"/>
      <c r="H23" s="212"/>
      <c r="I23" s="212"/>
      <c r="J23" s="213"/>
      <c r="K23" s="212"/>
      <c r="L23" s="212"/>
      <c r="N23" s="37" t="s">
        <v>529</v>
      </c>
      <c r="O23" s="147">
        <f>O5</f>
        <v>1702262487206750</v>
      </c>
      <c r="P23" s="147">
        <f>P5</f>
        <v>3436289965729810</v>
      </c>
      <c r="Q23" s="148">
        <f>W5</f>
        <v>3726537121090700</v>
      </c>
      <c r="R23" s="148">
        <f>AB5</f>
        <v>3799465734112790</v>
      </c>
      <c r="S23" s="148">
        <f>AG5</f>
        <v>3730978667941419.5</v>
      </c>
      <c r="T23" s="148">
        <f>AL5</f>
        <v>3346903835359070</v>
      </c>
      <c r="U23" s="30"/>
      <c r="V23" s="30"/>
      <c r="W23" s="30"/>
      <c r="X23" s="30"/>
      <c r="Y23" s="30"/>
      <c r="Z23" s="170"/>
      <c r="AA23" s="30"/>
      <c r="AB23" s="30"/>
      <c r="AC23" s="30"/>
      <c r="AD23" s="30"/>
      <c r="AE23" s="30"/>
      <c r="AF23" s="30"/>
      <c r="AG23" s="30"/>
      <c r="AH23" s="30"/>
      <c r="AI23" s="30"/>
      <c r="AJ23" s="30"/>
      <c r="AK23" s="30"/>
      <c r="AL23" s="30"/>
      <c r="AM23" s="30"/>
      <c r="AN23" s="30"/>
      <c r="AO23" s="30"/>
      <c r="AP23" s="30"/>
      <c r="AQ23" s="30"/>
      <c r="AR23" s="30"/>
      <c r="AS23" s="30"/>
      <c r="AT23" s="173"/>
      <c r="AU23" s="165"/>
      <c r="AV23" s="165"/>
      <c r="AW23" s="171"/>
    </row>
    <row r="24" spans="1:49" ht="15.75" thickBot="1">
      <c r="A24" s="393">
        <f>About!C72</f>
        <v>39656668310000</v>
      </c>
      <c r="B24" s="259" t="s">
        <v>29</v>
      </c>
      <c r="H24" s="212"/>
      <c r="I24" s="212"/>
      <c r="J24" s="213"/>
      <c r="K24" s="212"/>
      <c r="L24" s="212"/>
      <c r="N24" s="42" t="s">
        <v>530</v>
      </c>
      <c r="O24" s="147">
        <f t="shared" ref="O24:P24" si="4">O6</f>
        <v>922572731563840</v>
      </c>
      <c r="P24" s="147">
        <f t="shared" si="4"/>
        <v>2150462152446369.8</v>
      </c>
      <c r="Q24" s="148">
        <f t="shared" ref="Q24:Q25" si="5">W6</f>
        <v>2217680205231820</v>
      </c>
      <c r="R24" s="148">
        <f t="shared" ref="R24:R25" si="6">AB6</f>
        <v>2224778748859310</v>
      </c>
      <c r="S24" s="148">
        <f t="shared" ref="S24:S25" si="7">AG6</f>
        <v>2152881209213279.8</v>
      </c>
      <c r="T24" s="148">
        <f t="shared" ref="T24:T25" si="8">AL6</f>
        <v>1799976517922590</v>
      </c>
      <c r="U24" s="30"/>
      <c r="V24" s="30"/>
      <c r="W24" s="30"/>
      <c r="X24" s="30"/>
      <c r="Y24" s="30"/>
      <c r="Z24" s="30"/>
      <c r="AA24" s="30"/>
      <c r="AB24" s="30"/>
      <c r="AC24" s="30"/>
      <c r="AD24" s="30"/>
      <c r="AE24" s="30"/>
      <c r="AF24" s="30"/>
      <c r="AG24" s="30"/>
      <c r="AH24" s="30"/>
      <c r="AI24" s="30"/>
      <c r="AJ24" s="30"/>
      <c r="AK24" s="30"/>
      <c r="AL24" s="30"/>
      <c r="AM24" s="30"/>
      <c r="AN24" s="30"/>
      <c r="AO24" s="30"/>
      <c r="AP24" s="30"/>
      <c r="AQ24" s="30"/>
      <c r="AR24" s="30"/>
      <c r="AS24" s="30"/>
      <c r="AT24" s="30"/>
      <c r="AU24" s="30"/>
      <c r="AV24" s="30"/>
    </row>
    <row r="25" spans="1:49">
      <c r="H25" s="212"/>
      <c r="I25" s="212"/>
      <c r="J25" s="213"/>
      <c r="K25" s="212"/>
      <c r="L25" s="212"/>
      <c r="N25" s="42" t="s">
        <v>531</v>
      </c>
      <c r="O25" s="147">
        <f t="shared" ref="O25:P25" si="9">O7</f>
        <v>779689755642910</v>
      </c>
      <c r="P25" s="147">
        <f t="shared" si="9"/>
        <v>1285827813283440</v>
      </c>
      <c r="Q25" s="148">
        <f t="shared" si="5"/>
        <v>1508856915858880</v>
      </c>
      <c r="R25" s="148">
        <f t="shared" si="6"/>
        <v>1574686985253480</v>
      </c>
      <c r="S25" s="148">
        <f t="shared" si="7"/>
        <v>1578057802059830</v>
      </c>
      <c r="T25" s="148">
        <f t="shared" si="8"/>
        <v>1546927317436480</v>
      </c>
      <c r="U25" s="30"/>
      <c r="V25" s="30"/>
      <c r="W25" s="30"/>
      <c r="X25" s="30"/>
      <c r="Y25" s="30"/>
      <c r="Z25" s="30"/>
      <c r="AA25" s="30"/>
      <c r="AB25" s="30"/>
      <c r="AC25" s="30"/>
      <c r="AD25" s="30"/>
      <c r="AE25" s="30"/>
      <c r="AF25" s="30"/>
      <c r="AG25" s="30"/>
      <c r="AH25" s="30"/>
      <c r="AI25" s="30"/>
      <c r="AJ25" s="30"/>
      <c r="AK25" s="30"/>
      <c r="AL25" s="30"/>
      <c r="AM25" s="30"/>
      <c r="AN25" s="30"/>
      <c r="AO25" s="30"/>
      <c r="AP25" s="30"/>
      <c r="AQ25" s="30"/>
      <c r="AR25" s="30"/>
      <c r="AS25" s="30"/>
      <c r="AT25" s="30"/>
      <c r="AU25" s="30"/>
      <c r="AV25" s="30"/>
    </row>
    <row r="26" spans="1:49">
      <c r="H26" s="212"/>
      <c r="I26" s="212"/>
      <c r="J26" s="213"/>
      <c r="K26" s="212"/>
      <c r="L26" s="212"/>
    </row>
    <row r="27" spans="1:49">
      <c r="H27" s="212"/>
      <c r="I27" s="212"/>
      <c r="J27" s="213"/>
      <c r="K27" s="212"/>
      <c r="L27" s="212"/>
    </row>
    <row r="28" spans="1:49">
      <c r="H28" s="212"/>
      <c r="I28" s="212"/>
      <c r="J28" s="213"/>
      <c r="K28" s="212"/>
      <c r="L28" s="212"/>
    </row>
    <row r="29" spans="1:49">
      <c r="H29" s="212"/>
      <c r="I29" s="212"/>
      <c r="J29" s="213"/>
      <c r="K29" s="212"/>
      <c r="L29" s="212"/>
    </row>
    <row r="30" spans="1:49">
      <c r="H30" s="214"/>
      <c r="I30" s="214"/>
      <c r="J30" s="215"/>
      <c r="K30" s="214"/>
      <c r="L30" s="214"/>
    </row>
    <row r="31" spans="1:49">
      <c r="H31" s="214"/>
      <c r="I31" s="214"/>
      <c r="J31" s="215"/>
      <c r="K31" s="214"/>
      <c r="L31" s="214"/>
    </row>
    <row r="32" spans="1:49">
      <c r="H32" s="214"/>
      <c r="I32" s="214"/>
      <c r="J32" s="215"/>
      <c r="K32" s="214"/>
      <c r="L32" s="214"/>
    </row>
    <row r="33" spans="8:12">
      <c r="H33" s="214"/>
      <c r="I33" s="214"/>
      <c r="J33" s="215"/>
      <c r="K33" s="214"/>
      <c r="L33" s="214"/>
    </row>
    <row r="34" spans="8:12">
      <c r="H34" s="214"/>
      <c r="I34" s="214"/>
      <c r="J34" s="215"/>
      <c r="K34" s="214"/>
      <c r="L34" s="214"/>
    </row>
    <row r="35" spans="8:12">
      <c r="H35" s="214"/>
      <c r="I35" s="214"/>
      <c r="J35" s="215"/>
      <c r="K35" s="214"/>
      <c r="L35" s="214"/>
    </row>
    <row r="36" spans="8:12">
      <c r="H36" s="214"/>
      <c r="I36" s="214"/>
      <c r="J36" s="215"/>
      <c r="K36" s="214"/>
      <c r="L36" s="214"/>
    </row>
    <row r="37" spans="8:12">
      <c r="H37" s="214"/>
      <c r="I37" s="214"/>
      <c r="J37" s="215"/>
      <c r="K37" s="214"/>
      <c r="L37" s="214"/>
    </row>
    <row r="38" spans="8:12">
      <c r="H38" s="214"/>
      <c r="I38" s="214"/>
      <c r="J38" s="215"/>
      <c r="K38" s="214"/>
      <c r="L38" s="214"/>
    </row>
    <row r="39" spans="8:12">
      <c r="H39" s="214"/>
      <c r="I39" s="214"/>
      <c r="J39" s="215"/>
      <c r="K39" s="214"/>
      <c r="L39" s="214"/>
    </row>
    <row r="40" spans="8:12">
      <c r="H40" s="214"/>
      <c r="I40" s="214"/>
      <c r="J40" s="215"/>
      <c r="K40" s="214"/>
      <c r="L40" s="214"/>
    </row>
    <row r="41" spans="8:12">
      <c r="H41" s="214"/>
      <c r="I41" s="214"/>
      <c r="J41" s="215"/>
      <c r="K41" s="214"/>
      <c r="L41" s="214"/>
    </row>
    <row r="42" spans="8:12">
      <c r="H42" s="214"/>
      <c r="I42" s="214"/>
      <c r="J42" s="215"/>
      <c r="K42" s="214"/>
      <c r="L42" s="214"/>
    </row>
    <row r="43" spans="8:12">
      <c r="H43" s="214"/>
      <c r="I43" s="214"/>
      <c r="J43" s="215"/>
      <c r="K43" s="214"/>
      <c r="L43" s="214"/>
    </row>
    <row r="44" spans="8:12">
      <c r="H44" s="214"/>
      <c r="I44" s="214"/>
      <c r="J44" s="215"/>
      <c r="K44" s="214"/>
      <c r="L44" s="214"/>
    </row>
    <row r="45" spans="8:12">
      <c r="H45" s="214"/>
      <c r="I45" s="214"/>
      <c r="J45" s="215"/>
      <c r="K45" s="214"/>
      <c r="L45" s="214"/>
    </row>
    <row r="46" spans="8:12">
      <c r="H46" s="214"/>
      <c r="I46" s="214"/>
      <c r="J46" s="215"/>
      <c r="K46" s="214"/>
      <c r="L46" s="214"/>
    </row>
    <row r="47" spans="8:12">
      <c r="H47" s="214"/>
      <c r="I47" s="214"/>
      <c r="J47" s="215"/>
      <c r="K47" s="214"/>
      <c r="L47" s="214"/>
    </row>
    <row r="48" spans="8:12">
      <c r="H48" s="214"/>
      <c r="I48" s="214"/>
      <c r="J48" s="215"/>
      <c r="K48" s="214"/>
      <c r="L48" s="214"/>
    </row>
    <row r="49" spans="8:12">
      <c r="H49" s="214"/>
      <c r="I49" s="214"/>
      <c r="J49" s="215"/>
      <c r="K49" s="214"/>
      <c r="L49" s="214"/>
    </row>
    <row r="50" spans="8:12">
      <c r="H50" s="214"/>
      <c r="I50" s="214"/>
      <c r="J50" s="215"/>
      <c r="K50" s="214"/>
      <c r="L50" s="214"/>
    </row>
    <row r="51" spans="8:12">
      <c r="H51" s="214"/>
      <c r="I51" s="214"/>
      <c r="J51" s="215"/>
      <c r="K51" s="214"/>
      <c r="L51" s="214"/>
    </row>
    <row r="52" spans="8:12">
      <c r="H52" s="214"/>
      <c r="I52" s="214"/>
      <c r="J52" s="215"/>
      <c r="K52" s="214"/>
      <c r="L52" s="214"/>
    </row>
    <row r="53" spans="8:12">
      <c r="H53" s="214"/>
      <c r="I53" s="214"/>
      <c r="J53" s="215"/>
      <c r="K53" s="214"/>
      <c r="L53" s="214"/>
    </row>
    <row r="54" spans="8:12">
      <c r="H54" s="214"/>
      <c r="I54" s="214"/>
      <c r="J54" s="215"/>
      <c r="K54" s="214"/>
      <c r="L54" s="214"/>
    </row>
    <row r="55" spans="8:12">
      <c r="H55" s="214"/>
      <c r="I55" s="214"/>
      <c r="J55" s="215"/>
      <c r="K55" s="214"/>
      <c r="L55" s="214"/>
    </row>
    <row r="56" spans="8:12">
      <c r="H56" s="214"/>
      <c r="I56" s="214"/>
      <c r="J56" s="215"/>
      <c r="K56" s="214"/>
      <c r="L56" s="214"/>
    </row>
    <row r="57" spans="8:12">
      <c r="H57" s="214"/>
      <c r="I57" s="214"/>
      <c r="J57" s="215"/>
      <c r="K57" s="214"/>
      <c r="L57" s="214"/>
    </row>
    <row r="58" spans="8:12">
      <c r="H58" s="214"/>
      <c r="I58" s="214"/>
      <c r="J58" s="215"/>
      <c r="K58" s="214"/>
      <c r="L58" s="214"/>
    </row>
    <row r="59" spans="8:12">
      <c r="H59" s="214"/>
      <c r="I59" s="214"/>
      <c r="J59" s="215"/>
      <c r="K59" s="214"/>
      <c r="L59" s="214"/>
    </row>
    <row r="60" spans="8:12">
      <c r="H60" s="214"/>
      <c r="I60" s="214"/>
      <c r="J60" s="215"/>
      <c r="K60" s="214"/>
      <c r="L60" s="214"/>
    </row>
    <row r="61" spans="8:12">
      <c r="H61" s="214"/>
      <c r="I61" s="214"/>
      <c r="J61" s="215"/>
      <c r="K61" s="214"/>
      <c r="L61" s="214"/>
    </row>
    <row r="62" spans="8:12">
      <c r="H62" s="214"/>
      <c r="I62" s="214"/>
      <c r="J62" s="215"/>
      <c r="K62" s="214"/>
      <c r="L62" s="214"/>
    </row>
    <row r="63" spans="8:12">
      <c r="H63" s="214"/>
      <c r="I63" s="214"/>
      <c r="J63" s="215"/>
      <c r="K63" s="214"/>
      <c r="L63" s="214"/>
    </row>
    <row r="64" spans="8:12">
      <c r="H64" s="214"/>
      <c r="I64" s="214"/>
      <c r="J64" s="215"/>
      <c r="K64" s="214"/>
      <c r="L64" s="214"/>
    </row>
    <row r="65" spans="8:12">
      <c r="H65" s="214"/>
      <c r="I65" s="214"/>
      <c r="J65" s="215"/>
      <c r="K65" s="214"/>
      <c r="L65" s="214"/>
    </row>
    <row r="66" spans="8:12">
      <c r="H66" s="214"/>
      <c r="I66" s="214"/>
      <c r="J66" s="215"/>
      <c r="K66" s="214"/>
      <c r="L66" s="214"/>
    </row>
    <row r="67" spans="8:12">
      <c r="H67" s="214"/>
      <c r="I67" s="214"/>
      <c r="J67" s="215"/>
      <c r="K67" s="214"/>
      <c r="L67" s="214"/>
    </row>
    <row r="68" spans="8:12">
      <c r="H68" s="214"/>
      <c r="I68" s="214"/>
      <c r="J68" s="215"/>
      <c r="K68" s="214"/>
      <c r="L68" s="214"/>
    </row>
    <row r="69" spans="8:12">
      <c r="H69" s="214"/>
      <c r="I69" s="214"/>
      <c r="J69" s="215"/>
      <c r="K69" s="214"/>
      <c r="L69" s="214"/>
    </row>
    <row r="70" spans="8:12">
      <c r="H70" s="214"/>
      <c r="I70" s="214"/>
      <c r="J70" s="215"/>
      <c r="K70" s="214"/>
      <c r="L70" s="214"/>
    </row>
    <row r="71" spans="8:12">
      <c r="H71" s="214"/>
      <c r="I71" s="214"/>
      <c r="J71" s="215"/>
      <c r="K71" s="214"/>
      <c r="L71" s="214"/>
    </row>
    <row r="72" spans="8:12">
      <c r="H72" s="214"/>
      <c r="I72" s="214"/>
      <c r="J72" s="215"/>
      <c r="K72" s="214"/>
      <c r="L72" s="214"/>
    </row>
    <row r="73" spans="8:12">
      <c r="H73" s="214"/>
      <c r="I73" s="214"/>
      <c r="J73" s="215"/>
      <c r="K73" s="214"/>
      <c r="L73" s="214"/>
    </row>
    <row r="74" spans="8:12">
      <c r="H74" s="214"/>
      <c r="I74" s="214"/>
      <c r="J74" s="215"/>
      <c r="K74" s="214"/>
      <c r="L74" s="214"/>
    </row>
    <row r="75" spans="8:12">
      <c r="H75" s="214"/>
      <c r="I75" s="214"/>
      <c r="J75" s="215"/>
      <c r="K75" s="214"/>
      <c r="L75" s="214"/>
    </row>
    <row r="76" spans="8:12">
      <c r="H76" s="214"/>
      <c r="I76" s="214"/>
      <c r="J76" s="215"/>
      <c r="K76" s="214"/>
      <c r="L76" s="214"/>
    </row>
    <row r="77" spans="8:12">
      <c r="H77" s="214"/>
      <c r="I77" s="214"/>
      <c r="J77" s="215"/>
      <c r="K77" s="214"/>
      <c r="L77" s="214"/>
    </row>
    <row r="78" spans="8:12">
      <c r="H78" s="214"/>
      <c r="I78" s="214"/>
      <c r="J78" s="215"/>
      <c r="K78" s="214"/>
      <c r="L78" s="214"/>
    </row>
    <row r="79" spans="8:12">
      <c r="H79" s="214"/>
      <c r="I79" s="214"/>
      <c r="J79" s="215"/>
      <c r="K79" s="214"/>
      <c r="L79" s="214"/>
    </row>
    <row r="80" spans="8:12">
      <c r="H80" s="214"/>
      <c r="I80" s="214"/>
      <c r="J80" s="215"/>
      <c r="K80" s="214"/>
      <c r="L80" s="214"/>
    </row>
    <row r="81" spans="8:12">
      <c r="H81" s="214"/>
      <c r="I81" s="214"/>
      <c r="J81" s="215"/>
      <c r="K81" s="214"/>
      <c r="L81" s="214"/>
    </row>
    <row r="82" spans="8:12">
      <c r="H82" s="214"/>
      <c r="I82" s="214"/>
      <c r="J82" s="215"/>
      <c r="K82" s="214"/>
      <c r="L82" s="214"/>
    </row>
    <row r="83" spans="8:12">
      <c r="H83" s="214"/>
      <c r="I83" s="214"/>
      <c r="J83" s="215"/>
      <c r="K83" s="214"/>
      <c r="L83" s="214"/>
    </row>
    <row r="84" spans="8:12">
      <c r="H84" s="214"/>
      <c r="I84" s="214"/>
      <c r="J84" s="215"/>
      <c r="K84" s="214"/>
      <c r="L84" s="214"/>
    </row>
    <row r="85" spans="8:12">
      <c r="H85" s="214"/>
      <c r="I85" s="214"/>
      <c r="J85" s="215"/>
      <c r="K85" s="214"/>
      <c r="L85" s="214"/>
    </row>
    <row r="86" spans="8:12">
      <c r="H86" s="214"/>
      <c r="I86" s="214"/>
      <c r="J86" s="215"/>
      <c r="K86" s="214"/>
      <c r="L86" s="214"/>
    </row>
    <row r="87" spans="8:12">
      <c r="H87" s="214"/>
      <c r="I87" s="214"/>
      <c r="J87" s="215"/>
      <c r="K87" s="214"/>
      <c r="L87" s="214"/>
    </row>
    <row r="88" spans="8:12">
      <c r="H88" s="214"/>
      <c r="I88" s="214"/>
      <c r="J88" s="215"/>
      <c r="K88" s="214"/>
      <c r="L88" s="214"/>
    </row>
    <row r="89" spans="8:12">
      <c r="H89" s="214"/>
      <c r="I89" s="214"/>
      <c r="J89" s="215"/>
      <c r="K89" s="214"/>
      <c r="L89" s="214"/>
    </row>
    <row r="90" spans="8:12">
      <c r="H90" s="214"/>
      <c r="I90" s="214"/>
      <c r="J90" s="215"/>
      <c r="K90" s="214"/>
      <c r="L90" s="214"/>
    </row>
    <row r="91" spans="8:12">
      <c r="H91" s="214"/>
      <c r="I91" s="214"/>
      <c r="J91" s="215"/>
      <c r="K91" s="214"/>
      <c r="L91" s="214"/>
    </row>
    <row r="92" spans="8:12">
      <c r="H92" s="214"/>
      <c r="I92" s="214"/>
      <c r="J92" s="215"/>
      <c r="K92" s="214"/>
      <c r="L92" s="214"/>
    </row>
    <row r="93" spans="8:12">
      <c r="H93" s="214"/>
      <c r="I93" s="214"/>
      <c r="J93" s="215"/>
      <c r="K93" s="214"/>
      <c r="L93" s="214"/>
    </row>
    <row r="94" spans="8:12">
      <c r="H94" s="214"/>
      <c r="I94" s="214"/>
      <c r="J94" s="215"/>
      <c r="K94" s="214"/>
      <c r="L94" s="214"/>
    </row>
    <row r="95" spans="8:12">
      <c r="H95" s="214"/>
      <c r="I95" s="214"/>
      <c r="J95" s="215"/>
      <c r="K95" s="214"/>
      <c r="L95" s="214"/>
    </row>
    <row r="96" spans="8:12">
      <c r="H96" s="214"/>
      <c r="I96" s="214"/>
      <c r="J96" s="215"/>
      <c r="K96" s="214"/>
      <c r="L96" s="214"/>
    </row>
    <row r="97" spans="8:12">
      <c r="H97" s="214"/>
      <c r="I97" s="214"/>
      <c r="J97" s="215"/>
      <c r="K97" s="214"/>
      <c r="L97" s="214"/>
    </row>
    <row r="98" spans="8:12">
      <c r="H98" s="214"/>
      <c r="I98" s="214"/>
      <c r="J98" s="215"/>
      <c r="K98" s="214"/>
      <c r="L98" s="214"/>
    </row>
    <row r="99" spans="8:12">
      <c r="H99" s="214"/>
      <c r="I99" s="214"/>
      <c r="J99" s="215"/>
      <c r="K99" s="214"/>
      <c r="L99" s="214"/>
    </row>
    <row r="100" spans="8:12">
      <c r="H100" s="214"/>
      <c r="I100" s="214"/>
      <c r="J100" s="215"/>
      <c r="K100" s="214"/>
      <c r="L100" s="214"/>
    </row>
    <row r="101" spans="8:12">
      <c r="H101" s="214"/>
      <c r="I101" s="214"/>
      <c r="J101" s="215"/>
      <c r="K101" s="214"/>
      <c r="L101" s="214"/>
    </row>
    <row r="102" spans="8:12">
      <c r="H102" s="214"/>
      <c r="I102" s="214"/>
      <c r="J102" s="215"/>
      <c r="K102" s="214"/>
      <c r="L102" s="214"/>
    </row>
    <row r="103" spans="8:12">
      <c r="H103" s="214"/>
      <c r="I103" s="214"/>
      <c r="J103" s="215"/>
      <c r="K103" s="214"/>
      <c r="L103" s="214"/>
    </row>
    <row r="104" spans="8:12">
      <c r="H104" s="214"/>
      <c r="I104" s="214"/>
      <c r="J104" s="215"/>
      <c r="K104" s="214"/>
      <c r="L104" s="214"/>
    </row>
    <row r="105" spans="8:12">
      <c r="H105" s="214"/>
      <c r="I105" s="214"/>
      <c r="J105" s="215"/>
      <c r="K105" s="214"/>
      <c r="L105" s="214"/>
    </row>
    <row r="106" spans="8:12">
      <c r="H106" s="214"/>
      <c r="I106" s="214"/>
      <c r="J106" s="215"/>
      <c r="K106" s="214"/>
      <c r="L106" s="214"/>
    </row>
    <row r="107" spans="8:12">
      <c r="H107" s="214"/>
      <c r="I107" s="214"/>
      <c r="J107" s="215"/>
      <c r="K107" s="214"/>
      <c r="L107" s="214"/>
    </row>
    <row r="108" spans="8:12">
      <c r="H108" s="214"/>
      <c r="I108" s="214"/>
      <c r="J108" s="215"/>
      <c r="K108" s="214"/>
      <c r="L108" s="214"/>
    </row>
    <row r="109" spans="8:12">
      <c r="H109" s="214"/>
      <c r="I109" s="214"/>
      <c r="J109" s="215"/>
      <c r="K109" s="214"/>
      <c r="L109" s="214"/>
    </row>
    <row r="110" spans="8:12">
      <c r="H110" s="214"/>
      <c r="I110" s="214"/>
      <c r="J110" s="215"/>
      <c r="K110" s="214"/>
      <c r="L110" s="214"/>
    </row>
    <row r="111" spans="8:12">
      <c r="H111" s="214"/>
      <c r="I111" s="214"/>
      <c r="J111" s="215"/>
      <c r="K111" s="214"/>
      <c r="L111" s="214"/>
    </row>
  </sheetData>
  <mergeCells count="5">
    <mergeCell ref="A1:L1"/>
    <mergeCell ref="A2:L2"/>
    <mergeCell ref="H3:I3"/>
    <mergeCell ref="K3:L3"/>
    <mergeCell ref="A21:L21"/>
  </mergeCells>
  <phoneticPr fontId="34"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188270-37F0-4131-BD04-CC60C886DA23}">
  <dimension ref="B1:BM93"/>
  <sheetViews>
    <sheetView workbookViewId="0">
      <pane xSplit="2" ySplit="5" topLeftCell="C56" activePane="bottomRight" state="frozen"/>
      <selection activeCell="BC40" sqref="BC40"/>
      <selection pane="topRight" activeCell="BC40" sqref="BC40"/>
      <selection pane="bottomLeft" activeCell="BC40" sqref="BC40"/>
      <selection pane="bottomRight" activeCell="B1" sqref="B1:P93"/>
    </sheetView>
  </sheetViews>
  <sheetFormatPr defaultColWidth="8.140625" defaultRowHeight="12.75"/>
  <cols>
    <col min="1" max="1" width="2.140625" style="95" customWidth="1"/>
    <col min="2" max="2" width="25.42578125" style="95" bestFit="1" customWidth="1"/>
    <col min="3" max="3" width="41.42578125" style="95" bestFit="1" customWidth="1"/>
    <col min="4" max="15" width="10.42578125" style="95" customWidth="1"/>
    <col min="16" max="16" width="17.42578125" style="95" bestFit="1" customWidth="1"/>
    <col min="17" max="42" width="10.42578125" style="95" customWidth="1"/>
    <col min="43" max="43" width="24.42578125" style="95" bestFit="1" customWidth="1"/>
    <col min="44" max="44" width="28.140625" style="95" bestFit="1" customWidth="1"/>
    <col min="45" max="45" width="18.42578125" style="95" bestFit="1" customWidth="1"/>
    <col min="46" max="49" width="10.42578125" style="95" customWidth="1"/>
    <col min="50" max="50" width="18.42578125" style="95" bestFit="1" customWidth="1"/>
    <col min="51" max="58" width="10.42578125" style="95" customWidth="1"/>
    <col min="59" max="59" width="11.5703125" style="95" bestFit="1" customWidth="1"/>
    <col min="60" max="61" width="10.42578125" style="95" customWidth="1"/>
    <col min="62" max="62" width="22" style="95" bestFit="1" customWidth="1"/>
    <col min="63" max="63" width="16.5703125" style="95" bestFit="1" customWidth="1"/>
    <col min="64" max="64" width="1.42578125" style="95" customWidth="1"/>
    <col min="65" max="65" width="9" style="95" bestFit="1" customWidth="1"/>
    <col min="66" max="66" width="14.42578125" style="95" bestFit="1" customWidth="1"/>
    <col min="67" max="16384" width="8.140625" style="95"/>
  </cols>
  <sheetData>
    <row r="1" spans="2:65" ht="18" customHeight="1" thickBot="1">
      <c r="D1" s="470" t="s">
        <v>426</v>
      </c>
      <c r="E1" s="470"/>
      <c r="F1" s="470"/>
      <c r="G1" s="470"/>
      <c r="H1" s="470"/>
      <c r="I1" s="470"/>
      <c r="J1" s="470"/>
      <c r="K1" s="470"/>
      <c r="L1" s="470"/>
      <c r="M1" s="470"/>
      <c r="N1" s="470"/>
      <c r="O1" s="470"/>
      <c r="P1" s="470"/>
      <c r="Q1" s="471" t="s">
        <v>427</v>
      </c>
      <c r="R1" s="471"/>
      <c r="S1" s="142" t="s">
        <v>431</v>
      </c>
      <c r="T1" s="472" t="s">
        <v>433</v>
      </c>
      <c r="U1" s="472"/>
      <c r="V1" s="472"/>
      <c r="W1" s="471" t="s">
        <v>437</v>
      </c>
      <c r="X1" s="471"/>
      <c r="Y1" s="471"/>
      <c r="Z1" s="470" t="s">
        <v>434</v>
      </c>
      <c r="AA1" s="470"/>
      <c r="AB1" s="470"/>
      <c r="AC1" s="470"/>
      <c r="AD1" s="470"/>
      <c r="AE1" s="470"/>
      <c r="AF1" s="471" t="s">
        <v>436</v>
      </c>
      <c r="AG1" s="471"/>
      <c r="AH1" s="471"/>
      <c r="AI1" s="470" t="s">
        <v>430</v>
      </c>
      <c r="AJ1" s="470"/>
      <c r="AK1" s="470"/>
      <c r="AL1" s="470"/>
      <c r="AM1" s="470"/>
      <c r="AN1" s="470"/>
      <c r="AO1" s="470"/>
      <c r="AP1" s="471" t="s">
        <v>428</v>
      </c>
      <c r="AQ1" s="471"/>
      <c r="AR1" s="471"/>
      <c r="AS1" s="471"/>
      <c r="AT1" s="471"/>
      <c r="AU1" s="471"/>
      <c r="AV1" s="471"/>
      <c r="AW1" s="471"/>
      <c r="AX1" s="471"/>
      <c r="AY1" s="470" t="s">
        <v>440</v>
      </c>
      <c r="AZ1" s="470"/>
      <c r="BA1" s="470"/>
      <c r="BB1" s="470"/>
      <c r="BC1" s="470"/>
      <c r="BD1" s="470"/>
      <c r="BE1" s="470"/>
      <c r="BF1" s="470"/>
      <c r="BG1" s="470"/>
      <c r="BH1" s="216" t="s">
        <v>44</v>
      </c>
      <c r="BI1" s="143" t="s">
        <v>435</v>
      </c>
    </row>
    <row r="2" spans="2:65" ht="9.75" customHeight="1" thickBot="1">
      <c r="B2" s="135"/>
      <c r="C2" s="135"/>
      <c r="D2" s="135"/>
      <c r="E2" s="135"/>
      <c r="F2" s="135"/>
      <c r="G2" s="135"/>
      <c r="H2" s="135"/>
      <c r="I2" s="135"/>
      <c r="J2" s="135"/>
      <c r="K2" s="135"/>
      <c r="L2" s="135"/>
      <c r="M2" s="135"/>
      <c r="N2" s="135"/>
      <c r="O2" s="135"/>
      <c r="P2" s="135"/>
      <c r="Q2" s="135"/>
      <c r="R2" s="135"/>
      <c r="S2" s="135"/>
      <c r="T2" s="135"/>
      <c r="U2" s="135"/>
      <c r="V2" s="135"/>
      <c r="W2" s="135"/>
      <c r="X2" s="135"/>
      <c r="Y2" s="135"/>
      <c r="Z2" s="135"/>
      <c r="AA2" s="135"/>
      <c r="AB2" s="135"/>
      <c r="AC2" s="135"/>
      <c r="AD2" s="135"/>
      <c r="AE2" s="135"/>
      <c r="AF2" s="135"/>
      <c r="AG2" s="135"/>
      <c r="AH2" s="135"/>
      <c r="AI2" s="135"/>
      <c r="AJ2" s="135"/>
      <c r="AK2" s="135"/>
      <c r="AL2" s="135"/>
      <c r="AM2" s="135"/>
      <c r="AN2" s="135"/>
      <c r="AO2" s="135"/>
      <c r="AP2" s="135"/>
      <c r="AQ2" s="135"/>
      <c r="AR2" s="135"/>
      <c r="AS2" s="135"/>
      <c r="AT2" s="135"/>
      <c r="AU2" s="135"/>
      <c r="AV2" s="135"/>
      <c r="AW2" s="135"/>
      <c r="AX2" s="135"/>
      <c r="AY2" s="135"/>
      <c r="AZ2" s="135"/>
      <c r="BA2" s="135"/>
      <c r="BB2" s="135"/>
      <c r="BC2" s="135"/>
      <c r="BD2" s="135"/>
      <c r="BE2" s="135"/>
      <c r="BF2" s="135"/>
      <c r="BG2" s="135"/>
      <c r="BH2" s="135"/>
      <c r="BI2" s="135"/>
      <c r="BJ2" s="135"/>
      <c r="BK2" s="135"/>
    </row>
    <row r="3" spans="2:65">
      <c r="B3" s="96" t="s">
        <v>135</v>
      </c>
      <c r="D3" s="97" t="s">
        <v>136</v>
      </c>
      <c r="E3" s="97" t="s">
        <v>137</v>
      </c>
      <c r="F3" s="97" t="s">
        <v>132</v>
      </c>
      <c r="G3" s="97" t="s">
        <v>138</v>
      </c>
      <c r="H3" s="97" t="s">
        <v>139</v>
      </c>
      <c r="I3" s="97" t="s">
        <v>140</v>
      </c>
      <c r="J3" s="97" t="s">
        <v>141</v>
      </c>
      <c r="K3" s="97" t="s">
        <v>142</v>
      </c>
      <c r="L3" s="97" t="s">
        <v>143</v>
      </c>
      <c r="M3" s="97" t="s">
        <v>144</v>
      </c>
      <c r="N3" s="97" t="s">
        <v>145</v>
      </c>
      <c r="O3" s="97" t="s">
        <v>146</v>
      </c>
      <c r="P3" s="97" t="s">
        <v>147</v>
      </c>
      <c r="Q3" s="97" t="s">
        <v>148</v>
      </c>
      <c r="R3" s="97" t="s">
        <v>85</v>
      </c>
      <c r="S3" s="97" t="s">
        <v>149</v>
      </c>
      <c r="T3" s="97" t="s">
        <v>150</v>
      </c>
      <c r="U3" s="97" t="s">
        <v>151</v>
      </c>
      <c r="V3" s="97" t="s">
        <v>152</v>
      </c>
      <c r="W3" s="97" t="s">
        <v>153</v>
      </c>
      <c r="X3" s="97" t="s">
        <v>154</v>
      </c>
      <c r="Y3" s="97" t="s">
        <v>155</v>
      </c>
      <c r="Z3" s="97" t="s">
        <v>58</v>
      </c>
      <c r="AA3" s="97" t="s">
        <v>156</v>
      </c>
      <c r="AB3" s="97" t="s">
        <v>157</v>
      </c>
      <c r="AC3" s="97" t="s">
        <v>158</v>
      </c>
      <c r="AD3" s="97" t="s">
        <v>159</v>
      </c>
      <c r="AE3" s="97" t="s">
        <v>59</v>
      </c>
      <c r="AF3" s="97" t="s">
        <v>160</v>
      </c>
      <c r="AG3" s="97" t="s">
        <v>161</v>
      </c>
      <c r="AH3" s="97" t="s">
        <v>162</v>
      </c>
      <c r="AI3" s="97" t="s">
        <v>163</v>
      </c>
      <c r="AJ3" s="97" t="s">
        <v>164</v>
      </c>
      <c r="AK3" s="97" t="s">
        <v>165</v>
      </c>
      <c r="AL3" s="97" t="s">
        <v>166</v>
      </c>
      <c r="AM3" s="97" t="s">
        <v>167</v>
      </c>
      <c r="AN3" s="97" t="s">
        <v>168</v>
      </c>
      <c r="AO3" s="97" t="s">
        <v>169</v>
      </c>
      <c r="AP3" s="97" t="s">
        <v>170</v>
      </c>
      <c r="AQ3" s="97" t="s">
        <v>171</v>
      </c>
      <c r="AR3" s="97" t="s">
        <v>172</v>
      </c>
      <c r="AS3" s="97" t="s">
        <v>173</v>
      </c>
      <c r="AT3" s="97" t="s">
        <v>174</v>
      </c>
      <c r="AU3" s="97" t="s">
        <v>175</v>
      </c>
      <c r="AV3" s="97" t="s">
        <v>176</v>
      </c>
      <c r="AW3" s="97" t="s">
        <v>177</v>
      </c>
      <c r="AX3" s="97" t="s">
        <v>178</v>
      </c>
      <c r="AY3" s="97" t="s">
        <v>179</v>
      </c>
      <c r="AZ3" s="97" t="s">
        <v>180</v>
      </c>
      <c r="BA3" s="97" t="s">
        <v>181</v>
      </c>
      <c r="BB3" s="97" t="s">
        <v>182</v>
      </c>
      <c r="BC3" s="97" t="s">
        <v>183</v>
      </c>
      <c r="BD3" s="97" t="s">
        <v>184</v>
      </c>
      <c r="BE3" s="97" t="s">
        <v>185</v>
      </c>
      <c r="BF3" s="97" t="s">
        <v>186</v>
      </c>
      <c r="BG3" s="97" t="s">
        <v>187</v>
      </c>
      <c r="BH3" s="97" t="s">
        <v>38</v>
      </c>
      <c r="BI3" s="97" t="s">
        <v>188</v>
      </c>
      <c r="BJ3" s="97" t="s">
        <v>189</v>
      </c>
      <c r="BK3" s="97" t="s">
        <v>190</v>
      </c>
      <c r="BL3" s="94"/>
      <c r="BM3" s="94"/>
    </row>
    <row r="4" spans="2:65" s="412" customFormat="1" ht="51">
      <c r="B4" s="411">
        <v>2019</v>
      </c>
      <c r="D4" s="413" t="s">
        <v>191</v>
      </c>
      <c r="E4" s="413" t="s">
        <v>192</v>
      </c>
      <c r="F4" s="413" t="s">
        <v>193</v>
      </c>
      <c r="G4" s="413" t="s">
        <v>194</v>
      </c>
      <c r="H4" s="413" t="s">
        <v>195</v>
      </c>
      <c r="I4" s="413" t="s">
        <v>196</v>
      </c>
      <c r="J4" s="413" t="s">
        <v>197</v>
      </c>
      <c r="K4" s="413" t="s">
        <v>198</v>
      </c>
      <c r="L4" s="413" t="s">
        <v>199</v>
      </c>
      <c r="M4" s="413" t="s">
        <v>200</v>
      </c>
      <c r="N4" s="413" t="s">
        <v>201</v>
      </c>
      <c r="O4" s="413" t="s">
        <v>202</v>
      </c>
      <c r="P4" s="413" t="s">
        <v>203</v>
      </c>
      <c r="Q4" s="413" t="s">
        <v>204</v>
      </c>
      <c r="R4" s="413" t="s">
        <v>205</v>
      </c>
      <c r="S4" s="413" t="s">
        <v>206</v>
      </c>
      <c r="T4" s="413" t="s">
        <v>207</v>
      </c>
      <c r="U4" s="413" t="s">
        <v>208</v>
      </c>
      <c r="V4" s="413" t="s">
        <v>209</v>
      </c>
      <c r="W4" s="413" t="s">
        <v>210</v>
      </c>
      <c r="X4" s="413" t="s">
        <v>211</v>
      </c>
      <c r="Y4" s="413" t="s">
        <v>212</v>
      </c>
      <c r="Z4" s="413" t="s">
        <v>213</v>
      </c>
      <c r="AA4" s="413" t="s">
        <v>214</v>
      </c>
      <c r="AB4" s="413" t="s">
        <v>215</v>
      </c>
      <c r="AC4" s="413" t="s">
        <v>216</v>
      </c>
      <c r="AD4" s="413" t="s">
        <v>217</v>
      </c>
      <c r="AE4" s="413" t="s">
        <v>218</v>
      </c>
      <c r="AF4" s="413" t="s">
        <v>160</v>
      </c>
      <c r="AG4" s="413" t="s">
        <v>161</v>
      </c>
      <c r="AH4" s="413" t="s">
        <v>162</v>
      </c>
      <c r="AI4" s="413" t="s">
        <v>219</v>
      </c>
      <c r="AJ4" s="413" t="s">
        <v>220</v>
      </c>
      <c r="AK4" s="413" t="s">
        <v>221</v>
      </c>
      <c r="AL4" s="413" t="s">
        <v>222</v>
      </c>
      <c r="AM4" s="413" t="s">
        <v>223</v>
      </c>
      <c r="AN4" s="413" t="s">
        <v>224</v>
      </c>
      <c r="AO4" s="413" t="s">
        <v>225</v>
      </c>
      <c r="AP4" s="413" t="s">
        <v>226</v>
      </c>
      <c r="AQ4" s="413" t="s">
        <v>227</v>
      </c>
      <c r="AR4" s="413" t="s">
        <v>228</v>
      </c>
      <c r="AS4" s="413" t="s">
        <v>229</v>
      </c>
      <c r="AT4" s="413" t="s">
        <v>230</v>
      </c>
      <c r="AU4" s="413" t="s">
        <v>231</v>
      </c>
      <c r="AV4" s="413" t="s">
        <v>232</v>
      </c>
      <c r="AW4" s="413" t="s">
        <v>233</v>
      </c>
      <c r="AX4" s="413" t="s">
        <v>234</v>
      </c>
      <c r="AY4" s="413" t="s">
        <v>235</v>
      </c>
      <c r="AZ4" s="413" t="s">
        <v>236</v>
      </c>
      <c r="BA4" s="413" t="s">
        <v>237</v>
      </c>
      <c r="BB4" s="413" t="s">
        <v>238</v>
      </c>
      <c r="BC4" s="413" t="s">
        <v>239</v>
      </c>
      <c r="BD4" s="413" t="s">
        <v>240</v>
      </c>
      <c r="BE4" s="413" t="s">
        <v>241</v>
      </c>
      <c r="BF4" s="413" t="s">
        <v>242</v>
      </c>
      <c r="BG4" s="413" t="s">
        <v>243</v>
      </c>
      <c r="BH4" s="413" t="s">
        <v>244</v>
      </c>
      <c r="BI4" s="413" t="s">
        <v>245</v>
      </c>
      <c r="BJ4" s="413" t="s">
        <v>246</v>
      </c>
      <c r="BK4" s="413" t="s">
        <v>247</v>
      </c>
      <c r="BL4" s="414"/>
      <c r="BM4" s="414"/>
    </row>
    <row r="5" spans="2:65" ht="13.5" thickBot="1">
      <c r="B5" s="98" t="s">
        <v>411</v>
      </c>
      <c r="C5" s="93"/>
      <c r="D5" s="99"/>
      <c r="E5" s="99"/>
      <c r="F5" s="99"/>
      <c r="G5" s="99"/>
      <c r="H5" s="99"/>
      <c r="I5" s="99"/>
      <c r="J5" s="99"/>
      <c r="K5" s="99"/>
      <c r="L5" s="99"/>
      <c r="M5" s="99"/>
      <c r="N5" s="99"/>
      <c r="O5" s="99"/>
      <c r="P5" s="99"/>
      <c r="Q5" s="99"/>
      <c r="R5" s="99"/>
      <c r="S5" s="99"/>
      <c r="T5" s="99"/>
      <c r="U5" s="99"/>
      <c r="V5" s="99"/>
      <c r="W5" s="99"/>
      <c r="X5" s="99"/>
      <c r="Y5" s="99"/>
      <c r="Z5" s="99"/>
      <c r="AA5" s="99"/>
      <c r="AB5" s="99"/>
      <c r="AC5" s="99"/>
      <c r="AD5" s="99"/>
      <c r="AE5" s="99"/>
      <c r="AF5" s="99"/>
      <c r="AG5" s="99"/>
      <c r="AH5" s="99"/>
      <c r="AI5" s="99"/>
      <c r="AJ5" s="99"/>
      <c r="AK5" s="99"/>
      <c r="AL5" s="99"/>
      <c r="AM5" s="99"/>
      <c r="AN5" s="99"/>
      <c r="AO5" s="99"/>
      <c r="AP5" s="99"/>
      <c r="AQ5" s="99"/>
      <c r="AR5" s="99"/>
      <c r="AS5" s="99"/>
      <c r="AT5" s="99"/>
      <c r="AU5" s="99"/>
      <c r="AV5" s="99"/>
      <c r="AW5" s="99"/>
      <c r="AX5" s="99"/>
      <c r="AY5" s="99"/>
      <c r="AZ5" s="99"/>
      <c r="BA5" s="99"/>
      <c r="BB5" s="99"/>
      <c r="BC5" s="99"/>
      <c r="BD5" s="99"/>
      <c r="BE5" s="99"/>
      <c r="BF5" s="99"/>
      <c r="BG5" s="99"/>
      <c r="BH5" s="99"/>
      <c r="BI5" s="99"/>
      <c r="BJ5" s="99"/>
      <c r="BK5" s="99"/>
      <c r="BL5" s="94"/>
      <c r="BM5" s="94"/>
    </row>
    <row r="6" spans="2:65">
      <c r="B6" s="100" t="s">
        <v>248</v>
      </c>
      <c r="C6" s="101" t="s">
        <v>249</v>
      </c>
      <c r="D6" s="102">
        <v>512.73199999999997</v>
      </c>
      <c r="E6" s="102">
        <v>0</v>
      </c>
      <c r="F6" s="102">
        <v>0</v>
      </c>
      <c r="G6" s="102">
        <v>0</v>
      </c>
      <c r="H6" s="102">
        <v>0</v>
      </c>
      <c r="I6" s="102">
        <v>0</v>
      </c>
      <c r="J6" s="102">
        <v>0</v>
      </c>
      <c r="K6" s="102">
        <v>0</v>
      </c>
      <c r="L6" s="102">
        <v>0</v>
      </c>
      <c r="M6" s="102">
        <v>0</v>
      </c>
      <c r="N6" s="102">
        <v>0</v>
      </c>
      <c r="O6" s="102">
        <v>0</v>
      </c>
      <c r="P6" s="102">
        <v>0</v>
      </c>
      <c r="Q6" s="103">
        <v>259.029</v>
      </c>
      <c r="R6" s="102">
        <v>0</v>
      </c>
      <c r="S6" s="103">
        <v>22.725999999999999</v>
      </c>
      <c r="T6" s="102">
        <v>0</v>
      </c>
      <c r="U6" s="102">
        <v>0</v>
      </c>
      <c r="V6" s="102">
        <v>0</v>
      </c>
      <c r="W6" s="102">
        <v>0</v>
      </c>
      <c r="X6" s="102">
        <v>0</v>
      </c>
      <c r="Y6" s="102">
        <v>0</v>
      </c>
      <c r="Z6" s="102">
        <v>0</v>
      </c>
      <c r="AA6" s="102">
        <v>0</v>
      </c>
      <c r="AB6" s="102">
        <v>0</v>
      </c>
      <c r="AC6" s="102">
        <v>0</v>
      </c>
      <c r="AD6" s="102">
        <v>0</v>
      </c>
      <c r="AE6" s="102">
        <v>0</v>
      </c>
      <c r="AF6" s="102">
        <v>0</v>
      </c>
      <c r="AG6" s="102">
        <v>0</v>
      </c>
      <c r="AH6" s="102">
        <v>0</v>
      </c>
      <c r="AI6" s="102">
        <v>0</v>
      </c>
      <c r="AJ6" s="102">
        <v>0</v>
      </c>
      <c r="AK6" s="102">
        <v>0</v>
      </c>
      <c r="AL6" s="102">
        <v>0</v>
      </c>
      <c r="AM6" s="102">
        <v>0</v>
      </c>
      <c r="AN6" s="102">
        <v>0</v>
      </c>
      <c r="AO6" s="102">
        <v>0</v>
      </c>
      <c r="AP6" s="102">
        <v>1806.902</v>
      </c>
      <c r="AQ6" s="102">
        <v>974.077</v>
      </c>
      <c r="AR6" s="102">
        <v>669.93399999999997</v>
      </c>
      <c r="AS6" s="102">
        <v>2804.4319999999998</v>
      </c>
      <c r="AT6" s="102">
        <v>96.281000000000006</v>
      </c>
      <c r="AU6" s="102">
        <v>75.518000000000001</v>
      </c>
      <c r="AV6" s="103">
        <v>0</v>
      </c>
      <c r="AW6" s="103">
        <v>687.822</v>
      </c>
      <c r="AX6" s="102">
        <v>488.87700000000001</v>
      </c>
      <c r="AY6" s="102">
        <v>0</v>
      </c>
      <c r="AZ6" s="102">
        <v>31078.76</v>
      </c>
      <c r="BA6" s="102">
        <v>594.49900000000002</v>
      </c>
      <c r="BB6" s="102">
        <v>224.72200000000001</v>
      </c>
      <c r="BC6" s="102">
        <v>2768.152</v>
      </c>
      <c r="BD6" s="102">
        <v>26.911999999999999</v>
      </c>
      <c r="BE6" s="102">
        <v>101.03</v>
      </c>
      <c r="BF6" s="102">
        <v>570.66099999999994</v>
      </c>
      <c r="BG6" s="102">
        <v>0</v>
      </c>
      <c r="BH6" s="102">
        <v>0</v>
      </c>
      <c r="BI6" s="102">
        <v>66.305000000000007</v>
      </c>
      <c r="BJ6" s="102">
        <v>43829.370999999999</v>
      </c>
      <c r="BK6" s="102">
        <v>11889.82</v>
      </c>
      <c r="BL6" s="104"/>
      <c r="BM6" s="104"/>
    </row>
    <row r="7" spans="2:65">
      <c r="B7" s="100" t="s">
        <v>250</v>
      </c>
      <c r="C7" s="101" t="s">
        <v>133</v>
      </c>
      <c r="D7" s="102">
        <v>0</v>
      </c>
      <c r="E7" s="102">
        <v>3470.3240000000001</v>
      </c>
      <c r="F7" s="102">
        <v>15767.758</v>
      </c>
      <c r="G7" s="102">
        <v>65146.572</v>
      </c>
      <c r="H7" s="102">
        <v>955.61199999999997</v>
      </c>
      <c r="I7" s="102">
        <v>3.2000000000000001E-2</v>
      </c>
      <c r="J7" s="102">
        <v>15.407</v>
      </c>
      <c r="K7" s="102">
        <v>3.5190000000000001</v>
      </c>
      <c r="L7" s="102">
        <v>213.29400000000001</v>
      </c>
      <c r="M7" s="102">
        <v>0</v>
      </c>
      <c r="N7" s="102">
        <v>0</v>
      </c>
      <c r="O7" s="102">
        <v>0</v>
      </c>
      <c r="P7" s="102">
        <v>0</v>
      </c>
      <c r="Q7" s="102">
        <v>53217.292000000001</v>
      </c>
      <c r="R7" s="102">
        <v>0</v>
      </c>
      <c r="S7" s="102">
        <v>157205.65700000001</v>
      </c>
      <c r="T7" s="102">
        <v>687.46900000000005</v>
      </c>
      <c r="U7" s="102">
        <v>0</v>
      </c>
      <c r="V7" s="102">
        <v>62.220999999999997</v>
      </c>
      <c r="W7" s="102">
        <v>0</v>
      </c>
      <c r="X7" s="102">
        <v>7255.1239999999998</v>
      </c>
      <c r="Y7" s="102">
        <v>2117.6689999999999</v>
      </c>
      <c r="Z7" s="102">
        <v>16.18</v>
      </c>
      <c r="AA7" s="102">
        <v>0.46</v>
      </c>
      <c r="AB7" s="102">
        <v>0</v>
      </c>
      <c r="AC7" s="102">
        <v>0</v>
      </c>
      <c r="AD7" s="102">
        <v>4.9240000000000004</v>
      </c>
      <c r="AE7" s="102">
        <v>19.757999999999999</v>
      </c>
      <c r="AF7" s="102">
        <v>0</v>
      </c>
      <c r="AG7" s="102">
        <v>0</v>
      </c>
      <c r="AH7" s="102">
        <v>5001.5309999999999</v>
      </c>
      <c r="AI7" s="102">
        <v>27713.692999999999</v>
      </c>
      <c r="AJ7" s="102">
        <v>0.38100000000000001</v>
      </c>
      <c r="AK7" s="102">
        <v>5.2489999999999997</v>
      </c>
      <c r="AL7" s="102">
        <v>0</v>
      </c>
      <c r="AM7" s="102">
        <v>0</v>
      </c>
      <c r="AN7" s="102">
        <v>0</v>
      </c>
      <c r="AO7" s="102">
        <v>6.21</v>
      </c>
      <c r="AP7" s="102">
        <v>0</v>
      </c>
      <c r="AQ7" s="102">
        <v>0</v>
      </c>
      <c r="AR7" s="102">
        <v>0</v>
      </c>
      <c r="AS7" s="102">
        <v>0</v>
      </c>
      <c r="AT7" s="102">
        <v>0</v>
      </c>
      <c r="AU7" s="102">
        <v>0</v>
      </c>
      <c r="AV7" s="102">
        <v>0</v>
      </c>
      <c r="AW7" s="102">
        <v>0</v>
      </c>
      <c r="AX7" s="102">
        <v>0</v>
      </c>
      <c r="AY7" s="102">
        <v>0</v>
      </c>
      <c r="AZ7" s="102">
        <v>0</v>
      </c>
      <c r="BA7" s="102">
        <v>0</v>
      </c>
      <c r="BB7" s="102">
        <v>0</v>
      </c>
      <c r="BC7" s="102">
        <v>0</v>
      </c>
      <c r="BD7" s="102">
        <v>0</v>
      </c>
      <c r="BE7" s="102">
        <v>0</v>
      </c>
      <c r="BF7" s="102">
        <v>0</v>
      </c>
      <c r="BG7" s="102">
        <v>0</v>
      </c>
      <c r="BH7" s="102">
        <v>0</v>
      </c>
      <c r="BI7" s="102">
        <v>0</v>
      </c>
      <c r="BJ7" s="102">
        <v>338886.33600000007</v>
      </c>
      <c r="BK7" s="102">
        <v>0</v>
      </c>
      <c r="BL7" s="104"/>
      <c r="BM7" s="104"/>
    </row>
    <row r="8" spans="2:65">
      <c r="B8" s="100" t="s">
        <v>251</v>
      </c>
      <c r="C8" s="105" t="s">
        <v>134</v>
      </c>
      <c r="D8" s="102">
        <v>0</v>
      </c>
      <c r="E8" s="102">
        <v>-0.20799999999999999</v>
      </c>
      <c r="F8" s="102">
        <v>0</v>
      </c>
      <c r="G8" s="102">
        <v>0</v>
      </c>
      <c r="H8" s="102">
        <v>-8.9999999999999993E-3</v>
      </c>
      <c r="I8" s="102">
        <v>0</v>
      </c>
      <c r="J8" s="102">
        <v>-8.0000000000000002E-3</v>
      </c>
      <c r="K8" s="102">
        <v>0</v>
      </c>
      <c r="L8" s="102">
        <v>-11.66</v>
      </c>
      <c r="M8" s="102">
        <v>0</v>
      </c>
      <c r="N8" s="102">
        <v>0</v>
      </c>
      <c r="O8" s="102">
        <v>0</v>
      </c>
      <c r="P8" s="102">
        <v>0</v>
      </c>
      <c r="Q8" s="102">
        <v>0</v>
      </c>
      <c r="R8" s="102">
        <v>0</v>
      </c>
      <c r="S8" s="102">
        <v>0</v>
      </c>
      <c r="T8" s="102">
        <v>-64.566999999999993</v>
      </c>
      <c r="U8" s="102">
        <v>0</v>
      </c>
      <c r="V8" s="102">
        <v>-73.525000000000006</v>
      </c>
      <c r="W8" s="102">
        <v>0</v>
      </c>
      <c r="X8" s="102">
        <v>-498.541</v>
      </c>
      <c r="Y8" s="102">
        <v>-73.995999999999995</v>
      </c>
      <c r="Z8" s="102">
        <v>-10911.019</v>
      </c>
      <c r="AA8" s="102">
        <v>-26.093</v>
      </c>
      <c r="AB8" s="102">
        <v>0</v>
      </c>
      <c r="AC8" s="102">
        <v>-15896.424000000001</v>
      </c>
      <c r="AD8" s="102">
        <v>-581.63900000000001</v>
      </c>
      <c r="AE8" s="102">
        <v>-28028.460999999999</v>
      </c>
      <c r="AF8" s="102">
        <v>-33.252000000000002</v>
      </c>
      <c r="AG8" s="102">
        <v>0</v>
      </c>
      <c r="AH8" s="102">
        <v>-2731.6669999999999</v>
      </c>
      <c r="AI8" s="102">
        <v>-5808.1030000000001</v>
      </c>
      <c r="AJ8" s="102">
        <v>-156.86699999999999</v>
      </c>
      <c r="AK8" s="102">
        <v>-2416.39</v>
      </c>
      <c r="AL8" s="102">
        <v>-3324.645</v>
      </c>
      <c r="AM8" s="102">
        <v>0</v>
      </c>
      <c r="AN8" s="102">
        <v>0</v>
      </c>
      <c r="AO8" s="102">
        <v>-1888.453</v>
      </c>
      <c r="AP8" s="102">
        <v>0</v>
      </c>
      <c r="AQ8" s="102">
        <v>0</v>
      </c>
      <c r="AR8" s="102">
        <v>0</v>
      </c>
      <c r="AS8" s="102">
        <v>0</v>
      </c>
      <c r="AT8" s="102">
        <v>0</v>
      </c>
      <c r="AU8" s="102">
        <v>0</v>
      </c>
      <c r="AV8" s="102">
        <v>0</v>
      </c>
      <c r="AW8" s="102">
        <v>0</v>
      </c>
      <c r="AX8" s="102">
        <v>0</v>
      </c>
      <c r="AY8" s="102">
        <v>0</v>
      </c>
      <c r="AZ8" s="102">
        <v>0</v>
      </c>
      <c r="BA8" s="102">
        <v>0</v>
      </c>
      <c r="BB8" s="102">
        <v>0</v>
      </c>
      <c r="BC8" s="102">
        <v>0</v>
      </c>
      <c r="BD8" s="102">
        <v>0</v>
      </c>
      <c r="BE8" s="102">
        <v>0</v>
      </c>
      <c r="BF8" s="102">
        <v>0</v>
      </c>
      <c r="BG8" s="102">
        <v>0</v>
      </c>
      <c r="BH8" s="102">
        <v>0</v>
      </c>
      <c r="BI8" s="102">
        <v>0</v>
      </c>
      <c r="BJ8" s="102">
        <v>-72525.527000000002</v>
      </c>
      <c r="BK8" s="102">
        <v>0</v>
      </c>
      <c r="BL8" s="104"/>
      <c r="BM8" s="104"/>
    </row>
    <row r="9" spans="2:65">
      <c r="B9" s="100" t="s">
        <v>252</v>
      </c>
      <c r="C9" s="106" t="s">
        <v>253</v>
      </c>
      <c r="D9" s="102">
        <v>0</v>
      </c>
      <c r="E9" s="102">
        <v>0</v>
      </c>
      <c r="F9" s="102">
        <v>0</v>
      </c>
      <c r="G9" s="102">
        <v>0</v>
      </c>
      <c r="H9" s="102">
        <v>0</v>
      </c>
      <c r="I9" s="102">
        <v>0</v>
      </c>
      <c r="J9" s="102">
        <v>0</v>
      </c>
      <c r="K9" s="102">
        <v>0</v>
      </c>
      <c r="L9" s="102">
        <v>0</v>
      </c>
      <c r="M9" s="102">
        <v>0</v>
      </c>
      <c r="N9" s="102">
        <v>0</v>
      </c>
      <c r="O9" s="102">
        <v>0</v>
      </c>
      <c r="P9" s="102">
        <v>0</v>
      </c>
      <c r="Q9" s="102">
        <v>0</v>
      </c>
      <c r="R9" s="102">
        <v>0</v>
      </c>
      <c r="S9" s="102">
        <v>0</v>
      </c>
      <c r="T9" s="102">
        <v>0</v>
      </c>
      <c r="U9" s="102">
        <v>0</v>
      </c>
      <c r="V9" s="102">
        <v>0</v>
      </c>
      <c r="W9" s="102">
        <v>0</v>
      </c>
      <c r="X9" s="102">
        <v>-0.01</v>
      </c>
      <c r="Y9" s="102">
        <v>0</v>
      </c>
      <c r="Z9" s="102">
        <v>-4.0000000000000001E-3</v>
      </c>
      <c r="AA9" s="102">
        <v>0</v>
      </c>
      <c r="AB9" s="102">
        <v>0</v>
      </c>
      <c r="AC9" s="102">
        <v>0</v>
      </c>
      <c r="AD9" s="102">
        <v>-0.10100000000000001</v>
      </c>
      <c r="AE9" s="102">
        <v>-1287.7809999999999</v>
      </c>
      <c r="AF9" s="102">
        <v>-51.720999999999997</v>
      </c>
      <c r="AG9" s="102">
        <v>-2.802</v>
      </c>
      <c r="AH9" s="102">
        <v>-7077.5460000000003</v>
      </c>
      <c r="AI9" s="102">
        <v>0</v>
      </c>
      <c r="AJ9" s="102">
        <v>-3.0000000000000001E-3</v>
      </c>
      <c r="AK9" s="102">
        <v>0</v>
      </c>
      <c r="AL9" s="102">
        <v>0</v>
      </c>
      <c r="AM9" s="102">
        <v>0</v>
      </c>
      <c r="AN9" s="102">
        <v>0</v>
      </c>
      <c r="AO9" s="102">
        <v>0</v>
      </c>
      <c r="AP9" s="102">
        <v>0</v>
      </c>
      <c r="AQ9" s="102">
        <v>0</v>
      </c>
      <c r="AR9" s="102">
        <v>0</v>
      </c>
      <c r="AS9" s="102">
        <v>0</v>
      </c>
      <c r="AT9" s="102">
        <v>0</v>
      </c>
      <c r="AU9" s="102">
        <v>0</v>
      </c>
      <c r="AV9" s="102">
        <v>0</v>
      </c>
      <c r="AW9" s="102">
        <v>0</v>
      </c>
      <c r="AX9" s="102">
        <v>0</v>
      </c>
      <c r="AY9" s="102">
        <v>0</v>
      </c>
      <c r="AZ9" s="102">
        <v>0</v>
      </c>
      <c r="BA9" s="102">
        <v>0</v>
      </c>
      <c r="BB9" s="102">
        <v>0</v>
      </c>
      <c r="BC9" s="102">
        <v>0</v>
      </c>
      <c r="BD9" s="102">
        <v>0</v>
      </c>
      <c r="BE9" s="102">
        <v>0</v>
      </c>
      <c r="BF9" s="102">
        <v>0</v>
      </c>
      <c r="BG9" s="102">
        <v>0</v>
      </c>
      <c r="BH9" s="102">
        <v>0</v>
      </c>
      <c r="BI9" s="102">
        <v>0</v>
      </c>
      <c r="BJ9" s="102">
        <v>-8419.9680000000008</v>
      </c>
      <c r="BK9" s="102">
        <v>0</v>
      </c>
      <c r="BL9" s="104"/>
      <c r="BM9" s="104"/>
    </row>
    <row r="10" spans="2:65">
      <c r="B10" s="100" t="s">
        <v>254</v>
      </c>
      <c r="C10" s="106" t="s">
        <v>255</v>
      </c>
      <c r="D10" s="102">
        <v>0</v>
      </c>
      <c r="E10" s="102">
        <v>0</v>
      </c>
      <c r="F10" s="102">
        <v>0</v>
      </c>
      <c r="G10" s="102">
        <v>0</v>
      </c>
      <c r="H10" s="102">
        <v>0</v>
      </c>
      <c r="I10" s="102">
        <v>0</v>
      </c>
      <c r="J10" s="102">
        <v>0</v>
      </c>
      <c r="K10" s="102">
        <v>0</v>
      </c>
      <c r="L10" s="102">
        <v>0</v>
      </c>
      <c r="M10" s="102">
        <v>0</v>
      </c>
      <c r="N10" s="102">
        <v>0</v>
      </c>
      <c r="O10" s="102">
        <v>0</v>
      </c>
      <c r="P10" s="102">
        <v>0</v>
      </c>
      <c r="Q10" s="102">
        <v>0</v>
      </c>
      <c r="R10" s="102">
        <v>0</v>
      </c>
      <c r="S10" s="102">
        <v>0</v>
      </c>
      <c r="T10" s="102">
        <v>0</v>
      </c>
      <c r="U10" s="102">
        <v>0</v>
      </c>
      <c r="V10" s="102">
        <v>0</v>
      </c>
      <c r="W10" s="102">
        <v>0</v>
      </c>
      <c r="X10" s="102">
        <v>0</v>
      </c>
      <c r="Y10" s="102">
        <v>0</v>
      </c>
      <c r="Z10" s="102">
        <v>0</v>
      </c>
      <c r="AA10" s="102">
        <v>-0.51700000000000002</v>
      </c>
      <c r="AB10" s="102">
        <v>0</v>
      </c>
      <c r="AC10" s="102">
        <v>-4301.7640000000001</v>
      </c>
      <c r="AD10" s="102">
        <v>0</v>
      </c>
      <c r="AE10" s="102">
        <v>0</v>
      </c>
      <c r="AF10" s="102">
        <v>0</v>
      </c>
      <c r="AG10" s="102">
        <v>0</v>
      </c>
      <c r="AH10" s="102">
        <v>0</v>
      </c>
      <c r="AI10" s="102">
        <v>0</v>
      </c>
      <c r="AJ10" s="102">
        <v>0</v>
      </c>
      <c r="AK10" s="102">
        <v>0</v>
      </c>
      <c r="AL10" s="102">
        <v>0</v>
      </c>
      <c r="AM10" s="102">
        <v>0</v>
      </c>
      <c r="AN10" s="102">
        <v>0</v>
      </c>
      <c r="AO10" s="102">
        <v>0</v>
      </c>
      <c r="AP10" s="102">
        <v>0</v>
      </c>
      <c r="AQ10" s="102">
        <v>0</v>
      </c>
      <c r="AR10" s="102">
        <v>0</v>
      </c>
      <c r="AS10" s="102">
        <v>0</v>
      </c>
      <c r="AT10" s="102">
        <v>0</v>
      </c>
      <c r="AU10" s="102">
        <v>0</v>
      </c>
      <c r="AV10" s="102">
        <v>0</v>
      </c>
      <c r="AW10" s="102">
        <v>0</v>
      </c>
      <c r="AX10" s="102">
        <v>0</v>
      </c>
      <c r="AY10" s="102">
        <v>0</v>
      </c>
      <c r="AZ10" s="102">
        <v>0</v>
      </c>
      <c r="BA10" s="102">
        <v>0</v>
      </c>
      <c r="BB10" s="102">
        <v>0</v>
      </c>
      <c r="BC10" s="102">
        <v>0</v>
      </c>
      <c r="BD10" s="102">
        <v>0</v>
      </c>
      <c r="BE10" s="102">
        <v>0</v>
      </c>
      <c r="BF10" s="102">
        <v>0</v>
      </c>
      <c r="BG10" s="102">
        <v>0</v>
      </c>
      <c r="BH10" s="102">
        <v>0</v>
      </c>
      <c r="BI10" s="102">
        <v>0</v>
      </c>
      <c r="BJ10" s="102">
        <v>-4302.2809999999999</v>
      </c>
      <c r="BK10" s="102">
        <v>0</v>
      </c>
      <c r="BL10" s="104"/>
      <c r="BM10" s="104"/>
    </row>
    <row r="11" spans="2:65" collapsed="1">
      <c r="B11" s="100" t="s">
        <v>256</v>
      </c>
      <c r="C11" s="101" t="s">
        <v>257</v>
      </c>
      <c r="D11" s="102">
        <v>-55.814</v>
      </c>
      <c r="E11" s="102">
        <v>28.841999999999999</v>
      </c>
      <c r="F11" s="102">
        <v>-1503.068</v>
      </c>
      <c r="G11" s="102">
        <v>347.25</v>
      </c>
      <c r="H11" s="102">
        <v>0</v>
      </c>
      <c r="I11" s="102">
        <v>0</v>
      </c>
      <c r="J11" s="102">
        <v>0</v>
      </c>
      <c r="K11" s="102">
        <v>0</v>
      </c>
      <c r="L11" s="102">
        <v>0</v>
      </c>
      <c r="M11" s="102">
        <v>0</v>
      </c>
      <c r="N11" s="102">
        <v>0</v>
      </c>
      <c r="O11" s="102">
        <v>0</v>
      </c>
      <c r="P11" s="102">
        <v>0</v>
      </c>
      <c r="Q11" s="102">
        <v>1085.29</v>
      </c>
      <c r="R11" s="102">
        <v>0</v>
      </c>
      <c r="S11" s="102">
        <v>954.96</v>
      </c>
      <c r="T11" s="102">
        <v>-140.392</v>
      </c>
      <c r="U11" s="102">
        <v>-0.122</v>
      </c>
      <c r="V11" s="102">
        <v>0.27400000000000002</v>
      </c>
      <c r="W11" s="102">
        <v>0</v>
      </c>
      <c r="X11" s="102">
        <v>56.872</v>
      </c>
      <c r="Y11" s="102">
        <v>56.58</v>
      </c>
      <c r="Z11" s="102">
        <v>129.70099999999999</v>
      </c>
      <c r="AA11" s="102">
        <v>2.476</v>
      </c>
      <c r="AB11" s="102">
        <v>0</v>
      </c>
      <c r="AC11" s="102">
        <v>12.483000000000001</v>
      </c>
      <c r="AD11" s="102">
        <v>-32.713000000000001</v>
      </c>
      <c r="AE11" s="102">
        <v>97.012</v>
      </c>
      <c r="AF11" s="102">
        <v>21.785</v>
      </c>
      <c r="AG11" s="102">
        <v>-0.65300000000000002</v>
      </c>
      <c r="AH11" s="102">
        <v>299.08300000000003</v>
      </c>
      <c r="AI11" s="102">
        <v>429.11900000000003</v>
      </c>
      <c r="AJ11" s="102">
        <v>0.89700000000000002</v>
      </c>
      <c r="AK11" s="102">
        <v>-20.928000000000001</v>
      </c>
      <c r="AL11" s="102">
        <v>19.841999999999999</v>
      </c>
      <c r="AM11" s="102">
        <v>0.57099999999999995</v>
      </c>
      <c r="AN11" s="102">
        <v>-3.1309999999999998</v>
      </c>
      <c r="AO11" s="102">
        <v>-24.824000000000002</v>
      </c>
      <c r="AP11" s="102">
        <v>0</v>
      </c>
      <c r="AQ11" s="102">
        <v>0</v>
      </c>
      <c r="AR11" s="102">
        <v>0</v>
      </c>
      <c r="AS11" s="102">
        <v>0</v>
      </c>
      <c r="AT11" s="102">
        <v>0</v>
      </c>
      <c r="AU11" s="102">
        <v>0</v>
      </c>
      <c r="AV11" s="102">
        <v>0</v>
      </c>
      <c r="AW11" s="102">
        <v>-2.4929999999999999</v>
      </c>
      <c r="AX11" s="102">
        <v>0</v>
      </c>
      <c r="AY11" s="102">
        <v>0</v>
      </c>
      <c r="AZ11" s="102">
        <v>0</v>
      </c>
      <c r="BA11" s="102">
        <v>0</v>
      </c>
      <c r="BB11" s="102">
        <v>0</v>
      </c>
      <c r="BC11" s="102">
        <v>0</v>
      </c>
      <c r="BD11" s="102">
        <v>0</v>
      </c>
      <c r="BE11" s="102">
        <v>0</v>
      </c>
      <c r="BF11" s="102">
        <v>0</v>
      </c>
      <c r="BG11" s="102">
        <v>0</v>
      </c>
      <c r="BH11" s="102">
        <v>0</v>
      </c>
      <c r="BI11" s="102">
        <v>0</v>
      </c>
      <c r="BJ11" s="102">
        <v>1758.8989999999999</v>
      </c>
      <c r="BK11" s="102">
        <v>-2.4929999999999999</v>
      </c>
      <c r="BL11" s="104"/>
      <c r="BM11" s="104"/>
    </row>
    <row r="12" spans="2:65">
      <c r="B12" s="107" t="s">
        <v>258</v>
      </c>
      <c r="C12" s="108" t="s">
        <v>259</v>
      </c>
      <c r="D12" s="109">
        <v>456.91800000000001</v>
      </c>
      <c r="E12" s="109">
        <v>3498.9580000000001</v>
      </c>
      <c r="F12" s="109">
        <v>14264.691000000001</v>
      </c>
      <c r="G12" s="109">
        <v>65493.822</v>
      </c>
      <c r="H12" s="109">
        <v>955.60400000000004</v>
      </c>
      <c r="I12" s="109">
        <v>3.1E-2</v>
      </c>
      <c r="J12" s="109">
        <v>15.398999999999999</v>
      </c>
      <c r="K12" s="109">
        <v>3.5190000000000001</v>
      </c>
      <c r="L12" s="109">
        <v>201.63399999999999</v>
      </c>
      <c r="M12" s="109">
        <v>0</v>
      </c>
      <c r="N12" s="109">
        <v>0</v>
      </c>
      <c r="O12" s="109">
        <v>0</v>
      </c>
      <c r="P12" s="109">
        <v>0</v>
      </c>
      <c r="Q12" s="109">
        <v>54561.612000000001</v>
      </c>
      <c r="R12" s="109">
        <v>0</v>
      </c>
      <c r="S12" s="109">
        <v>158183.34299999999</v>
      </c>
      <c r="T12" s="109">
        <v>482.51</v>
      </c>
      <c r="U12" s="109">
        <v>-0.122</v>
      </c>
      <c r="V12" s="109">
        <v>-11.03</v>
      </c>
      <c r="W12" s="109">
        <v>0</v>
      </c>
      <c r="X12" s="109">
        <v>6813.4440000000004</v>
      </c>
      <c r="Y12" s="109">
        <v>2100.2530000000002</v>
      </c>
      <c r="Z12" s="109">
        <v>-10765.142</v>
      </c>
      <c r="AA12" s="109">
        <v>-23.673999999999999</v>
      </c>
      <c r="AB12" s="109">
        <v>0</v>
      </c>
      <c r="AC12" s="109">
        <v>-20185.705999999998</v>
      </c>
      <c r="AD12" s="109">
        <v>-609.529</v>
      </c>
      <c r="AE12" s="109">
        <v>-29199.472000000002</v>
      </c>
      <c r="AF12" s="109">
        <v>-63.189</v>
      </c>
      <c r="AG12" s="109">
        <v>-3.456</v>
      </c>
      <c r="AH12" s="109">
        <v>-4508.5990000000002</v>
      </c>
      <c r="AI12" s="109">
        <v>22334.708999999999</v>
      </c>
      <c r="AJ12" s="109">
        <v>-155.59200000000001</v>
      </c>
      <c r="AK12" s="109">
        <v>-2432.0700000000002</v>
      </c>
      <c r="AL12" s="109">
        <v>-3304.8029999999999</v>
      </c>
      <c r="AM12" s="109">
        <v>0.57099999999999995</v>
      </c>
      <c r="AN12" s="109">
        <v>-3.1309999999999998</v>
      </c>
      <c r="AO12" s="109">
        <v>-1907.067</v>
      </c>
      <c r="AP12" s="109">
        <v>1806.902</v>
      </c>
      <c r="AQ12" s="109">
        <v>974.077</v>
      </c>
      <c r="AR12" s="109">
        <v>669.93399999999997</v>
      </c>
      <c r="AS12" s="109">
        <v>2804.4319999999998</v>
      </c>
      <c r="AT12" s="109">
        <v>96.281000000000006</v>
      </c>
      <c r="AU12" s="109">
        <v>75.518000000000001</v>
      </c>
      <c r="AV12" s="109">
        <v>0</v>
      </c>
      <c r="AW12" s="109">
        <v>685.32899999999995</v>
      </c>
      <c r="AX12" s="109">
        <v>488.87700000000001</v>
      </c>
      <c r="AY12" s="109">
        <v>0</v>
      </c>
      <c r="AZ12" s="109">
        <v>31078.76</v>
      </c>
      <c r="BA12" s="109">
        <v>594.49900000000002</v>
      </c>
      <c r="BB12" s="109">
        <v>224.72200000000001</v>
      </c>
      <c r="BC12" s="109">
        <v>2768.152</v>
      </c>
      <c r="BD12" s="109">
        <v>26.911999999999999</v>
      </c>
      <c r="BE12" s="109">
        <v>101.03</v>
      </c>
      <c r="BF12" s="109">
        <v>570.66099999999994</v>
      </c>
      <c r="BG12" s="109">
        <v>0</v>
      </c>
      <c r="BH12" s="109">
        <v>0</v>
      </c>
      <c r="BI12" s="109">
        <v>66.305000000000007</v>
      </c>
      <c r="BJ12" s="109">
        <v>299226.82700000011</v>
      </c>
      <c r="BK12" s="109">
        <v>11887.326999999999</v>
      </c>
      <c r="BL12" s="104"/>
      <c r="BM12" s="104"/>
    </row>
    <row r="13" spans="2:65">
      <c r="B13" s="100" t="s">
        <v>260</v>
      </c>
      <c r="C13" s="110" t="s">
        <v>261</v>
      </c>
      <c r="D13" s="102">
        <v>0</v>
      </c>
      <c r="E13" s="102">
        <v>0</v>
      </c>
      <c r="F13" s="102">
        <v>0</v>
      </c>
      <c r="G13" s="102">
        <v>0</v>
      </c>
      <c r="H13" s="102">
        <v>0</v>
      </c>
      <c r="I13" s="102">
        <v>0</v>
      </c>
      <c r="J13" s="102">
        <v>0</v>
      </c>
      <c r="K13" s="102">
        <v>0</v>
      </c>
      <c r="L13" s="102">
        <v>0</v>
      </c>
      <c r="M13" s="102">
        <v>0</v>
      </c>
      <c r="N13" s="102">
        <v>0</v>
      </c>
      <c r="O13" s="102">
        <v>0</v>
      </c>
      <c r="P13" s="102">
        <v>0</v>
      </c>
      <c r="Q13" s="102">
        <v>0</v>
      </c>
      <c r="R13" s="102">
        <v>0</v>
      </c>
      <c r="S13" s="102">
        <v>0</v>
      </c>
      <c r="T13" s="102">
        <v>17202.894</v>
      </c>
      <c r="U13" s="102">
        <v>-4.0000000000000001E-3</v>
      </c>
      <c r="V13" s="102">
        <v>0</v>
      </c>
      <c r="W13" s="102">
        <v>3.0000000000000001E-3</v>
      </c>
      <c r="X13" s="102">
        <v>-561.25199999999995</v>
      </c>
      <c r="Y13" s="102">
        <v>173.33099999999999</v>
      </c>
      <c r="Z13" s="102">
        <v>-77.144999999999996</v>
      </c>
      <c r="AA13" s="102">
        <v>12.755000000000001</v>
      </c>
      <c r="AB13" s="102">
        <v>0</v>
      </c>
      <c r="AC13" s="102">
        <v>-241.04599999999999</v>
      </c>
      <c r="AD13" s="102">
        <v>118.598</v>
      </c>
      <c r="AE13" s="102">
        <v>95.725999999999999</v>
      </c>
      <c r="AF13" s="102">
        <v>-39.923000000000002</v>
      </c>
      <c r="AG13" s="102">
        <v>46.680999999999997</v>
      </c>
      <c r="AH13" s="102">
        <v>-2479.6559999999999</v>
      </c>
      <c r="AI13" s="102">
        <v>-8719.1630000000005</v>
      </c>
      <c r="AJ13" s="102">
        <v>-173.88399999999999</v>
      </c>
      <c r="AK13" s="102">
        <v>-13.631</v>
      </c>
      <c r="AL13" s="102">
        <v>0</v>
      </c>
      <c r="AM13" s="102">
        <v>0</v>
      </c>
      <c r="AN13" s="102">
        <v>0</v>
      </c>
      <c r="AO13" s="102">
        <v>0.112</v>
      </c>
      <c r="AP13" s="102">
        <v>0</v>
      </c>
      <c r="AQ13" s="102">
        <v>0</v>
      </c>
      <c r="AR13" s="102">
        <v>0</v>
      </c>
      <c r="AS13" s="102">
        <v>0</v>
      </c>
      <c r="AT13" s="102">
        <v>0</v>
      </c>
      <c r="AU13" s="102">
        <v>0</v>
      </c>
      <c r="AV13" s="102">
        <v>0</v>
      </c>
      <c r="AW13" s="102">
        <v>0</v>
      </c>
      <c r="AX13" s="102">
        <v>0</v>
      </c>
      <c r="AY13" s="102">
        <v>0</v>
      </c>
      <c r="AZ13" s="102">
        <v>0</v>
      </c>
      <c r="BA13" s="102">
        <v>0</v>
      </c>
      <c r="BB13" s="102">
        <v>0</v>
      </c>
      <c r="BC13" s="102">
        <v>0</v>
      </c>
      <c r="BD13" s="102">
        <v>0</v>
      </c>
      <c r="BE13" s="102">
        <v>0</v>
      </c>
      <c r="BF13" s="102">
        <v>0</v>
      </c>
      <c r="BG13" s="102">
        <v>0</v>
      </c>
      <c r="BH13" s="102">
        <v>0</v>
      </c>
      <c r="BI13" s="102">
        <v>0</v>
      </c>
      <c r="BJ13" s="102">
        <v>5344.3960000000025</v>
      </c>
      <c r="BK13" s="102">
        <v>3.0000000000000001E-3</v>
      </c>
      <c r="BL13" s="104"/>
      <c r="BM13" s="104"/>
    </row>
    <row r="14" spans="2:65">
      <c r="B14" s="111" t="s">
        <v>262</v>
      </c>
      <c r="C14" s="112" t="s">
        <v>263</v>
      </c>
      <c r="D14" s="113">
        <v>19.783000000000001</v>
      </c>
      <c r="E14" s="113">
        <v>-10.417999999999999</v>
      </c>
      <c r="F14" s="113">
        <v>3956.212</v>
      </c>
      <c r="G14" s="113">
        <v>-6043.8280000000004</v>
      </c>
      <c r="H14" s="113">
        <v>0</v>
      </c>
      <c r="I14" s="113">
        <v>0</v>
      </c>
      <c r="J14" s="113">
        <v>0</v>
      </c>
      <c r="K14" s="113">
        <v>0</v>
      </c>
      <c r="L14" s="113">
        <v>-37.374000000000002</v>
      </c>
      <c r="M14" s="113">
        <v>0</v>
      </c>
      <c r="N14" s="113">
        <v>0.3</v>
      </c>
      <c r="O14" s="113">
        <v>-2E-3</v>
      </c>
      <c r="P14" s="113">
        <v>0</v>
      </c>
      <c r="Q14" s="113">
        <v>-423.78899999999999</v>
      </c>
      <c r="R14" s="113">
        <v>490.49099999999999</v>
      </c>
      <c r="S14" s="113">
        <v>-2107.828</v>
      </c>
      <c r="T14" s="113">
        <v>-24.091999999999999</v>
      </c>
      <c r="U14" s="113">
        <v>0.14899999999999999</v>
      </c>
      <c r="V14" s="113">
        <v>0.251</v>
      </c>
      <c r="W14" s="113">
        <v>-55.066000000000003</v>
      </c>
      <c r="X14" s="113">
        <v>13.603</v>
      </c>
      <c r="Y14" s="113">
        <v>65.132999999999996</v>
      </c>
      <c r="Z14" s="113">
        <v>-15.268000000000001</v>
      </c>
      <c r="AA14" s="113">
        <v>0</v>
      </c>
      <c r="AB14" s="113">
        <v>0</v>
      </c>
      <c r="AC14" s="113">
        <v>-122.819</v>
      </c>
      <c r="AD14" s="113">
        <v>0.80300000000000005</v>
      </c>
      <c r="AE14" s="113">
        <v>6.0110000000000001</v>
      </c>
      <c r="AF14" s="113">
        <v>-2.286</v>
      </c>
      <c r="AG14" s="113">
        <v>2.1000000000000001E-2</v>
      </c>
      <c r="AH14" s="113">
        <v>3.77</v>
      </c>
      <c r="AI14" s="113">
        <v>27.81</v>
      </c>
      <c r="AJ14" s="113">
        <v>-3.2890000000000001</v>
      </c>
      <c r="AK14" s="113">
        <v>126.46899999999999</v>
      </c>
      <c r="AL14" s="113">
        <v>0.90800000000000003</v>
      </c>
      <c r="AM14" s="113">
        <v>-0.94399999999999995</v>
      </c>
      <c r="AN14" s="113">
        <v>195.95699999999999</v>
      </c>
      <c r="AO14" s="113">
        <v>-94.888999999999996</v>
      </c>
      <c r="AP14" s="113">
        <v>0</v>
      </c>
      <c r="AQ14" s="113">
        <v>0</v>
      </c>
      <c r="AR14" s="113">
        <v>0</v>
      </c>
      <c r="AS14" s="113">
        <v>0</v>
      </c>
      <c r="AT14" s="113">
        <v>0</v>
      </c>
      <c r="AU14" s="113">
        <v>0</v>
      </c>
      <c r="AV14" s="113">
        <v>0</v>
      </c>
      <c r="AW14" s="113">
        <v>9.5000000000000001E-2</v>
      </c>
      <c r="AX14" s="113">
        <v>0</v>
      </c>
      <c r="AY14" s="113">
        <v>0</v>
      </c>
      <c r="AZ14" s="113">
        <v>0</v>
      </c>
      <c r="BA14" s="113">
        <v>0</v>
      </c>
      <c r="BB14" s="113">
        <v>0</v>
      </c>
      <c r="BC14" s="113">
        <v>0</v>
      </c>
      <c r="BD14" s="113">
        <v>0</v>
      </c>
      <c r="BE14" s="113">
        <v>0</v>
      </c>
      <c r="BF14" s="113">
        <v>0</v>
      </c>
      <c r="BG14" s="113">
        <v>0</v>
      </c>
      <c r="BH14" s="113">
        <v>0</v>
      </c>
      <c r="BI14" s="113">
        <v>0</v>
      </c>
      <c r="BJ14" s="113">
        <v>-4034.1259999999984</v>
      </c>
      <c r="BK14" s="113">
        <v>432.21100000000001</v>
      </c>
      <c r="BL14" s="104"/>
      <c r="BM14" s="104"/>
    </row>
    <row r="15" spans="2:65">
      <c r="B15" s="107" t="s">
        <v>264</v>
      </c>
      <c r="C15" s="108" t="s">
        <v>265</v>
      </c>
      <c r="D15" s="109">
        <v>476.70100000000002</v>
      </c>
      <c r="E15" s="109">
        <v>3488.54</v>
      </c>
      <c r="F15" s="109">
        <v>18220.901999999998</v>
      </c>
      <c r="G15" s="109">
        <v>59449.993000000002</v>
      </c>
      <c r="H15" s="109">
        <v>955.60400000000004</v>
      </c>
      <c r="I15" s="109">
        <v>3.1E-2</v>
      </c>
      <c r="J15" s="109">
        <v>15.398999999999999</v>
      </c>
      <c r="K15" s="109">
        <v>3.5190000000000001</v>
      </c>
      <c r="L15" s="109">
        <v>164.26</v>
      </c>
      <c r="M15" s="109">
        <v>0</v>
      </c>
      <c r="N15" s="109">
        <v>0.3</v>
      </c>
      <c r="O15" s="109">
        <v>-2E-3</v>
      </c>
      <c r="P15" s="109">
        <v>0</v>
      </c>
      <c r="Q15" s="109">
        <v>54137.822999999997</v>
      </c>
      <c r="R15" s="109">
        <v>490.49099999999999</v>
      </c>
      <c r="S15" s="109">
        <v>156075.51500000001</v>
      </c>
      <c r="T15" s="109">
        <v>17661.312000000002</v>
      </c>
      <c r="U15" s="109">
        <v>2.1999999999999999E-2</v>
      </c>
      <c r="V15" s="109">
        <v>-10.779</v>
      </c>
      <c r="W15" s="109">
        <v>-55.064</v>
      </c>
      <c r="X15" s="109">
        <v>6265.7950000000001</v>
      </c>
      <c r="Y15" s="109">
        <v>2338.7170000000001</v>
      </c>
      <c r="Z15" s="109">
        <v>-10857.555</v>
      </c>
      <c r="AA15" s="109">
        <v>-10.92</v>
      </c>
      <c r="AB15" s="109">
        <v>0</v>
      </c>
      <c r="AC15" s="109">
        <v>-20549.571</v>
      </c>
      <c r="AD15" s="109">
        <v>-490.12799999999999</v>
      </c>
      <c r="AE15" s="109">
        <v>-29097.734</v>
      </c>
      <c r="AF15" s="109">
        <v>-105.398</v>
      </c>
      <c r="AG15" s="109">
        <v>43.246000000000002</v>
      </c>
      <c r="AH15" s="109">
        <v>-6984.4849999999997</v>
      </c>
      <c r="AI15" s="109">
        <v>13643.356</v>
      </c>
      <c r="AJ15" s="109">
        <v>-332.76499999999999</v>
      </c>
      <c r="AK15" s="109">
        <v>-2319.2310000000002</v>
      </c>
      <c r="AL15" s="109">
        <v>-3303.895</v>
      </c>
      <c r="AM15" s="109">
        <v>-0.373</v>
      </c>
      <c r="AN15" s="109">
        <v>192.82599999999999</v>
      </c>
      <c r="AO15" s="109">
        <v>-2001.8440000000001</v>
      </c>
      <c r="AP15" s="109">
        <v>1806.902</v>
      </c>
      <c r="AQ15" s="109">
        <v>974.077</v>
      </c>
      <c r="AR15" s="109">
        <v>669.93399999999997</v>
      </c>
      <c r="AS15" s="109">
        <v>2804.4319999999998</v>
      </c>
      <c r="AT15" s="109">
        <v>96.281000000000006</v>
      </c>
      <c r="AU15" s="109">
        <v>75.518000000000001</v>
      </c>
      <c r="AV15" s="109">
        <v>0</v>
      </c>
      <c r="AW15" s="109">
        <v>685.42399999999998</v>
      </c>
      <c r="AX15" s="109">
        <v>488.87700000000001</v>
      </c>
      <c r="AY15" s="109">
        <v>0</v>
      </c>
      <c r="AZ15" s="109">
        <v>31078.76</v>
      </c>
      <c r="BA15" s="109">
        <v>594.49900000000002</v>
      </c>
      <c r="BB15" s="109">
        <v>224.72200000000001</v>
      </c>
      <c r="BC15" s="109">
        <v>2768.152</v>
      </c>
      <c r="BD15" s="109">
        <v>26.911999999999999</v>
      </c>
      <c r="BE15" s="109">
        <v>101.03</v>
      </c>
      <c r="BF15" s="109">
        <v>570.66099999999994</v>
      </c>
      <c r="BG15" s="109">
        <v>0</v>
      </c>
      <c r="BH15" s="109">
        <v>0</v>
      </c>
      <c r="BI15" s="109">
        <v>66.305000000000007</v>
      </c>
      <c r="BJ15" s="109">
        <v>300537.09400000004</v>
      </c>
      <c r="BK15" s="109">
        <v>12319.54</v>
      </c>
      <c r="BL15" s="104"/>
      <c r="BM15" s="104"/>
    </row>
    <row r="16" spans="2:65">
      <c r="B16" s="107" t="s">
        <v>266</v>
      </c>
      <c r="C16" s="108" t="s">
        <v>267</v>
      </c>
      <c r="D16" s="109">
        <v>-476.70100000000002</v>
      </c>
      <c r="E16" s="109">
        <v>-405.12200000000001</v>
      </c>
      <c r="F16" s="109">
        <v>-18220.901999999998</v>
      </c>
      <c r="G16" s="109">
        <v>-55771.538999999997</v>
      </c>
      <c r="H16" s="109">
        <v>-955.60400000000004</v>
      </c>
      <c r="I16" s="109">
        <v>0</v>
      </c>
      <c r="J16" s="109">
        <v>0</v>
      </c>
      <c r="K16" s="109">
        <v>469.32799999999997</v>
      </c>
      <c r="L16" s="109">
        <v>555.65099999999995</v>
      </c>
      <c r="M16" s="109">
        <v>560.74099999999999</v>
      </c>
      <c r="N16" s="109">
        <v>2798.7330000000002</v>
      </c>
      <c r="O16" s="109">
        <v>2324.489</v>
      </c>
      <c r="P16" s="109">
        <v>353.68299999999999</v>
      </c>
      <c r="Q16" s="109">
        <v>-51550.464999999997</v>
      </c>
      <c r="R16" s="109">
        <v>23297.991000000002</v>
      </c>
      <c r="S16" s="109">
        <v>-156075.51500000001</v>
      </c>
      <c r="T16" s="109">
        <v>-17661.312000000002</v>
      </c>
      <c r="U16" s="109">
        <v>-2.1999999999999999E-2</v>
      </c>
      <c r="V16" s="109">
        <v>10.779</v>
      </c>
      <c r="W16" s="109">
        <v>8118.4269999999997</v>
      </c>
      <c r="X16" s="109">
        <v>475.77600000000001</v>
      </c>
      <c r="Y16" s="109">
        <v>2412.8789999999999</v>
      </c>
      <c r="Z16" s="109">
        <v>21143.476999999999</v>
      </c>
      <c r="AA16" s="109">
        <v>14.047000000000001</v>
      </c>
      <c r="AB16" s="109">
        <v>0</v>
      </c>
      <c r="AC16" s="109">
        <v>23660.481</v>
      </c>
      <c r="AD16" s="109">
        <v>2822.6039999999998</v>
      </c>
      <c r="AE16" s="109">
        <v>52626.203999999998</v>
      </c>
      <c r="AF16" s="109">
        <v>294.15699999999998</v>
      </c>
      <c r="AG16" s="109">
        <v>20.204999999999998</v>
      </c>
      <c r="AH16" s="109">
        <v>8206.7919999999995</v>
      </c>
      <c r="AI16" s="109">
        <v>30161.062000000002</v>
      </c>
      <c r="AJ16" s="109">
        <v>544.48599999999999</v>
      </c>
      <c r="AK16" s="109">
        <v>3169.39</v>
      </c>
      <c r="AL16" s="109">
        <v>4987.9889999999996</v>
      </c>
      <c r="AM16" s="109">
        <v>20.021999999999998</v>
      </c>
      <c r="AN16" s="109">
        <v>603.70699999999999</v>
      </c>
      <c r="AO16" s="109">
        <v>3106.252</v>
      </c>
      <c r="AP16" s="109">
        <v>-235.06100000000001</v>
      </c>
      <c r="AQ16" s="109">
        <v>-136.214</v>
      </c>
      <c r="AR16" s="109">
        <v>-242.50200000000001</v>
      </c>
      <c r="AS16" s="109">
        <v>-1983.7449999999999</v>
      </c>
      <c r="AT16" s="109">
        <v>-43.473999999999997</v>
      </c>
      <c r="AU16" s="109">
        <v>-68.819999999999993</v>
      </c>
      <c r="AV16" s="109">
        <v>0</v>
      </c>
      <c r="AW16" s="109">
        <v>0</v>
      </c>
      <c r="AX16" s="109">
        <v>-488.87700000000001</v>
      </c>
      <c r="AY16" s="109">
        <v>0</v>
      </c>
      <c r="AZ16" s="109">
        <v>-31078.76</v>
      </c>
      <c r="BA16" s="109">
        <v>-594.49900000000002</v>
      </c>
      <c r="BB16" s="109">
        <v>0</v>
      </c>
      <c r="BC16" s="109">
        <v>-2768.152</v>
      </c>
      <c r="BD16" s="109">
        <v>0</v>
      </c>
      <c r="BE16" s="109">
        <v>-101.03</v>
      </c>
      <c r="BF16" s="109">
        <v>-570.66099999999994</v>
      </c>
      <c r="BG16" s="109">
        <v>0</v>
      </c>
      <c r="BH16" s="109">
        <v>50986.226000000002</v>
      </c>
      <c r="BI16" s="109">
        <v>6427.1840000000002</v>
      </c>
      <c r="BJ16" s="109">
        <v>-89256.215000000069</v>
      </c>
      <c r="BK16" s="109">
        <v>3076.3809999999999</v>
      </c>
      <c r="BL16" s="104"/>
      <c r="BM16" s="104"/>
    </row>
    <row r="17" spans="2:65">
      <c r="B17" s="114" t="s">
        <v>268</v>
      </c>
      <c r="C17" s="115" t="s">
        <v>269</v>
      </c>
      <c r="D17" s="102">
        <v>-189.297</v>
      </c>
      <c r="E17" s="102">
        <v>-386.90600000000001</v>
      </c>
      <c r="F17" s="102">
        <v>0</v>
      </c>
      <c r="G17" s="102">
        <v>-48219.161</v>
      </c>
      <c r="H17" s="102">
        <v>-955.60400000000004</v>
      </c>
      <c r="I17" s="102">
        <v>0</v>
      </c>
      <c r="J17" s="102">
        <v>0</v>
      </c>
      <c r="K17" s="102">
        <v>0</v>
      </c>
      <c r="L17" s="102">
        <v>0</v>
      </c>
      <c r="M17" s="102">
        <v>0</v>
      </c>
      <c r="N17" s="102">
        <v>-810.68100000000004</v>
      </c>
      <c r="O17" s="102">
        <v>-3113.6619999999998</v>
      </c>
      <c r="P17" s="102">
        <v>-786.84900000000005</v>
      </c>
      <c r="Q17" s="102">
        <v>-20563.156999999999</v>
      </c>
      <c r="R17" s="102">
        <v>-7.7789999999999999</v>
      </c>
      <c r="S17" s="102">
        <v>0</v>
      </c>
      <c r="T17" s="102">
        <v>0</v>
      </c>
      <c r="U17" s="102">
        <v>0</v>
      </c>
      <c r="V17" s="102">
        <v>0</v>
      </c>
      <c r="W17" s="102">
        <v>0</v>
      </c>
      <c r="X17" s="102">
        <v>-5.0970000000000004</v>
      </c>
      <c r="Y17" s="102">
        <v>-0.60599999999999998</v>
      </c>
      <c r="Z17" s="102">
        <v>-2E-3</v>
      </c>
      <c r="AA17" s="102">
        <v>0</v>
      </c>
      <c r="AB17" s="102">
        <v>0</v>
      </c>
      <c r="AC17" s="102">
        <v>0</v>
      </c>
      <c r="AD17" s="102">
        <v>-172.43299999999999</v>
      </c>
      <c r="AE17" s="102">
        <v>-139.554</v>
      </c>
      <c r="AF17" s="102">
        <v>0</v>
      </c>
      <c r="AG17" s="102">
        <v>0</v>
      </c>
      <c r="AH17" s="102">
        <v>-518.08100000000002</v>
      </c>
      <c r="AI17" s="102">
        <v>-261.483</v>
      </c>
      <c r="AJ17" s="102">
        <v>0</v>
      </c>
      <c r="AK17" s="102">
        <v>0</v>
      </c>
      <c r="AL17" s="102">
        <v>0</v>
      </c>
      <c r="AM17" s="102">
        <v>0</v>
      </c>
      <c r="AN17" s="102">
        <v>0</v>
      </c>
      <c r="AO17" s="102">
        <v>0</v>
      </c>
      <c r="AP17" s="102">
        <v>-60.975000000000001</v>
      </c>
      <c r="AQ17" s="102">
        <v>-12.438000000000001</v>
      </c>
      <c r="AR17" s="102">
        <v>-47.023000000000003</v>
      </c>
      <c r="AS17" s="102">
        <v>-916.98599999999999</v>
      </c>
      <c r="AT17" s="102">
        <v>-38.752000000000002</v>
      </c>
      <c r="AU17" s="102">
        <v>-51.018999999999998</v>
      </c>
      <c r="AV17" s="102">
        <v>0</v>
      </c>
      <c r="AW17" s="102">
        <v>0</v>
      </c>
      <c r="AX17" s="102">
        <v>-488.87700000000001</v>
      </c>
      <c r="AY17" s="102">
        <v>0</v>
      </c>
      <c r="AZ17" s="102">
        <v>-31078.76</v>
      </c>
      <c r="BA17" s="102">
        <v>-594.49900000000002</v>
      </c>
      <c r="BB17" s="102">
        <v>0</v>
      </c>
      <c r="BC17" s="102">
        <v>-2768.152</v>
      </c>
      <c r="BD17" s="102">
        <v>0</v>
      </c>
      <c r="BE17" s="102">
        <v>-101.03</v>
      </c>
      <c r="BF17" s="102">
        <v>-570.66099999999994</v>
      </c>
      <c r="BG17" s="102">
        <v>-487.18400000000003</v>
      </c>
      <c r="BH17" s="102">
        <v>46273.72</v>
      </c>
      <c r="BI17" s="102">
        <v>0</v>
      </c>
      <c r="BJ17" s="102">
        <v>-67072.987999999954</v>
      </c>
      <c r="BK17" s="102">
        <v>-10744.954</v>
      </c>
      <c r="BL17" s="104"/>
      <c r="BM17" s="104"/>
    </row>
    <row r="18" spans="2:65">
      <c r="B18" s="116" t="s">
        <v>270</v>
      </c>
      <c r="C18" s="117" t="s">
        <v>271</v>
      </c>
      <c r="D18" s="102">
        <v>-189.297</v>
      </c>
      <c r="E18" s="102">
        <v>-386.90600000000001</v>
      </c>
      <c r="F18" s="102">
        <v>0</v>
      </c>
      <c r="G18" s="102">
        <v>-48219.161</v>
      </c>
      <c r="H18" s="102">
        <v>-955.60400000000004</v>
      </c>
      <c r="I18" s="102">
        <v>0</v>
      </c>
      <c r="J18" s="102">
        <v>0</v>
      </c>
      <c r="K18" s="102">
        <v>0</v>
      </c>
      <c r="L18" s="102">
        <v>0</v>
      </c>
      <c r="M18" s="102">
        <v>0</v>
      </c>
      <c r="N18" s="102">
        <v>-446.16800000000001</v>
      </c>
      <c r="O18" s="102">
        <v>-1223.0419999999999</v>
      </c>
      <c r="P18" s="102">
        <v>-389.78699999999998</v>
      </c>
      <c r="Q18" s="102">
        <v>-19885.883000000002</v>
      </c>
      <c r="R18" s="102">
        <v>0</v>
      </c>
      <c r="S18" s="102">
        <v>0</v>
      </c>
      <c r="T18" s="102">
        <v>0</v>
      </c>
      <c r="U18" s="102">
        <v>0</v>
      </c>
      <c r="V18" s="102">
        <v>0</v>
      </c>
      <c r="W18" s="102">
        <v>0</v>
      </c>
      <c r="X18" s="102">
        <v>-5.0970000000000004</v>
      </c>
      <c r="Y18" s="102">
        <v>-0.60599999999999998</v>
      </c>
      <c r="Z18" s="102">
        <v>-2E-3</v>
      </c>
      <c r="AA18" s="102">
        <v>0</v>
      </c>
      <c r="AB18" s="102">
        <v>0</v>
      </c>
      <c r="AC18" s="102">
        <v>0</v>
      </c>
      <c r="AD18" s="102">
        <v>-172.43299999999999</v>
      </c>
      <c r="AE18" s="102">
        <v>-139.392</v>
      </c>
      <c r="AF18" s="102">
        <v>0</v>
      </c>
      <c r="AG18" s="102">
        <v>0</v>
      </c>
      <c r="AH18" s="102">
        <v>-463.57799999999997</v>
      </c>
      <c r="AI18" s="102">
        <v>0</v>
      </c>
      <c r="AJ18" s="102">
        <v>0</v>
      </c>
      <c r="AK18" s="102">
        <v>0</v>
      </c>
      <c r="AL18" s="102">
        <v>0</v>
      </c>
      <c r="AM18" s="102">
        <v>0</v>
      </c>
      <c r="AN18" s="102">
        <v>0</v>
      </c>
      <c r="AO18" s="102">
        <v>0</v>
      </c>
      <c r="AP18" s="102">
        <v>-60.177999999999997</v>
      </c>
      <c r="AQ18" s="102">
        <v>-5.3150000000000004</v>
      </c>
      <c r="AR18" s="102">
        <v>-44.296999999999997</v>
      </c>
      <c r="AS18" s="102">
        <v>-916.197</v>
      </c>
      <c r="AT18" s="102">
        <v>-35.871000000000002</v>
      </c>
      <c r="AU18" s="102">
        <v>-51.018999999999998</v>
      </c>
      <c r="AV18" s="102">
        <v>0</v>
      </c>
      <c r="AW18" s="102">
        <v>0</v>
      </c>
      <c r="AX18" s="102">
        <v>-488.87700000000001</v>
      </c>
      <c r="AY18" s="102">
        <v>0</v>
      </c>
      <c r="AZ18" s="102">
        <v>-31078.76</v>
      </c>
      <c r="BA18" s="102">
        <v>-593.98900000000003</v>
      </c>
      <c r="BB18" s="102">
        <v>0</v>
      </c>
      <c r="BC18" s="102">
        <v>-2513.6060000000002</v>
      </c>
      <c r="BD18" s="102">
        <v>0</v>
      </c>
      <c r="BE18" s="102">
        <v>-101.03</v>
      </c>
      <c r="BF18" s="102">
        <v>-568.59699999999998</v>
      </c>
      <c r="BG18" s="102">
        <v>-480.7</v>
      </c>
      <c r="BH18" s="102">
        <v>44272.879000000001</v>
      </c>
      <c r="BI18" s="102">
        <v>0</v>
      </c>
      <c r="BJ18" s="102">
        <v>-65142.512999999977</v>
      </c>
      <c r="BK18" s="102">
        <v>-8172.866</v>
      </c>
      <c r="BL18" s="104"/>
      <c r="BM18" s="104"/>
    </row>
    <row r="19" spans="2:65" collapsed="1">
      <c r="B19" s="116" t="s">
        <v>272</v>
      </c>
      <c r="C19" s="117" t="s">
        <v>273</v>
      </c>
      <c r="D19" s="102">
        <v>0</v>
      </c>
      <c r="E19" s="102">
        <v>0</v>
      </c>
      <c r="F19" s="102">
        <v>0</v>
      </c>
      <c r="G19" s="102">
        <v>0</v>
      </c>
      <c r="H19" s="102">
        <v>0</v>
      </c>
      <c r="I19" s="102">
        <v>0</v>
      </c>
      <c r="J19" s="102">
        <v>0</v>
      </c>
      <c r="K19" s="102">
        <v>0</v>
      </c>
      <c r="L19" s="102">
        <v>0</v>
      </c>
      <c r="M19" s="102">
        <v>0</v>
      </c>
      <c r="N19" s="102">
        <v>-364.51299999999998</v>
      </c>
      <c r="O19" s="102">
        <v>-1890.6189999999999</v>
      </c>
      <c r="P19" s="102">
        <v>-397.06200000000001</v>
      </c>
      <c r="Q19" s="102">
        <v>-677.274</v>
      </c>
      <c r="R19" s="102">
        <v>-7.7789999999999999</v>
      </c>
      <c r="S19" s="102">
        <v>0</v>
      </c>
      <c r="T19" s="102">
        <v>0</v>
      </c>
      <c r="U19" s="102">
        <v>0</v>
      </c>
      <c r="V19" s="102">
        <v>0</v>
      </c>
      <c r="W19" s="102">
        <v>0</v>
      </c>
      <c r="X19" s="102">
        <v>0</v>
      </c>
      <c r="Y19" s="102">
        <v>0</v>
      </c>
      <c r="Z19" s="102">
        <v>0</v>
      </c>
      <c r="AA19" s="102">
        <v>0</v>
      </c>
      <c r="AB19" s="102">
        <v>0</v>
      </c>
      <c r="AC19" s="102">
        <v>0</v>
      </c>
      <c r="AD19" s="102">
        <v>0</v>
      </c>
      <c r="AE19" s="102">
        <v>-0.16200000000000001</v>
      </c>
      <c r="AF19" s="102">
        <v>0</v>
      </c>
      <c r="AG19" s="102">
        <v>0</v>
      </c>
      <c r="AH19" s="102">
        <v>-54.503</v>
      </c>
      <c r="AI19" s="102">
        <v>-261.483</v>
      </c>
      <c r="AJ19" s="102">
        <v>0</v>
      </c>
      <c r="AK19" s="102">
        <v>0</v>
      </c>
      <c r="AL19" s="102">
        <v>0</v>
      </c>
      <c r="AM19" s="102">
        <v>0</v>
      </c>
      <c r="AN19" s="102">
        <v>0</v>
      </c>
      <c r="AO19" s="102">
        <v>0</v>
      </c>
      <c r="AP19" s="102">
        <v>-0.79800000000000004</v>
      </c>
      <c r="AQ19" s="102">
        <v>-7.1239999999999997</v>
      </c>
      <c r="AR19" s="102">
        <v>-2.726</v>
      </c>
      <c r="AS19" s="102">
        <v>-0.79</v>
      </c>
      <c r="AT19" s="102">
        <v>-2.8809999999999998</v>
      </c>
      <c r="AU19" s="102">
        <v>0</v>
      </c>
      <c r="AV19" s="102">
        <v>0</v>
      </c>
      <c r="AW19" s="102">
        <v>0</v>
      </c>
      <c r="AX19" s="102">
        <v>0</v>
      </c>
      <c r="AY19" s="102">
        <v>0</v>
      </c>
      <c r="AZ19" s="102">
        <v>0</v>
      </c>
      <c r="BA19" s="102">
        <v>-0.51100000000000001</v>
      </c>
      <c r="BB19" s="102">
        <v>0</v>
      </c>
      <c r="BC19" s="102">
        <v>-254.54599999999999</v>
      </c>
      <c r="BD19" s="102">
        <v>0</v>
      </c>
      <c r="BE19" s="102">
        <v>0</v>
      </c>
      <c r="BF19" s="102">
        <v>-2.0640000000000001</v>
      </c>
      <c r="BG19" s="102">
        <v>-6.484</v>
      </c>
      <c r="BH19" s="102">
        <v>2000.8409999999999</v>
      </c>
      <c r="BI19" s="102">
        <v>0</v>
      </c>
      <c r="BJ19" s="102">
        <v>-1930.4779999999992</v>
      </c>
      <c r="BK19" s="102">
        <v>-2572.0880000000002</v>
      </c>
      <c r="BL19" s="104"/>
      <c r="BM19" s="104"/>
    </row>
    <row r="20" spans="2:65">
      <c r="B20" s="114" t="s">
        <v>274</v>
      </c>
      <c r="C20" s="115" t="s">
        <v>275</v>
      </c>
      <c r="D20" s="102">
        <v>0</v>
      </c>
      <c r="E20" s="102">
        <v>0</v>
      </c>
      <c r="F20" s="102">
        <v>0</v>
      </c>
      <c r="G20" s="102">
        <v>-2526.2600000000002</v>
      </c>
      <c r="H20" s="102">
        <v>0</v>
      </c>
      <c r="I20" s="102">
        <v>0</v>
      </c>
      <c r="J20" s="102">
        <v>0</v>
      </c>
      <c r="K20" s="102">
        <v>0</v>
      </c>
      <c r="L20" s="102">
        <v>0</v>
      </c>
      <c r="M20" s="102">
        <v>0</v>
      </c>
      <c r="N20" s="102">
        <v>0</v>
      </c>
      <c r="O20" s="102">
        <v>0</v>
      </c>
      <c r="P20" s="102">
        <v>0</v>
      </c>
      <c r="Q20" s="102">
        <v>-6612.1949999999997</v>
      </c>
      <c r="R20" s="102">
        <v>-560.75800000000004</v>
      </c>
      <c r="S20" s="102">
        <v>0</v>
      </c>
      <c r="T20" s="102">
        <v>0</v>
      </c>
      <c r="U20" s="102">
        <v>0</v>
      </c>
      <c r="V20" s="102">
        <v>0</v>
      </c>
      <c r="W20" s="102">
        <v>-422.47199999999998</v>
      </c>
      <c r="X20" s="102">
        <v>-76.41</v>
      </c>
      <c r="Y20" s="102">
        <v>0</v>
      </c>
      <c r="Z20" s="102">
        <v>-3.0000000000000001E-3</v>
      </c>
      <c r="AA20" s="102">
        <v>0</v>
      </c>
      <c r="AB20" s="102">
        <v>0</v>
      </c>
      <c r="AC20" s="102">
        <v>0</v>
      </c>
      <c r="AD20" s="102">
        <v>-1.1619999999999999</v>
      </c>
      <c r="AE20" s="102">
        <v>0</v>
      </c>
      <c r="AF20" s="102">
        <v>0</v>
      </c>
      <c r="AG20" s="102">
        <v>0</v>
      </c>
      <c r="AH20" s="102">
        <v>-152.37100000000001</v>
      </c>
      <c r="AI20" s="102">
        <v>-755.851</v>
      </c>
      <c r="AJ20" s="102">
        <v>0</v>
      </c>
      <c r="AK20" s="102">
        <v>0</v>
      </c>
      <c r="AL20" s="102">
        <v>0</v>
      </c>
      <c r="AM20" s="102">
        <v>0</v>
      </c>
      <c r="AN20" s="102">
        <v>0</v>
      </c>
      <c r="AO20" s="102">
        <v>-494.00799999999998</v>
      </c>
      <c r="AP20" s="102">
        <v>-71.546999999999997</v>
      </c>
      <c r="AQ20" s="102">
        <v>-123.77500000000001</v>
      </c>
      <c r="AR20" s="102">
        <v>-171.54599999999999</v>
      </c>
      <c r="AS20" s="102">
        <v>-1050.1880000000001</v>
      </c>
      <c r="AT20" s="102">
        <v>-1.5620000000000001</v>
      </c>
      <c r="AU20" s="102">
        <v>0</v>
      </c>
      <c r="AV20" s="102">
        <v>0</v>
      </c>
      <c r="AW20" s="102">
        <v>0</v>
      </c>
      <c r="AX20" s="102">
        <v>0</v>
      </c>
      <c r="AY20" s="102">
        <v>0</v>
      </c>
      <c r="AZ20" s="102">
        <v>0</v>
      </c>
      <c r="BA20" s="102">
        <v>0</v>
      </c>
      <c r="BB20" s="102">
        <v>0</v>
      </c>
      <c r="BC20" s="102">
        <v>0</v>
      </c>
      <c r="BD20" s="102">
        <v>0</v>
      </c>
      <c r="BE20" s="102">
        <v>0</v>
      </c>
      <c r="BF20" s="102">
        <v>0</v>
      </c>
      <c r="BG20" s="102">
        <v>0</v>
      </c>
      <c r="BH20" s="102">
        <v>4698.59</v>
      </c>
      <c r="BI20" s="102">
        <v>5993.451</v>
      </c>
      <c r="BJ20" s="102">
        <v>-2328.067</v>
      </c>
      <c r="BK20" s="102">
        <v>-1841.09</v>
      </c>
      <c r="BL20" s="104"/>
      <c r="BM20" s="104"/>
    </row>
    <row r="21" spans="2:65">
      <c r="B21" s="116" t="s">
        <v>276</v>
      </c>
      <c r="C21" s="117" t="s">
        <v>277</v>
      </c>
      <c r="D21" s="102">
        <v>0</v>
      </c>
      <c r="E21" s="102">
        <v>0</v>
      </c>
      <c r="F21" s="102">
        <v>0</v>
      </c>
      <c r="G21" s="102">
        <v>0</v>
      </c>
      <c r="H21" s="102">
        <v>0</v>
      </c>
      <c r="I21" s="102">
        <v>0</v>
      </c>
      <c r="J21" s="102">
        <v>0</v>
      </c>
      <c r="K21" s="102">
        <v>0</v>
      </c>
      <c r="L21" s="102">
        <v>0</v>
      </c>
      <c r="M21" s="102">
        <v>0</v>
      </c>
      <c r="N21" s="102">
        <v>0</v>
      </c>
      <c r="O21" s="102">
        <v>0</v>
      </c>
      <c r="P21" s="102">
        <v>0</v>
      </c>
      <c r="Q21" s="102">
        <v>-6026.31</v>
      </c>
      <c r="R21" s="102">
        <v>-421.649</v>
      </c>
      <c r="S21" s="102">
        <v>0</v>
      </c>
      <c r="T21" s="102">
        <v>0</v>
      </c>
      <c r="U21" s="102">
        <v>0</v>
      </c>
      <c r="V21" s="102">
        <v>0</v>
      </c>
      <c r="W21" s="102">
        <v>0</v>
      </c>
      <c r="X21" s="102">
        <v>-15.548</v>
      </c>
      <c r="Y21" s="102">
        <v>0</v>
      </c>
      <c r="Z21" s="102">
        <v>-3.0000000000000001E-3</v>
      </c>
      <c r="AA21" s="102">
        <v>0</v>
      </c>
      <c r="AB21" s="102">
        <v>0</v>
      </c>
      <c r="AC21" s="102">
        <v>0</v>
      </c>
      <c r="AD21" s="102">
        <v>-0.59599999999999997</v>
      </c>
      <c r="AE21" s="102">
        <v>0</v>
      </c>
      <c r="AF21" s="102">
        <v>0</v>
      </c>
      <c r="AG21" s="102">
        <v>0</v>
      </c>
      <c r="AH21" s="102">
        <v>-30.007000000000001</v>
      </c>
      <c r="AI21" s="102">
        <v>0</v>
      </c>
      <c r="AJ21" s="102">
        <v>0</v>
      </c>
      <c r="AK21" s="102">
        <v>0</v>
      </c>
      <c r="AL21" s="102">
        <v>0</v>
      </c>
      <c r="AM21" s="102">
        <v>0</v>
      </c>
      <c r="AN21" s="102">
        <v>0</v>
      </c>
      <c r="AO21" s="102">
        <v>0</v>
      </c>
      <c r="AP21" s="102">
        <v>-71.453000000000003</v>
      </c>
      <c r="AQ21" s="102">
        <v>-78.215000000000003</v>
      </c>
      <c r="AR21" s="102">
        <v>-10.877000000000001</v>
      </c>
      <c r="AS21" s="102">
        <v>-66.045000000000002</v>
      </c>
      <c r="AT21" s="102">
        <v>-0.755</v>
      </c>
      <c r="AU21" s="102">
        <v>0</v>
      </c>
      <c r="AV21" s="102">
        <v>0</v>
      </c>
      <c r="AW21" s="102">
        <v>0</v>
      </c>
      <c r="AX21" s="102">
        <v>0</v>
      </c>
      <c r="AY21" s="102">
        <v>0</v>
      </c>
      <c r="AZ21" s="102">
        <v>0</v>
      </c>
      <c r="BA21" s="102">
        <v>0</v>
      </c>
      <c r="BB21" s="102">
        <v>0</v>
      </c>
      <c r="BC21" s="102">
        <v>0</v>
      </c>
      <c r="BD21" s="102">
        <v>0</v>
      </c>
      <c r="BE21" s="102">
        <v>0</v>
      </c>
      <c r="BF21" s="102">
        <v>0</v>
      </c>
      <c r="BG21" s="102">
        <v>0</v>
      </c>
      <c r="BH21" s="102">
        <v>2631.0659999999998</v>
      </c>
      <c r="BI21" s="102">
        <v>2566.6770000000001</v>
      </c>
      <c r="BJ21" s="102">
        <v>-1523.7150000000006</v>
      </c>
      <c r="BK21" s="102">
        <v>-227.34399999999999</v>
      </c>
      <c r="BL21" s="104"/>
      <c r="BM21" s="104"/>
    </row>
    <row r="22" spans="2:65" collapsed="1">
      <c r="B22" s="116" t="s">
        <v>278</v>
      </c>
      <c r="C22" s="117" t="s">
        <v>279</v>
      </c>
      <c r="D22" s="102">
        <v>0</v>
      </c>
      <c r="E22" s="102">
        <v>0</v>
      </c>
      <c r="F22" s="102">
        <v>0</v>
      </c>
      <c r="G22" s="102">
        <v>-2526.2600000000002</v>
      </c>
      <c r="H22" s="102">
        <v>0</v>
      </c>
      <c r="I22" s="102">
        <v>0</v>
      </c>
      <c r="J22" s="102">
        <v>0</v>
      </c>
      <c r="K22" s="102">
        <v>0</v>
      </c>
      <c r="L22" s="102">
        <v>0</v>
      </c>
      <c r="M22" s="102">
        <v>0</v>
      </c>
      <c r="N22" s="102">
        <v>0</v>
      </c>
      <c r="O22" s="102">
        <v>0</v>
      </c>
      <c r="P22" s="102">
        <v>0</v>
      </c>
      <c r="Q22" s="102">
        <v>-585.88499999999999</v>
      </c>
      <c r="R22" s="102">
        <v>-139.10900000000001</v>
      </c>
      <c r="S22" s="102">
        <v>0</v>
      </c>
      <c r="T22" s="102">
        <v>0</v>
      </c>
      <c r="U22" s="102">
        <v>0</v>
      </c>
      <c r="V22" s="102">
        <v>0</v>
      </c>
      <c r="W22" s="102">
        <v>-422.47199999999998</v>
      </c>
      <c r="X22" s="102">
        <v>-60.862000000000002</v>
      </c>
      <c r="Y22" s="102">
        <v>0</v>
      </c>
      <c r="Z22" s="102">
        <v>0</v>
      </c>
      <c r="AA22" s="102">
        <v>0</v>
      </c>
      <c r="AB22" s="102">
        <v>0</v>
      </c>
      <c r="AC22" s="102">
        <v>0</v>
      </c>
      <c r="AD22" s="102">
        <v>-0.56599999999999995</v>
      </c>
      <c r="AE22" s="102">
        <v>0</v>
      </c>
      <c r="AF22" s="102">
        <v>0</v>
      </c>
      <c r="AG22" s="102">
        <v>0</v>
      </c>
      <c r="AH22" s="102">
        <v>-122.364</v>
      </c>
      <c r="AI22" s="102">
        <v>-755.851</v>
      </c>
      <c r="AJ22" s="102">
        <v>0</v>
      </c>
      <c r="AK22" s="102">
        <v>0</v>
      </c>
      <c r="AL22" s="102">
        <v>0</v>
      </c>
      <c r="AM22" s="102">
        <v>0</v>
      </c>
      <c r="AN22" s="102">
        <v>0</v>
      </c>
      <c r="AO22" s="102">
        <v>-494.00799999999998</v>
      </c>
      <c r="AP22" s="102">
        <v>-9.4E-2</v>
      </c>
      <c r="AQ22" s="102">
        <v>-45.56</v>
      </c>
      <c r="AR22" s="102">
        <v>-160.66999999999999</v>
      </c>
      <c r="AS22" s="102">
        <v>-984.14300000000003</v>
      </c>
      <c r="AT22" s="102">
        <v>-0.80700000000000005</v>
      </c>
      <c r="AU22" s="102">
        <v>0</v>
      </c>
      <c r="AV22" s="102">
        <v>0</v>
      </c>
      <c r="AW22" s="102">
        <v>0</v>
      </c>
      <c r="AX22" s="102">
        <v>0</v>
      </c>
      <c r="AY22" s="102">
        <v>0</v>
      </c>
      <c r="AZ22" s="102">
        <v>0</v>
      </c>
      <c r="BA22" s="102">
        <v>0</v>
      </c>
      <c r="BB22" s="102">
        <v>0</v>
      </c>
      <c r="BC22" s="102">
        <v>0</v>
      </c>
      <c r="BD22" s="102">
        <v>0</v>
      </c>
      <c r="BE22" s="102">
        <v>0</v>
      </c>
      <c r="BF22" s="102">
        <v>0</v>
      </c>
      <c r="BG22" s="102">
        <v>0</v>
      </c>
      <c r="BH22" s="102">
        <v>2067.5230000000001</v>
      </c>
      <c r="BI22" s="102">
        <v>3426.7739999999999</v>
      </c>
      <c r="BJ22" s="102">
        <v>-804.35400000000072</v>
      </c>
      <c r="BK22" s="102">
        <v>-1613.7460000000001</v>
      </c>
      <c r="BL22" s="104"/>
      <c r="BM22" s="104"/>
    </row>
    <row r="23" spans="2:65">
      <c r="B23" s="114" t="s">
        <v>280</v>
      </c>
      <c r="C23" s="115" t="s">
        <v>281</v>
      </c>
      <c r="D23" s="102">
        <v>0</v>
      </c>
      <c r="E23" s="102">
        <v>0</v>
      </c>
      <c r="F23" s="102">
        <v>0</v>
      </c>
      <c r="G23" s="102">
        <v>0</v>
      </c>
      <c r="H23" s="102">
        <v>0</v>
      </c>
      <c r="I23" s="102">
        <v>0</v>
      </c>
      <c r="J23" s="102">
        <v>0</v>
      </c>
      <c r="K23" s="102">
        <v>0</v>
      </c>
      <c r="L23" s="102">
        <v>0</v>
      </c>
      <c r="M23" s="102">
        <v>0</v>
      </c>
      <c r="N23" s="102">
        <v>0</v>
      </c>
      <c r="O23" s="102">
        <v>0</v>
      </c>
      <c r="P23" s="102">
        <v>0</v>
      </c>
      <c r="Q23" s="102">
        <v>-40.896000000000001</v>
      </c>
      <c r="R23" s="102">
        <v>-293.99599999999998</v>
      </c>
      <c r="S23" s="102">
        <v>0</v>
      </c>
      <c r="T23" s="102">
        <v>0</v>
      </c>
      <c r="U23" s="102">
        <v>0</v>
      </c>
      <c r="V23" s="102">
        <v>0</v>
      </c>
      <c r="W23" s="102">
        <v>0</v>
      </c>
      <c r="X23" s="102">
        <v>-72.200999999999993</v>
      </c>
      <c r="Y23" s="102">
        <v>0</v>
      </c>
      <c r="Z23" s="102">
        <v>0</v>
      </c>
      <c r="AA23" s="102">
        <v>0</v>
      </c>
      <c r="AB23" s="102">
        <v>0</v>
      </c>
      <c r="AC23" s="102">
        <v>0</v>
      </c>
      <c r="AD23" s="102">
        <v>-0.628</v>
      </c>
      <c r="AE23" s="102">
        <v>-0.29899999999999999</v>
      </c>
      <c r="AF23" s="102">
        <v>-0.16</v>
      </c>
      <c r="AG23" s="102">
        <v>0</v>
      </c>
      <c r="AH23" s="102">
        <v>-200.93799999999999</v>
      </c>
      <c r="AI23" s="102">
        <v>0</v>
      </c>
      <c r="AJ23" s="102">
        <v>0</v>
      </c>
      <c r="AK23" s="102">
        <v>0</v>
      </c>
      <c r="AL23" s="102">
        <v>0</v>
      </c>
      <c r="AM23" s="102">
        <v>0</v>
      </c>
      <c r="AN23" s="102">
        <v>0</v>
      </c>
      <c r="AO23" s="102">
        <v>-16.277000000000001</v>
      </c>
      <c r="AP23" s="102">
        <v>-102.539</v>
      </c>
      <c r="AQ23" s="102">
        <v>0</v>
      </c>
      <c r="AR23" s="102">
        <v>-23.931999999999999</v>
      </c>
      <c r="AS23" s="102">
        <v>-16.57</v>
      </c>
      <c r="AT23" s="102">
        <v>-3.16</v>
      </c>
      <c r="AU23" s="102">
        <v>-17.800999999999998</v>
      </c>
      <c r="AV23" s="102">
        <v>0</v>
      </c>
      <c r="AW23" s="102">
        <v>0</v>
      </c>
      <c r="AX23" s="102">
        <v>0</v>
      </c>
      <c r="AY23" s="102">
        <v>0</v>
      </c>
      <c r="AZ23" s="102">
        <v>0</v>
      </c>
      <c r="BA23" s="102">
        <v>0</v>
      </c>
      <c r="BB23" s="102">
        <v>0</v>
      </c>
      <c r="BC23" s="102">
        <v>0</v>
      </c>
      <c r="BD23" s="102">
        <v>0</v>
      </c>
      <c r="BE23" s="102">
        <v>0</v>
      </c>
      <c r="BF23" s="102">
        <v>0</v>
      </c>
      <c r="BG23" s="102">
        <v>0</v>
      </c>
      <c r="BH23" s="102">
        <v>0</v>
      </c>
      <c r="BI23" s="102">
        <v>500.03899999999999</v>
      </c>
      <c r="BJ23" s="102">
        <v>-289.35800000000006</v>
      </c>
      <c r="BK23" s="102">
        <v>-164.001</v>
      </c>
      <c r="BL23" s="104"/>
      <c r="BM23" s="104"/>
    </row>
    <row r="24" spans="2:65">
      <c r="B24" s="116" t="s">
        <v>282</v>
      </c>
      <c r="C24" s="117" t="s">
        <v>283</v>
      </c>
      <c r="D24" s="102">
        <v>0</v>
      </c>
      <c r="E24" s="102">
        <v>0</v>
      </c>
      <c r="F24" s="102">
        <v>0</v>
      </c>
      <c r="G24" s="102">
        <v>0</v>
      </c>
      <c r="H24" s="102">
        <v>0</v>
      </c>
      <c r="I24" s="102">
        <v>0</v>
      </c>
      <c r="J24" s="102">
        <v>0</v>
      </c>
      <c r="K24" s="102">
        <v>0</v>
      </c>
      <c r="L24" s="102">
        <v>0</v>
      </c>
      <c r="M24" s="102">
        <v>0</v>
      </c>
      <c r="N24" s="102">
        <v>0</v>
      </c>
      <c r="O24" s="102">
        <v>0</v>
      </c>
      <c r="P24" s="102">
        <v>0</v>
      </c>
      <c r="Q24" s="102">
        <v>-40.896000000000001</v>
      </c>
      <c r="R24" s="102">
        <v>-286.411</v>
      </c>
      <c r="S24" s="102">
        <v>0</v>
      </c>
      <c r="T24" s="102">
        <v>0</v>
      </c>
      <c r="U24" s="102">
        <v>0</v>
      </c>
      <c r="V24" s="102">
        <v>0</v>
      </c>
      <c r="W24" s="102">
        <v>0</v>
      </c>
      <c r="X24" s="102">
        <v>-71.036000000000001</v>
      </c>
      <c r="Y24" s="102">
        <v>0</v>
      </c>
      <c r="Z24" s="102">
        <v>0</v>
      </c>
      <c r="AA24" s="102">
        <v>0</v>
      </c>
      <c r="AB24" s="102">
        <v>0</v>
      </c>
      <c r="AC24" s="102">
        <v>0</v>
      </c>
      <c r="AD24" s="102">
        <v>-0.628</v>
      </c>
      <c r="AE24" s="102">
        <v>-1.2E-2</v>
      </c>
      <c r="AF24" s="102">
        <v>-0.16</v>
      </c>
      <c r="AG24" s="102">
        <v>0</v>
      </c>
      <c r="AH24" s="102">
        <v>-158.15700000000001</v>
      </c>
      <c r="AI24" s="102">
        <v>0</v>
      </c>
      <c r="AJ24" s="102">
        <v>0</v>
      </c>
      <c r="AK24" s="102">
        <v>0</v>
      </c>
      <c r="AL24" s="102">
        <v>0</v>
      </c>
      <c r="AM24" s="102">
        <v>0</v>
      </c>
      <c r="AN24" s="102">
        <v>0</v>
      </c>
      <c r="AO24" s="102">
        <v>0</v>
      </c>
      <c r="AP24" s="102">
        <v>0</v>
      </c>
      <c r="AQ24" s="102">
        <v>0</v>
      </c>
      <c r="AR24" s="102">
        <v>0</v>
      </c>
      <c r="AS24" s="102">
        <v>0</v>
      </c>
      <c r="AT24" s="102">
        <v>-3.16</v>
      </c>
      <c r="AU24" s="102">
        <v>-17.800999999999998</v>
      </c>
      <c r="AV24" s="102">
        <v>0</v>
      </c>
      <c r="AW24" s="102">
        <v>0</v>
      </c>
      <c r="AX24" s="102">
        <v>0</v>
      </c>
      <c r="AY24" s="102">
        <v>0</v>
      </c>
      <c r="AZ24" s="102">
        <v>0</v>
      </c>
      <c r="BA24" s="102">
        <v>0</v>
      </c>
      <c r="BB24" s="102">
        <v>0</v>
      </c>
      <c r="BC24" s="102">
        <v>0</v>
      </c>
      <c r="BD24" s="102">
        <v>0</v>
      </c>
      <c r="BE24" s="102">
        <v>0</v>
      </c>
      <c r="BF24" s="102">
        <v>0</v>
      </c>
      <c r="BG24" s="102">
        <v>0</v>
      </c>
      <c r="BH24" s="102">
        <v>0</v>
      </c>
      <c r="BI24" s="102">
        <v>239.30500000000001</v>
      </c>
      <c r="BJ24" s="102">
        <v>-338.95600000000007</v>
      </c>
      <c r="BK24" s="102">
        <v>-20.960999999999999</v>
      </c>
      <c r="BL24" s="104"/>
      <c r="BM24" s="104"/>
    </row>
    <row r="25" spans="2:65" collapsed="1">
      <c r="B25" s="116" t="s">
        <v>284</v>
      </c>
      <c r="C25" s="117" t="s">
        <v>285</v>
      </c>
      <c r="D25" s="102">
        <v>0</v>
      </c>
      <c r="E25" s="102">
        <v>0</v>
      </c>
      <c r="F25" s="102">
        <v>0</v>
      </c>
      <c r="G25" s="102">
        <v>0</v>
      </c>
      <c r="H25" s="102">
        <v>0</v>
      </c>
      <c r="I25" s="102">
        <v>0</v>
      </c>
      <c r="J25" s="102">
        <v>0</v>
      </c>
      <c r="K25" s="102">
        <v>0</v>
      </c>
      <c r="L25" s="102">
        <v>0</v>
      </c>
      <c r="M25" s="102">
        <v>0</v>
      </c>
      <c r="N25" s="102">
        <v>0</v>
      </c>
      <c r="O25" s="102">
        <v>0</v>
      </c>
      <c r="P25" s="102">
        <v>0</v>
      </c>
      <c r="Q25" s="102">
        <v>0</v>
      </c>
      <c r="R25" s="102">
        <v>-7.585</v>
      </c>
      <c r="S25" s="102">
        <v>0</v>
      </c>
      <c r="T25" s="102">
        <v>0</v>
      </c>
      <c r="U25" s="102">
        <v>0</v>
      </c>
      <c r="V25" s="102">
        <v>0</v>
      </c>
      <c r="W25" s="102">
        <v>0</v>
      </c>
      <c r="X25" s="102">
        <v>-1.165</v>
      </c>
      <c r="Y25" s="102">
        <v>0</v>
      </c>
      <c r="Z25" s="102">
        <v>0</v>
      </c>
      <c r="AA25" s="102">
        <v>0</v>
      </c>
      <c r="AB25" s="102">
        <v>0</v>
      </c>
      <c r="AC25" s="102">
        <v>0</v>
      </c>
      <c r="AD25" s="102">
        <v>-1E-3</v>
      </c>
      <c r="AE25" s="102">
        <v>-0.28699999999999998</v>
      </c>
      <c r="AF25" s="102">
        <v>0</v>
      </c>
      <c r="AG25" s="102">
        <v>0</v>
      </c>
      <c r="AH25" s="102">
        <v>-42.780999999999999</v>
      </c>
      <c r="AI25" s="102">
        <v>0</v>
      </c>
      <c r="AJ25" s="102">
        <v>0</v>
      </c>
      <c r="AK25" s="102">
        <v>0</v>
      </c>
      <c r="AL25" s="102">
        <v>0</v>
      </c>
      <c r="AM25" s="102">
        <v>0</v>
      </c>
      <c r="AN25" s="102">
        <v>0</v>
      </c>
      <c r="AO25" s="102">
        <v>-16.277000000000001</v>
      </c>
      <c r="AP25" s="102">
        <v>-102.539</v>
      </c>
      <c r="AQ25" s="102">
        <v>0</v>
      </c>
      <c r="AR25" s="102">
        <v>-23.931999999999999</v>
      </c>
      <c r="AS25" s="102">
        <v>-16.57</v>
      </c>
      <c r="AT25" s="102">
        <v>0</v>
      </c>
      <c r="AU25" s="102">
        <v>0</v>
      </c>
      <c r="AV25" s="102">
        <v>0</v>
      </c>
      <c r="AW25" s="102">
        <v>0</v>
      </c>
      <c r="AX25" s="102">
        <v>0</v>
      </c>
      <c r="AY25" s="102">
        <v>0</v>
      </c>
      <c r="AZ25" s="102">
        <v>0</v>
      </c>
      <c r="BA25" s="102">
        <v>0</v>
      </c>
      <c r="BB25" s="102">
        <v>0</v>
      </c>
      <c r="BC25" s="102">
        <v>0</v>
      </c>
      <c r="BD25" s="102">
        <v>0</v>
      </c>
      <c r="BE25" s="102">
        <v>0</v>
      </c>
      <c r="BF25" s="102">
        <v>0</v>
      </c>
      <c r="BG25" s="102">
        <v>0</v>
      </c>
      <c r="BH25" s="102">
        <v>0</v>
      </c>
      <c r="BI25" s="102">
        <v>260.733</v>
      </c>
      <c r="BJ25" s="102">
        <v>49.596000000000032</v>
      </c>
      <c r="BK25" s="102">
        <v>-143.041</v>
      </c>
      <c r="BL25" s="104"/>
      <c r="BM25" s="104"/>
    </row>
    <row r="26" spans="2:65">
      <c r="B26" s="114" t="s">
        <v>286</v>
      </c>
      <c r="C26" s="115" t="s">
        <v>287</v>
      </c>
      <c r="D26" s="102">
        <v>0</v>
      </c>
      <c r="E26" s="102">
        <v>0</v>
      </c>
      <c r="F26" s="102">
        <v>0</v>
      </c>
      <c r="G26" s="102">
        <v>0</v>
      </c>
      <c r="H26" s="102">
        <v>0</v>
      </c>
      <c r="I26" s="102">
        <v>0</v>
      </c>
      <c r="J26" s="102">
        <v>0</v>
      </c>
      <c r="K26" s="102">
        <v>0</v>
      </c>
      <c r="L26" s="102">
        <v>0</v>
      </c>
      <c r="M26" s="102">
        <v>0</v>
      </c>
      <c r="N26" s="102">
        <v>0</v>
      </c>
      <c r="O26" s="102">
        <v>0</v>
      </c>
      <c r="P26" s="102">
        <v>0</v>
      </c>
      <c r="Q26" s="102">
        <v>0</v>
      </c>
      <c r="R26" s="102">
        <v>0</v>
      </c>
      <c r="S26" s="102">
        <v>0</v>
      </c>
      <c r="T26" s="102">
        <v>0</v>
      </c>
      <c r="U26" s="102">
        <v>0</v>
      </c>
      <c r="V26" s="102">
        <v>0</v>
      </c>
      <c r="W26" s="102">
        <v>0</v>
      </c>
      <c r="X26" s="102">
        <v>0</v>
      </c>
      <c r="Y26" s="102">
        <v>0</v>
      </c>
      <c r="Z26" s="102">
        <v>0</v>
      </c>
      <c r="AA26" s="102">
        <v>0</v>
      </c>
      <c r="AB26" s="102">
        <v>0</v>
      </c>
      <c r="AC26" s="102">
        <v>0</v>
      </c>
      <c r="AD26" s="102">
        <v>0</v>
      </c>
      <c r="AE26" s="102">
        <v>0</v>
      </c>
      <c r="AF26" s="102">
        <v>0</v>
      </c>
      <c r="AG26" s="102">
        <v>0</v>
      </c>
      <c r="AH26" s="102">
        <v>0</v>
      </c>
      <c r="AI26" s="102">
        <v>0</v>
      </c>
      <c r="AJ26" s="102">
        <v>0</v>
      </c>
      <c r="AK26" s="102">
        <v>0</v>
      </c>
      <c r="AL26" s="102">
        <v>0</v>
      </c>
      <c r="AM26" s="102">
        <v>0</v>
      </c>
      <c r="AN26" s="102">
        <v>0</v>
      </c>
      <c r="AO26" s="102">
        <v>0</v>
      </c>
      <c r="AP26" s="102">
        <v>0</v>
      </c>
      <c r="AQ26" s="102">
        <v>0</v>
      </c>
      <c r="AR26" s="102">
        <v>0</v>
      </c>
      <c r="AS26" s="102">
        <v>0</v>
      </c>
      <c r="AT26" s="102">
        <v>0</v>
      </c>
      <c r="AU26" s="102">
        <v>0</v>
      </c>
      <c r="AV26" s="102">
        <v>0</v>
      </c>
      <c r="AW26" s="102">
        <v>0</v>
      </c>
      <c r="AX26" s="102">
        <v>0</v>
      </c>
      <c r="AY26" s="102">
        <v>0</v>
      </c>
      <c r="AZ26" s="102">
        <v>0</v>
      </c>
      <c r="BA26" s="102">
        <v>0</v>
      </c>
      <c r="BB26" s="102">
        <v>0</v>
      </c>
      <c r="BC26" s="102">
        <v>0</v>
      </c>
      <c r="BD26" s="102">
        <v>0</v>
      </c>
      <c r="BE26" s="102">
        <v>0</v>
      </c>
      <c r="BF26" s="102">
        <v>0</v>
      </c>
      <c r="BG26" s="102">
        <v>0</v>
      </c>
      <c r="BH26" s="102">
        <v>13.916</v>
      </c>
      <c r="BI26" s="102">
        <v>-66.305000000000007</v>
      </c>
      <c r="BJ26" s="102">
        <v>-52.38900000000001</v>
      </c>
      <c r="BK26" s="102">
        <v>0</v>
      </c>
      <c r="BL26" s="104"/>
      <c r="BM26" s="104"/>
    </row>
    <row r="27" spans="2:65">
      <c r="B27" s="114" t="s">
        <v>288</v>
      </c>
      <c r="C27" s="115" t="s">
        <v>289</v>
      </c>
      <c r="D27" s="102">
        <v>0</v>
      </c>
      <c r="E27" s="102">
        <v>0</v>
      </c>
      <c r="F27" s="102">
        <v>-17195.615000000002</v>
      </c>
      <c r="G27" s="102">
        <v>0</v>
      </c>
      <c r="H27" s="102">
        <v>0</v>
      </c>
      <c r="I27" s="102">
        <v>0</v>
      </c>
      <c r="J27" s="102">
        <v>0</v>
      </c>
      <c r="K27" s="102">
        <v>0</v>
      </c>
      <c r="L27" s="102">
        <v>11619.746999999999</v>
      </c>
      <c r="M27" s="102">
        <v>560.74099999999999</v>
      </c>
      <c r="N27" s="102">
        <v>3609.4140000000002</v>
      </c>
      <c r="O27" s="102">
        <v>0</v>
      </c>
      <c r="P27" s="102">
        <v>0</v>
      </c>
      <c r="Q27" s="102">
        <v>0</v>
      </c>
      <c r="R27" s="102">
        <v>0</v>
      </c>
      <c r="S27" s="102">
        <v>0</v>
      </c>
      <c r="T27" s="102">
        <v>0</v>
      </c>
      <c r="U27" s="102">
        <v>0</v>
      </c>
      <c r="V27" s="102">
        <v>0</v>
      </c>
      <c r="W27" s="102">
        <v>0</v>
      </c>
      <c r="X27" s="102">
        <v>0</v>
      </c>
      <c r="Y27" s="102">
        <v>0</v>
      </c>
      <c r="Z27" s="102">
        <v>0</v>
      </c>
      <c r="AA27" s="102">
        <v>0</v>
      </c>
      <c r="AB27" s="102">
        <v>0</v>
      </c>
      <c r="AC27" s="102">
        <v>0</v>
      </c>
      <c r="AD27" s="102">
        <v>0</v>
      </c>
      <c r="AE27" s="102">
        <v>0</v>
      </c>
      <c r="AF27" s="102">
        <v>0</v>
      </c>
      <c r="AG27" s="102">
        <v>0</v>
      </c>
      <c r="AH27" s="102">
        <v>0</v>
      </c>
      <c r="AI27" s="102">
        <v>0</v>
      </c>
      <c r="AJ27" s="102">
        <v>0</v>
      </c>
      <c r="AK27" s="102">
        <v>0</v>
      </c>
      <c r="AL27" s="102">
        <v>0</v>
      </c>
      <c r="AM27" s="102">
        <v>0</v>
      </c>
      <c r="AN27" s="102">
        <v>0</v>
      </c>
      <c r="AO27" s="102">
        <v>0</v>
      </c>
      <c r="AP27" s="102">
        <v>0</v>
      </c>
      <c r="AQ27" s="102">
        <v>0</v>
      </c>
      <c r="AR27" s="102">
        <v>0</v>
      </c>
      <c r="AS27" s="102">
        <v>0</v>
      </c>
      <c r="AT27" s="102">
        <v>0</v>
      </c>
      <c r="AU27" s="102">
        <v>0</v>
      </c>
      <c r="AV27" s="102">
        <v>0</v>
      </c>
      <c r="AW27" s="102">
        <v>0</v>
      </c>
      <c r="AX27" s="102">
        <v>0</v>
      </c>
      <c r="AY27" s="102">
        <v>0</v>
      </c>
      <c r="AZ27" s="102">
        <v>0</v>
      </c>
      <c r="BA27" s="102">
        <v>0</v>
      </c>
      <c r="BB27" s="102">
        <v>0</v>
      </c>
      <c r="BC27" s="102">
        <v>0</v>
      </c>
      <c r="BD27" s="102">
        <v>0</v>
      </c>
      <c r="BE27" s="102">
        <v>0</v>
      </c>
      <c r="BF27" s="102">
        <v>0</v>
      </c>
      <c r="BG27" s="102">
        <v>0</v>
      </c>
      <c r="BH27" s="102">
        <v>0</v>
      </c>
      <c r="BI27" s="102">
        <v>0</v>
      </c>
      <c r="BJ27" s="102">
        <v>-1405.713000000002</v>
      </c>
      <c r="BK27" s="102">
        <v>0</v>
      </c>
      <c r="BL27" s="104"/>
      <c r="BM27" s="104"/>
    </row>
    <row r="28" spans="2:65">
      <c r="B28" s="114" t="s">
        <v>290</v>
      </c>
      <c r="C28" s="115" t="s">
        <v>291</v>
      </c>
      <c r="D28" s="102">
        <v>0</v>
      </c>
      <c r="E28" s="102">
        <v>0</v>
      </c>
      <c r="F28" s="102">
        <v>-1025.287</v>
      </c>
      <c r="G28" s="102">
        <v>-4839.241</v>
      </c>
      <c r="H28" s="102">
        <v>0</v>
      </c>
      <c r="I28" s="102">
        <v>0</v>
      </c>
      <c r="J28" s="102">
        <v>0</v>
      </c>
      <c r="K28" s="102">
        <v>0</v>
      </c>
      <c r="L28" s="102">
        <v>-11064.096</v>
      </c>
      <c r="M28" s="102">
        <v>0</v>
      </c>
      <c r="N28" s="102">
        <v>0</v>
      </c>
      <c r="O28" s="102">
        <v>5438.1509999999998</v>
      </c>
      <c r="P28" s="102">
        <v>750.745</v>
      </c>
      <c r="Q28" s="102">
        <v>0</v>
      </c>
      <c r="R28" s="102">
        <v>0</v>
      </c>
      <c r="S28" s="102">
        <v>0</v>
      </c>
      <c r="T28" s="102">
        <v>0</v>
      </c>
      <c r="U28" s="102">
        <v>0</v>
      </c>
      <c r="V28" s="102">
        <v>0</v>
      </c>
      <c r="W28" s="102">
        <v>0</v>
      </c>
      <c r="X28" s="102">
        <v>0</v>
      </c>
      <c r="Y28" s="102">
        <v>0</v>
      </c>
      <c r="Z28" s="102">
        <v>0</v>
      </c>
      <c r="AA28" s="102">
        <v>0</v>
      </c>
      <c r="AB28" s="102">
        <v>0</v>
      </c>
      <c r="AC28" s="102">
        <v>0</v>
      </c>
      <c r="AD28" s="102">
        <v>0</v>
      </c>
      <c r="AE28" s="102">
        <v>0</v>
      </c>
      <c r="AF28" s="102">
        <v>0</v>
      </c>
      <c r="AG28" s="102">
        <v>0</v>
      </c>
      <c r="AH28" s="102">
        <v>0</v>
      </c>
      <c r="AI28" s="102">
        <v>0</v>
      </c>
      <c r="AJ28" s="102">
        <v>0</v>
      </c>
      <c r="AK28" s="102">
        <v>0</v>
      </c>
      <c r="AL28" s="102">
        <v>0</v>
      </c>
      <c r="AM28" s="102">
        <v>0</v>
      </c>
      <c r="AN28" s="102">
        <v>0</v>
      </c>
      <c r="AO28" s="102">
        <v>0</v>
      </c>
      <c r="AP28" s="102">
        <v>0</v>
      </c>
      <c r="AQ28" s="102">
        <v>0</v>
      </c>
      <c r="AR28" s="102">
        <v>0</v>
      </c>
      <c r="AS28" s="102">
        <v>0</v>
      </c>
      <c r="AT28" s="102">
        <v>0</v>
      </c>
      <c r="AU28" s="102">
        <v>0</v>
      </c>
      <c r="AV28" s="102">
        <v>0</v>
      </c>
      <c r="AW28" s="102">
        <v>0</v>
      </c>
      <c r="AX28" s="102">
        <v>0</v>
      </c>
      <c r="AY28" s="102">
        <v>0</v>
      </c>
      <c r="AZ28" s="102">
        <v>0</v>
      </c>
      <c r="BA28" s="102">
        <v>0</v>
      </c>
      <c r="BB28" s="102">
        <v>0</v>
      </c>
      <c r="BC28" s="102">
        <v>0</v>
      </c>
      <c r="BD28" s="102">
        <v>0</v>
      </c>
      <c r="BE28" s="102">
        <v>0</v>
      </c>
      <c r="BF28" s="102">
        <v>0</v>
      </c>
      <c r="BG28" s="102">
        <v>0</v>
      </c>
      <c r="BH28" s="102">
        <v>0</v>
      </c>
      <c r="BI28" s="102">
        <v>0</v>
      </c>
      <c r="BJ28" s="102">
        <v>-10739.727999999999</v>
      </c>
      <c r="BK28" s="102">
        <v>0</v>
      </c>
      <c r="BL28" s="104"/>
      <c r="BM28" s="104"/>
    </row>
    <row r="29" spans="2:65">
      <c r="B29" s="114" t="s">
        <v>292</v>
      </c>
      <c r="C29" s="115" t="s">
        <v>293</v>
      </c>
      <c r="D29" s="102">
        <v>-287.40499999999997</v>
      </c>
      <c r="E29" s="102">
        <v>-18.216000000000001</v>
      </c>
      <c r="F29" s="102">
        <v>0</v>
      </c>
      <c r="G29" s="102">
        <v>0</v>
      </c>
      <c r="H29" s="102">
        <v>0</v>
      </c>
      <c r="I29" s="102">
        <v>0</v>
      </c>
      <c r="J29" s="102">
        <v>0</v>
      </c>
      <c r="K29" s="102">
        <v>469.32799999999997</v>
      </c>
      <c r="L29" s="102">
        <v>0</v>
      </c>
      <c r="M29" s="102">
        <v>0</v>
      </c>
      <c r="N29" s="102">
        <v>0</v>
      </c>
      <c r="O29" s="102">
        <v>0</v>
      </c>
      <c r="P29" s="102">
        <v>0</v>
      </c>
      <c r="Q29" s="102">
        <v>0</v>
      </c>
      <c r="R29" s="102">
        <v>0</v>
      </c>
      <c r="S29" s="102">
        <v>0</v>
      </c>
      <c r="T29" s="102">
        <v>0</v>
      </c>
      <c r="U29" s="102">
        <v>0</v>
      </c>
      <c r="V29" s="102">
        <v>0</v>
      </c>
      <c r="W29" s="102">
        <v>0</v>
      </c>
      <c r="X29" s="102">
        <v>0</v>
      </c>
      <c r="Y29" s="102">
        <v>0</v>
      </c>
      <c r="Z29" s="102">
        <v>0</v>
      </c>
      <c r="AA29" s="102">
        <v>0</v>
      </c>
      <c r="AB29" s="102">
        <v>0</v>
      </c>
      <c r="AC29" s="102">
        <v>0</v>
      </c>
      <c r="AD29" s="102">
        <v>0</v>
      </c>
      <c r="AE29" s="102">
        <v>0</v>
      </c>
      <c r="AF29" s="102">
        <v>0</v>
      </c>
      <c r="AG29" s="102">
        <v>0</v>
      </c>
      <c r="AH29" s="102">
        <v>0</v>
      </c>
      <c r="AI29" s="102">
        <v>0</v>
      </c>
      <c r="AJ29" s="102">
        <v>0</v>
      </c>
      <c r="AK29" s="102">
        <v>0</v>
      </c>
      <c r="AL29" s="102">
        <v>0</v>
      </c>
      <c r="AM29" s="102">
        <v>0</v>
      </c>
      <c r="AN29" s="102">
        <v>0</v>
      </c>
      <c r="AO29" s="102">
        <v>0</v>
      </c>
      <c r="AP29" s="102">
        <v>0</v>
      </c>
      <c r="AQ29" s="102">
        <v>0</v>
      </c>
      <c r="AR29" s="102">
        <v>0</v>
      </c>
      <c r="AS29" s="102">
        <v>0</v>
      </c>
      <c r="AT29" s="102">
        <v>0</v>
      </c>
      <c r="AU29" s="102">
        <v>0</v>
      </c>
      <c r="AV29" s="102">
        <v>0</v>
      </c>
      <c r="AW29" s="102">
        <v>0</v>
      </c>
      <c r="AX29" s="102">
        <v>0</v>
      </c>
      <c r="AY29" s="102">
        <v>0</v>
      </c>
      <c r="AZ29" s="102">
        <v>0</v>
      </c>
      <c r="BA29" s="102">
        <v>0</v>
      </c>
      <c r="BB29" s="102">
        <v>0</v>
      </c>
      <c r="BC29" s="102">
        <v>0</v>
      </c>
      <c r="BD29" s="102">
        <v>0</v>
      </c>
      <c r="BE29" s="102">
        <v>0</v>
      </c>
      <c r="BF29" s="102">
        <v>0</v>
      </c>
      <c r="BG29" s="102">
        <v>0</v>
      </c>
      <c r="BH29" s="102">
        <v>0</v>
      </c>
      <c r="BI29" s="102">
        <v>0</v>
      </c>
      <c r="BJ29" s="102">
        <v>163.70699999999999</v>
      </c>
      <c r="BK29" s="102">
        <v>0</v>
      </c>
      <c r="BL29" s="104"/>
      <c r="BM29" s="104"/>
    </row>
    <row r="30" spans="2:65" s="247" customFormat="1" collapsed="1">
      <c r="B30" s="243" t="s">
        <v>294</v>
      </c>
      <c r="C30" s="244" t="s">
        <v>412</v>
      </c>
      <c r="D30" s="245">
        <v>0</v>
      </c>
      <c r="E30" s="245">
        <v>0</v>
      </c>
      <c r="F30" s="245">
        <v>0</v>
      </c>
      <c r="G30" s="245">
        <v>0</v>
      </c>
      <c r="H30" s="245">
        <v>0</v>
      </c>
      <c r="I30" s="245">
        <v>0</v>
      </c>
      <c r="J30" s="245">
        <v>0</v>
      </c>
      <c r="K30" s="245">
        <v>0</v>
      </c>
      <c r="L30" s="245">
        <v>0</v>
      </c>
      <c r="M30" s="245">
        <v>0</v>
      </c>
      <c r="N30" s="245">
        <v>0</v>
      </c>
      <c r="O30" s="245">
        <v>0</v>
      </c>
      <c r="P30" s="245">
        <v>0</v>
      </c>
      <c r="Q30" s="245">
        <v>0</v>
      </c>
      <c r="R30" s="245">
        <v>0</v>
      </c>
      <c r="S30" s="245">
        <v>-156075.51500000001</v>
      </c>
      <c r="T30" s="245">
        <v>-33101.53</v>
      </c>
      <c r="U30" s="245">
        <v>-2.1999999999999999E-2</v>
      </c>
      <c r="V30" s="245">
        <v>106.89100000000001</v>
      </c>
      <c r="W30" s="245">
        <v>8540.8989999999994</v>
      </c>
      <c r="X30" s="245">
        <v>1425.8810000000001</v>
      </c>
      <c r="Y30" s="245">
        <v>2562.4549999999999</v>
      </c>
      <c r="Z30" s="245">
        <v>21143.481</v>
      </c>
      <c r="AA30" s="245">
        <v>14.047000000000001</v>
      </c>
      <c r="AB30" s="245">
        <v>0</v>
      </c>
      <c r="AC30" s="245">
        <v>23660.481</v>
      </c>
      <c r="AD30" s="245">
        <v>2996.8270000000002</v>
      </c>
      <c r="AE30" s="245">
        <v>52766.057000000001</v>
      </c>
      <c r="AF30" s="245">
        <v>294.31700000000001</v>
      </c>
      <c r="AG30" s="245">
        <v>20.204999999999998</v>
      </c>
      <c r="AH30" s="245">
        <v>9078.1820000000007</v>
      </c>
      <c r="AI30" s="245">
        <v>40147.639000000003</v>
      </c>
      <c r="AJ30" s="245">
        <v>544.48599999999999</v>
      </c>
      <c r="AK30" s="245">
        <v>3169.39</v>
      </c>
      <c r="AL30" s="245">
        <v>4987.9889999999996</v>
      </c>
      <c r="AM30" s="245">
        <v>20.021999999999998</v>
      </c>
      <c r="AN30" s="245">
        <v>603.70699999999999</v>
      </c>
      <c r="AO30" s="245">
        <v>3616.5369999999998</v>
      </c>
      <c r="AP30" s="245">
        <v>0</v>
      </c>
      <c r="AQ30" s="245">
        <v>0</v>
      </c>
      <c r="AR30" s="245">
        <v>0</v>
      </c>
      <c r="AS30" s="245">
        <v>0</v>
      </c>
      <c r="AT30" s="245">
        <v>0</v>
      </c>
      <c r="AU30" s="245">
        <v>0</v>
      </c>
      <c r="AV30" s="245">
        <v>0</v>
      </c>
      <c r="AW30" s="245">
        <v>0</v>
      </c>
      <c r="AX30" s="245">
        <v>0</v>
      </c>
      <c r="AY30" s="245">
        <v>0</v>
      </c>
      <c r="AZ30" s="245">
        <v>0</v>
      </c>
      <c r="BA30" s="245">
        <v>0</v>
      </c>
      <c r="BB30" s="245">
        <v>0</v>
      </c>
      <c r="BC30" s="245">
        <v>0</v>
      </c>
      <c r="BD30" s="245">
        <v>0</v>
      </c>
      <c r="BE30" s="245">
        <v>0</v>
      </c>
      <c r="BF30" s="245">
        <v>0</v>
      </c>
      <c r="BG30" s="245">
        <v>0</v>
      </c>
      <c r="BH30" s="245">
        <v>0</v>
      </c>
      <c r="BI30" s="245">
        <v>0</v>
      </c>
      <c r="BJ30" s="245">
        <v>-13477.574000000026</v>
      </c>
      <c r="BK30" s="245">
        <v>0</v>
      </c>
      <c r="BL30" s="246"/>
      <c r="BM30" s="246"/>
    </row>
    <row r="31" spans="2:65">
      <c r="B31" s="114" t="s">
        <v>295</v>
      </c>
      <c r="C31" s="115" t="s">
        <v>296</v>
      </c>
      <c r="D31" s="102">
        <v>0</v>
      </c>
      <c r="E31" s="102">
        <v>0</v>
      </c>
      <c r="F31" s="102">
        <v>0</v>
      </c>
      <c r="G31" s="102">
        <v>0</v>
      </c>
      <c r="H31" s="102">
        <v>0</v>
      </c>
      <c r="I31" s="102">
        <v>0</v>
      </c>
      <c r="J31" s="102">
        <v>0</v>
      </c>
      <c r="K31" s="102">
        <v>0</v>
      </c>
      <c r="L31" s="102">
        <v>0</v>
      </c>
      <c r="M31" s="102">
        <v>0</v>
      </c>
      <c r="N31" s="102">
        <v>0</v>
      </c>
      <c r="O31" s="102">
        <v>0</v>
      </c>
      <c r="P31" s="102">
        <v>0</v>
      </c>
      <c r="Q31" s="102">
        <v>0</v>
      </c>
      <c r="R31" s="102">
        <v>0</v>
      </c>
      <c r="S31" s="102">
        <v>0</v>
      </c>
      <c r="T31" s="102">
        <v>15440.218999999999</v>
      </c>
      <c r="U31" s="102">
        <v>0</v>
      </c>
      <c r="V31" s="102">
        <v>-96.111999999999995</v>
      </c>
      <c r="W31" s="102">
        <v>0</v>
      </c>
      <c r="X31" s="102">
        <v>-761.39499999999998</v>
      </c>
      <c r="Y31" s="102">
        <v>-148.96899999999999</v>
      </c>
      <c r="Z31" s="102">
        <v>0</v>
      </c>
      <c r="AA31" s="102">
        <v>0</v>
      </c>
      <c r="AB31" s="102">
        <v>0</v>
      </c>
      <c r="AC31" s="102">
        <v>0</v>
      </c>
      <c r="AD31" s="102">
        <v>0</v>
      </c>
      <c r="AE31" s="102">
        <v>0</v>
      </c>
      <c r="AF31" s="102">
        <v>0</v>
      </c>
      <c r="AG31" s="102">
        <v>0</v>
      </c>
      <c r="AH31" s="102">
        <v>0</v>
      </c>
      <c r="AI31" s="102">
        <v>-8969.2430000000004</v>
      </c>
      <c r="AJ31" s="102">
        <v>0</v>
      </c>
      <c r="AK31" s="102">
        <v>0</v>
      </c>
      <c r="AL31" s="102">
        <v>0</v>
      </c>
      <c r="AM31" s="102">
        <v>0</v>
      </c>
      <c r="AN31" s="102">
        <v>0</v>
      </c>
      <c r="AO31" s="102">
        <v>0</v>
      </c>
      <c r="AP31" s="102">
        <v>0</v>
      </c>
      <c r="AQ31" s="102">
        <v>0</v>
      </c>
      <c r="AR31" s="102">
        <v>0</v>
      </c>
      <c r="AS31" s="102">
        <v>0</v>
      </c>
      <c r="AT31" s="102">
        <v>0</v>
      </c>
      <c r="AU31" s="102">
        <v>0</v>
      </c>
      <c r="AV31" s="102">
        <v>0</v>
      </c>
      <c r="AW31" s="102">
        <v>0</v>
      </c>
      <c r="AX31" s="102">
        <v>0</v>
      </c>
      <c r="AY31" s="102">
        <v>0</v>
      </c>
      <c r="AZ31" s="102">
        <v>0</v>
      </c>
      <c r="BA31" s="102">
        <v>0</v>
      </c>
      <c r="BB31" s="102">
        <v>0</v>
      </c>
      <c r="BC31" s="102">
        <v>0</v>
      </c>
      <c r="BD31" s="102">
        <v>0</v>
      </c>
      <c r="BE31" s="102">
        <v>0</v>
      </c>
      <c r="BF31" s="102">
        <v>0</v>
      </c>
      <c r="BG31" s="102">
        <v>0</v>
      </c>
      <c r="BH31" s="102">
        <v>0</v>
      </c>
      <c r="BI31" s="102">
        <v>0</v>
      </c>
      <c r="BJ31" s="102">
        <v>5464.5</v>
      </c>
      <c r="BK31" s="102">
        <v>0</v>
      </c>
      <c r="BL31" s="104"/>
      <c r="BM31" s="104"/>
    </row>
    <row r="32" spans="2:65" s="209" customFormat="1">
      <c r="B32" s="205" t="s">
        <v>130</v>
      </c>
      <c r="C32" s="206" t="s">
        <v>297</v>
      </c>
      <c r="D32" s="207">
        <v>0</v>
      </c>
      <c r="E32" s="207">
        <v>0</v>
      </c>
      <c r="F32" s="207">
        <v>0</v>
      </c>
      <c r="G32" s="207">
        <v>0</v>
      </c>
      <c r="H32" s="207">
        <v>0</v>
      </c>
      <c r="I32" s="207">
        <v>0</v>
      </c>
      <c r="J32" s="207">
        <v>0</v>
      </c>
      <c r="K32" s="207">
        <v>0</v>
      </c>
      <c r="L32" s="207">
        <v>0</v>
      </c>
      <c r="M32" s="207">
        <v>0</v>
      </c>
      <c r="N32" s="207">
        <v>0</v>
      </c>
      <c r="O32" s="207">
        <v>0</v>
      </c>
      <c r="P32" s="207">
        <v>0</v>
      </c>
      <c r="Q32" s="207">
        <v>-24334.217000000001</v>
      </c>
      <c r="R32" s="207">
        <v>24357.826000000001</v>
      </c>
      <c r="S32" s="207">
        <v>0</v>
      </c>
      <c r="T32" s="207">
        <v>0</v>
      </c>
      <c r="U32" s="207">
        <v>0</v>
      </c>
      <c r="V32" s="207">
        <v>0</v>
      </c>
      <c r="W32" s="207">
        <v>0</v>
      </c>
      <c r="X32" s="207">
        <v>-35.002000000000002</v>
      </c>
      <c r="Y32" s="207">
        <v>0</v>
      </c>
      <c r="Z32" s="207">
        <v>0</v>
      </c>
      <c r="AA32" s="207">
        <v>0</v>
      </c>
      <c r="AB32" s="207">
        <v>0</v>
      </c>
      <c r="AC32" s="207">
        <v>0</v>
      </c>
      <c r="AD32" s="207">
        <v>0</v>
      </c>
      <c r="AE32" s="207">
        <v>0</v>
      </c>
      <c r="AF32" s="207">
        <v>0</v>
      </c>
      <c r="AG32" s="207">
        <v>0</v>
      </c>
      <c r="AH32" s="207">
        <v>0</v>
      </c>
      <c r="AI32" s="207">
        <v>0</v>
      </c>
      <c r="AJ32" s="207">
        <v>0</v>
      </c>
      <c r="AK32" s="207">
        <v>0</v>
      </c>
      <c r="AL32" s="207">
        <v>0</v>
      </c>
      <c r="AM32" s="207">
        <v>0</v>
      </c>
      <c r="AN32" s="207">
        <v>0</v>
      </c>
      <c r="AO32" s="207">
        <v>0</v>
      </c>
      <c r="AP32" s="207">
        <v>0</v>
      </c>
      <c r="AQ32" s="207">
        <v>0</v>
      </c>
      <c r="AR32" s="207">
        <v>0</v>
      </c>
      <c r="AS32" s="207">
        <v>0</v>
      </c>
      <c r="AT32" s="207">
        <v>0</v>
      </c>
      <c r="AU32" s="207">
        <v>0</v>
      </c>
      <c r="AV32" s="207">
        <v>0</v>
      </c>
      <c r="AW32" s="207">
        <v>0</v>
      </c>
      <c r="AX32" s="207">
        <v>0</v>
      </c>
      <c r="AY32" s="207">
        <v>0</v>
      </c>
      <c r="AZ32" s="207">
        <v>0</v>
      </c>
      <c r="BA32" s="207">
        <v>0</v>
      </c>
      <c r="BB32" s="207">
        <v>0</v>
      </c>
      <c r="BC32" s="207">
        <v>0</v>
      </c>
      <c r="BD32" s="207">
        <v>0</v>
      </c>
      <c r="BE32" s="207">
        <v>0</v>
      </c>
      <c r="BF32" s="207">
        <v>0</v>
      </c>
      <c r="BG32" s="207">
        <v>0</v>
      </c>
      <c r="BH32" s="207">
        <v>0</v>
      </c>
      <c r="BI32" s="207">
        <v>0</v>
      </c>
      <c r="BJ32" s="207">
        <v>-11.392999999999624</v>
      </c>
      <c r="BK32" s="207">
        <v>0</v>
      </c>
      <c r="BL32" s="208"/>
      <c r="BM32" s="208"/>
    </row>
    <row r="33" spans="2:65">
      <c r="B33" s="114" t="s">
        <v>298</v>
      </c>
      <c r="C33" s="115" t="s">
        <v>299</v>
      </c>
      <c r="D33" s="102">
        <v>0</v>
      </c>
      <c r="E33" s="102">
        <v>0</v>
      </c>
      <c r="F33" s="102">
        <v>0</v>
      </c>
      <c r="G33" s="102">
        <v>-186.87700000000001</v>
      </c>
      <c r="H33" s="102">
        <v>0</v>
      </c>
      <c r="I33" s="102">
        <v>0</v>
      </c>
      <c r="J33" s="102">
        <v>0</v>
      </c>
      <c r="K33" s="102">
        <v>0</v>
      </c>
      <c r="L33" s="102">
        <v>0</v>
      </c>
      <c r="M33" s="102">
        <v>0</v>
      </c>
      <c r="N33" s="102">
        <v>0</v>
      </c>
      <c r="O33" s="102">
        <v>0</v>
      </c>
      <c r="P33" s="102">
        <v>389.78699999999998</v>
      </c>
      <c r="Q33" s="102">
        <v>0</v>
      </c>
      <c r="R33" s="102">
        <v>0</v>
      </c>
      <c r="S33" s="102">
        <v>0</v>
      </c>
      <c r="T33" s="102">
        <v>0</v>
      </c>
      <c r="U33" s="102">
        <v>0</v>
      </c>
      <c r="V33" s="102">
        <v>0</v>
      </c>
      <c r="W33" s="102">
        <v>0</v>
      </c>
      <c r="X33" s="102">
        <v>0</v>
      </c>
      <c r="Y33" s="102">
        <v>0</v>
      </c>
      <c r="Z33" s="102">
        <v>0</v>
      </c>
      <c r="AA33" s="102">
        <v>0</v>
      </c>
      <c r="AB33" s="102">
        <v>0</v>
      </c>
      <c r="AC33" s="102">
        <v>0</v>
      </c>
      <c r="AD33" s="102">
        <v>0</v>
      </c>
      <c r="AE33" s="102">
        <v>0</v>
      </c>
      <c r="AF33" s="102">
        <v>0</v>
      </c>
      <c r="AG33" s="102">
        <v>0</v>
      </c>
      <c r="AH33" s="102">
        <v>0</v>
      </c>
      <c r="AI33" s="102">
        <v>0</v>
      </c>
      <c r="AJ33" s="102">
        <v>0</v>
      </c>
      <c r="AK33" s="102">
        <v>0</v>
      </c>
      <c r="AL33" s="102">
        <v>0</v>
      </c>
      <c r="AM33" s="102">
        <v>0</v>
      </c>
      <c r="AN33" s="102">
        <v>0</v>
      </c>
      <c r="AO33" s="102">
        <v>0</v>
      </c>
      <c r="AP33" s="102">
        <v>0</v>
      </c>
      <c r="AQ33" s="102">
        <v>0</v>
      </c>
      <c r="AR33" s="102">
        <v>0</v>
      </c>
      <c r="AS33" s="102">
        <v>0</v>
      </c>
      <c r="AT33" s="102">
        <v>0</v>
      </c>
      <c r="AU33" s="102">
        <v>0</v>
      </c>
      <c r="AV33" s="102">
        <v>0</v>
      </c>
      <c r="AW33" s="102">
        <v>0</v>
      </c>
      <c r="AX33" s="102">
        <v>0</v>
      </c>
      <c r="AY33" s="102">
        <v>0</v>
      </c>
      <c r="AZ33" s="102">
        <v>0</v>
      </c>
      <c r="BA33" s="102">
        <v>0</v>
      </c>
      <c r="BB33" s="102">
        <v>0</v>
      </c>
      <c r="BC33" s="102">
        <v>0</v>
      </c>
      <c r="BD33" s="102">
        <v>0</v>
      </c>
      <c r="BE33" s="102">
        <v>0</v>
      </c>
      <c r="BF33" s="102">
        <v>0</v>
      </c>
      <c r="BG33" s="102">
        <v>0</v>
      </c>
      <c r="BH33" s="102">
        <v>0</v>
      </c>
      <c r="BI33" s="102">
        <v>0</v>
      </c>
      <c r="BJ33" s="102">
        <v>202.90999999999997</v>
      </c>
      <c r="BK33" s="102">
        <v>609.44799999999998</v>
      </c>
      <c r="BL33" s="104"/>
      <c r="BM33" s="104"/>
    </row>
    <row r="34" spans="2:65">
      <c r="B34" s="114" t="s">
        <v>300</v>
      </c>
      <c r="C34" s="115" t="s">
        <v>301</v>
      </c>
      <c r="D34" s="102">
        <v>0</v>
      </c>
      <c r="E34" s="102">
        <v>0</v>
      </c>
      <c r="F34" s="102">
        <v>0</v>
      </c>
      <c r="G34" s="102">
        <v>0</v>
      </c>
      <c r="H34" s="102">
        <v>0</v>
      </c>
      <c r="I34" s="102">
        <v>0</v>
      </c>
      <c r="J34" s="102">
        <v>0</v>
      </c>
      <c r="K34" s="102">
        <v>0</v>
      </c>
      <c r="L34" s="102">
        <v>0</v>
      </c>
      <c r="M34" s="102">
        <v>0</v>
      </c>
      <c r="N34" s="102">
        <v>0</v>
      </c>
      <c r="O34" s="102">
        <v>0</v>
      </c>
      <c r="P34" s="102">
        <v>0</v>
      </c>
      <c r="Q34" s="102">
        <v>0</v>
      </c>
      <c r="R34" s="102">
        <v>-197.30199999999999</v>
      </c>
      <c r="S34" s="102">
        <v>0</v>
      </c>
      <c r="T34" s="102">
        <v>0</v>
      </c>
      <c r="U34" s="102">
        <v>0</v>
      </c>
      <c r="V34" s="102">
        <v>0</v>
      </c>
      <c r="W34" s="102">
        <v>0</v>
      </c>
      <c r="X34" s="102">
        <v>0</v>
      </c>
      <c r="Y34" s="102">
        <v>0</v>
      </c>
      <c r="Z34" s="102">
        <v>0</v>
      </c>
      <c r="AA34" s="102">
        <v>0</v>
      </c>
      <c r="AB34" s="102">
        <v>0</v>
      </c>
      <c r="AC34" s="102">
        <v>0</v>
      </c>
      <c r="AD34" s="102">
        <v>0</v>
      </c>
      <c r="AE34" s="102">
        <v>0</v>
      </c>
      <c r="AF34" s="102">
        <v>0</v>
      </c>
      <c r="AG34" s="102">
        <v>0</v>
      </c>
      <c r="AH34" s="102">
        <v>0</v>
      </c>
      <c r="AI34" s="102">
        <v>0</v>
      </c>
      <c r="AJ34" s="102">
        <v>0</v>
      </c>
      <c r="AK34" s="102">
        <v>0</v>
      </c>
      <c r="AL34" s="102">
        <v>0</v>
      </c>
      <c r="AM34" s="102">
        <v>0</v>
      </c>
      <c r="AN34" s="102">
        <v>0</v>
      </c>
      <c r="AO34" s="102">
        <v>0</v>
      </c>
      <c r="AP34" s="102">
        <v>0</v>
      </c>
      <c r="AQ34" s="102">
        <v>0</v>
      </c>
      <c r="AR34" s="102">
        <v>0</v>
      </c>
      <c r="AS34" s="102">
        <v>0</v>
      </c>
      <c r="AT34" s="102">
        <v>0</v>
      </c>
      <c r="AU34" s="102">
        <v>0</v>
      </c>
      <c r="AV34" s="102">
        <v>0</v>
      </c>
      <c r="AW34" s="102">
        <v>0</v>
      </c>
      <c r="AX34" s="102">
        <v>0</v>
      </c>
      <c r="AY34" s="102">
        <v>0</v>
      </c>
      <c r="AZ34" s="102">
        <v>0</v>
      </c>
      <c r="BA34" s="102">
        <v>0</v>
      </c>
      <c r="BB34" s="102">
        <v>0</v>
      </c>
      <c r="BC34" s="102">
        <v>0</v>
      </c>
      <c r="BD34" s="102">
        <v>0</v>
      </c>
      <c r="BE34" s="102">
        <v>0</v>
      </c>
      <c r="BF34" s="102">
        <v>0</v>
      </c>
      <c r="BG34" s="102">
        <v>487.18400000000003</v>
      </c>
      <c r="BH34" s="102">
        <v>0</v>
      </c>
      <c r="BI34" s="102">
        <v>0</v>
      </c>
      <c r="BJ34" s="102">
        <v>289.88200000000006</v>
      </c>
      <c r="BK34" s="102">
        <v>487.18400000000003</v>
      </c>
      <c r="BL34" s="104"/>
      <c r="BM34" s="104"/>
    </row>
    <row r="35" spans="2:65">
      <c r="B35" s="118" t="s">
        <v>302</v>
      </c>
      <c r="C35" s="119" t="s">
        <v>303</v>
      </c>
      <c r="D35" s="120">
        <v>0</v>
      </c>
      <c r="E35" s="120">
        <v>0</v>
      </c>
      <c r="F35" s="120">
        <v>0</v>
      </c>
      <c r="G35" s="120">
        <v>0</v>
      </c>
      <c r="H35" s="120">
        <v>0</v>
      </c>
      <c r="I35" s="120">
        <v>0</v>
      </c>
      <c r="J35" s="120">
        <v>0</v>
      </c>
      <c r="K35" s="120">
        <v>0</v>
      </c>
      <c r="L35" s="120">
        <v>0</v>
      </c>
      <c r="M35" s="120">
        <v>0</v>
      </c>
      <c r="N35" s="120">
        <v>-956.91600000000005</v>
      </c>
      <c r="O35" s="120">
        <v>-2279.71</v>
      </c>
      <c r="P35" s="120">
        <v>0</v>
      </c>
      <c r="Q35" s="120">
        <v>-1564.4390000000001</v>
      </c>
      <c r="R35" s="120">
        <v>-851.36300000000006</v>
      </c>
      <c r="S35" s="120">
        <v>0</v>
      </c>
      <c r="T35" s="120">
        <v>0</v>
      </c>
      <c r="U35" s="120">
        <v>0</v>
      </c>
      <c r="V35" s="120">
        <v>0</v>
      </c>
      <c r="W35" s="120">
        <v>-7264.808</v>
      </c>
      <c r="X35" s="120">
        <v>-281.74700000000001</v>
      </c>
      <c r="Y35" s="120">
        <v>-19.548999999999999</v>
      </c>
      <c r="Z35" s="120">
        <v>-0.52200000000000002</v>
      </c>
      <c r="AA35" s="120">
        <v>0</v>
      </c>
      <c r="AB35" s="120">
        <v>0</v>
      </c>
      <c r="AC35" s="120">
        <v>0</v>
      </c>
      <c r="AD35" s="120">
        <v>-3.89</v>
      </c>
      <c r="AE35" s="120">
        <v>-33.676000000000002</v>
      </c>
      <c r="AF35" s="120">
        <v>-0.73599999999999999</v>
      </c>
      <c r="AG35" s="120">
        <v>-0.30599999999999999</v>
      </c>
      <c r="AH35" s="120">
        <v>-247.80799999999999</v>
      </c>
      <c r="AI35" s="120">
        <v>0</v>
      </c>
      <c r="AJ35" s="120">
        <v>0</v>
      </c>
      <c r="AK35" s="120">
        <v>0</v>
      </c>
      <c r="AL35" s="120">
        <v>0</v>
      </c>
      <c r="AM35" s="120">
        <v>0</v>
      </c>
      <c r="AN35" s="120">
        <v>0</v>
      </c>
      <c r="AO35" s="120">
        <v>0</v>
      </c>
      <c r="AP35" s="120">
        <v>0</v>
      </c>
      <c r="AQ35" s="120">
        <v>0</v>
      </c>
      <c r="AR35" s="120">
        <v>-14.236000000000001</v>
      </c>
      <c r="AS35" s="120">
        <v>0</v>
      </c>
      <c r="AT35" s="120">
        <v>0</v>
      </c>
      <c r="AU35" s="120">
        <v>0</v>
      </c>
      <c r="AV35" s="120">
        <v>0</v>
      </c>
      <c r="AW35" s="120">
        <v>0</v>
      </c>
      <c r="AX35" s="120">
        <v>0</v>
      </c>
      <c r="AY35" s="120">
        <v>0</v>
      </c>
      <c r="AZ35" s="120">
        <v>0</v>
      </c>
      <c r="BA35" s="120">
        <v>0</v>
      </c>
      <c r="BB35" s="120">
        <v>0</v>
      </c>
      <c r="BC35" s="120">
        <v>0</v>
      </c>
      <c r="BD35" s="120">
        <v>0</v>
      </c>
      <c r="BE35" s="120">
        <v>0</v>
      </c>
      <c r="BF35" s="120">
        <v>0</v>
      </c>
      <c r="BG35" s="120">
        <v>0</v>
      </c>
      <c r="BH35" s="120">
        <v>-3247.1120000000001</v>
      </c>
      <c r="BI35" s="120">
        <v>-183.09200000000001</v>
      </c>
      <c r="BJ35" s="120">
        <v>-16949.910000000003</v>
      </c>
      <c r="BK35" s="120">
        <v>-9558.7540000000008</v>
      </c>
      <c r="BL35" s="104"/>
      <c r="BM35" s="104"/>
    </row>
    <row r="36" spans="2:65" s="226" customFormat="1">
      <c r="B36" s="222" t="s">
        <v>304</v>
      </c>
      <c r="C36" s="223" t="s">
        <v>305</v>
      </c>
      <c r="D36" s="224">
        <v>0</v>
      </c>
      <c r="E36" s="224">
        <v>0</v>
      </c>
      <c r="F36" s="224">
        <v>0</v>
      </c>
      <c r="G36" s="224">
        <v>0</v>
      </c>
      <c r="H36" s="224">
        <v>0</v>
      </c>
      <c r="I36" s="224">
        <v>0</v>
      </c>
      <c r="J36" s="224">
        <v>0</v>
      </c>
      <c r="K36" s="224">
        <v>0</v>
      </c>
      <c r="L36" s="224">
        <v>0</v>
      </c>
      <c r="M36" s="224">
        <v>0</v>
      </c>
      <c r="N36" s="224">
        <v>0</v>
      </c>
      <c r="O36" s="224">
        <v>0</v>
      </c>
      <c r="P36" s="224">
        <v>0</v>
      </c>
      <c r="Q36" s="224">
        <v>0</v>
      </c>
      <c r="R36" s="224">
        <v>0</v>
      </c>
      <c r="S36" s="224">
        <v>0</v>
      </c>
      <c r="T36" s="224">
        <v>0</v>
      </c>
      <c r="U36" s="224">
        <v>0</v>
      </c>
      <c r="V36" s="224">
        <v>0</v>
      </c>
      <c r="W36" s="224">
        <v>0</v>
      </c>
      <c r="X36" s="224">
        <v>0</v>
      </c>
      <c r="Y36" s="224">
        <v>0</v>
      </c>
      <c r="Z36" s="224">
        <v>-0.02</v>
      </c>
      <c r="AA36" s="224">
        <v>0</v>
      </c>
      <c r="AB36" s="224">
        <v>0</v>
      </c>
      <c r="AC36" s="224">
        <v>0</v>
      </c>
      <c r="AD36" s="224">
        <v>-0.13300000000000001</v>
      </c>
      <c r="AE36" s="224">
        <v>-9.0120000000000005</v>
      </c>
      <c r="AF36" s="224">
        <v>0</v>
      </c>
      <c r="AG36" s="224">
        <v>0</v>
      </c>
      <c r="AH36" s="224">
        <v>-0.378</v>
      </c>
      <c r="AI36" s="224">
        <v>0</v>
      </c>
      <c r="AJ36" s="224">
        <v>0</v>
      </c>
      <c r="AK36" s="224">
        <v>0</v>
      </c>
      <c r="AL36" s="224">
        <v>0</v>
      </c>
      <c r="AM36" s="224">
        <v>0</v>
      </c>
      <c r="AN36" s="224">
        <v>0</v>
      </c>
      <c r="AO36" s="224">
        <v>0</v>
      </c>
      <c r="AP36" s="224">
        <v>0</v>
      </c>
      <c r="AQ36" s="224">
        <v>0</v>
      </c>
      <c r="AR36" s="224">
        <v>0</v>
      </c>
      <c r="AS36" s="224">
        <v>0</v>
      </c>
      <c r="AT36" s="224">
        <v>0</v>
      </c>
      <c r="AU36" s="224">
        <v>0</v>
      </c>
      <c r="AV36" s="224">
        <v>0</v>
      </c>
      <c r="AW36" s="224">
        <v>0</v>
      </c>
      <c r="AX36" s="224">
        <v>0</v>
      </c>
      <c r="AY36" s="224">
        <v>0</v>
      </c>
      <c r="AZ36" s="224">
        <v>0</v>
      </c>
      <c r="BA36" s="224">
        <v>0</v>
      </c>
      <c r="BB36" s="224">
        <v>0</v>
      </c>
      <c r="BC36" s="224">
        <v>0</v>
      </c>
      <c r="BD36" s="224">
        <v>0</v>
      </c>
      <c r="BE36" s="224">
        <v>0</v>
      </c>
      <c r="BF36" s="224">
        <v>0</v>
      </c>
      <c r="BG36" s="224">
        <v>0</v>
      </c>
      <c r="BH36" s="224">
        <v>0</v>
      </c>
      <c r="BI36" s="224">
        <v>0</v>
      </c>
      <c r="BJ36" s="224">
        <v>-9.543000000000001</v>
      </c>
      <c r="BK36" s="224">
        <v>0</v>
      </c>
      <c r="BL36" s="225"/>
      <c r="BM36" s="225"/>
    </row>
    <row r="37" spans="2:65" s="238" customFormat="1">
      <c r="B37" s="234" t="s">
        <v>598</v>
      </c>
      <c r="C37" s="235" t="s">
        <v>306</v>
      </c>
      <c r="D37" s="236">
        <v>0</v>
      </c>
      <c r="E37" s="236">
        <v>0</v>
      </c>
      <c r="F37" s="236">
        <v>0</v>
      </c>
      <c r="G37" s="236">
        <v>0</v>
      </c>
      <c r="H37" s="236">
        <v>0</v>
      </c>
      <c r="I37" s="236">
        <v>0</v>
      </c>
      <c r="J37" s="236">
        <v>0</v>
      </c>
      <c r="K37" s="236">
        <v>0</v>
      </c>
      <c r="L37" s="236">
        <v>0</v>
      </c>
      <c r="M37" s="236">
        <v>0</v>
      </c>
      <c r="N37" s="236">
        <v>0</v>
      </c>
      <c r="O37" s="236">
        <v>0</v>
      </c>
      <c r="P37" s="236">
        <v>0</v>
      </c>
      <c r="Q37" s="236">
        <v>0</v>
      </c>
      <c r="R37" s="236">
        <v>0</v>
      </c>
      <c r="S37" s="236">
        <v>0</v>
      </c>
      <c r="T37" s="236">
        <v>0</v>
      </c>
      <c r="U37" s="236">
        <v>0</v>
      </c>
      <c r="V37" s="236">
        <v>0</v>
      </c>
      <c r="W37" s="236">
        <v>0</v>
      </c>
      <c r="X37" s="236">
        <v>-3.633</v>
      </c>
      <c r="Y37" s="236">
        <v>-8.0000000000000002E-3</v>
      </c>
      <c r="Z37" s="236">
        <v>0</v>
      </c>
      <c r="AA37" s="236">
        <v>0</v>
      </c>
      <c r="AB37" s="236">
        <v>0</v>
      </c>
      <c r="AC37" s="236">
        <v>0</v>
      </c>
      <c r="AD37" s="236">
        <v>0</v>
      </c>
      <c r="AE37" s="236">
        <v>-7.0000000000000001E-3</v>
      </c>
      <c r="AF37" s="236">
        <v>0</v>
      </c>
      <c r="AG37" s="236">
        <v>0</v>
      </c>
      <c r="AH37" s="236">
        <v>0</v>
      </c>
      <c r="AI37" s="236">
        <v>0</v>
      </c>
      <c r="AJ37" s="236">
        <v>0</v>
      </c>
      <c r="AK37" s="236">
        <v>0</v>
      </c>
      <c r="AL37" s="236">
        <v>0</v>
      </c>
      <c r="AM37" s="236">
        <v>0</v>
      </c>
      <c r="AN37" s="236">
        <v>0</v>
      </c>
      <c r="AO37" s="236">
        <v>0</v>
      </c>
      <c r="AP37" s="236">
        <v>0</v>
      </c>
      <c r="AQ37" s="236">
        <v>0</v>
      </c>
      <c r="AR37" s="236">
        <v>0</v>
      </c>
      <c r="AS37" s="236">
        <v>0</v>
      </c>
      <c r="AT37" s="236">
        <v>0</v>
      </c>
      <c r="AU37" s="236">
        <v>0</v>
      </c>
      <c r="AV37" s="236">
        <v>0</v>
      </c>
      <c r="AW37" s="236">
        <v>0</v>
      </c>
      <c r="AX37" s="236">
        <v>0</v>
      </c>
      <c r="AY37" s="236">
        <v>0</v>
      </c>
      <c r="AZ37" s="236">
        <v>0</v>
      </c>
      <c r="BA37" s="236">
        <v>0</v>
      </c>
      <c r="BB37" s="236">
        <v>0</v>
      </c>
      <c r="BC37" s="236">
        <v>0</v>
      </c>
      <c r="BD37" s="236">
        <v>0</v>
      </c>
      <c r="BE37" s="236">
        <v>0</v>
      </c>
      <c r="BF37" s="236">
        <v>0</v>
      </c>
      <c r="BG37" s="236">
        <v>0</v>
      </c>
      <c r="BH37" s="236">
        <v>0</v>
      </c>
      <c r="BI37" s="236">
        <v>0</v>
      </c>
      <c r="BJ37" s="236">
        <v>-3.6480000000000001</v>
      </c>
      <c r="BK37" s="236">
        <v>0</v>
      </c>
      <c r="BL37" s="237"/>
      <c r="BM37" s="237"/>
    </row>
    <row r="38" spans="2:65" collapsed="1">
      <c r="B38" s="114" t="s">
        <v>307</v>
      </c>
      <c r="C38" s="115" t="s">
        <v>308</v>
      </c>
      <c r="D38" s="102">
        <v>0</v>
      </c>
      <c r="E38" s="102">
        <v>0</v>
      </c>
      <c r="F38" s="102">
        <v>0</v>
      </c>
      <c r="G38" s="102">
        <v>0</v>
      </c>
      <c r="H38" s="102">
        <v>0</v>
      </c>
      <c r="I38" s="102">
        <v>0</v>
      </c>
      <c r="J38" s="102">
        <v>0</v>
      </c>
      <c r="K38" s="102">
        <v>0</v>
      </c>
      <c r="L38" s="102">
        <v>0</v>
      </c>
      <c r="M38" s="102">
        <v>0</v>
      </c>
      <c r="N38" s="102">
        <v>0</v>
      </c>
      <c r="O38" s="102">
        <v>0</v>
      </c>
      <c r="P38" s="102">
        <v>0</v>
      </c>
      <c r="Q38" s="102">
        <v>0</v>
      </c>
      <c r="R38" s="102">
        <v>0</v>
      </c>
      <c r="S38" s="102">
        <v>0</v>
      </c>
      <c r="T38" s="102">
        <v>0</v>
      </c>
      <c r="U38" s="102">
        <v>0</v>
      </c>
      <c r="V38" s="102">
        <v>0</v>
      </c>
      <c r="W38" s="102">
        <v>0</v>
      </c>
      <c r="X38" s="102">
        <v>0</v>
      </c>
      <c r="Y38" s="102">
        <v>0</v>
      </c>
      <c r="Z38" s="102">
        <v>0</v>
      </c>
      <c r="AA38" s="102">
        <v>0</v>
      </c>
      <c r="AB38" s="102">
        <v>0</v>
      </c>
      <c r="AC38" s="102">
        <v>0</v>
      </c>
      <c r="AD38" s="102">
        <v>0</v>
      </c>
      <c r="AE38" s="102">
        <v>0</v>
      </c>
      <c r="AF38" s="102">
        <v>0</v>
      </c>
      <c r="AG38" s="102">
        <v>0</v>
      </c>
      <c r="AH38" s="102">
        <v>0</v>
      </c>
      <c r="AI38" s="102">
        <v>0</v>
      </c>
      <c r="AJ38" s="102">
        <v>0</v>
      </c>
      <c r="AK38" s="102">
        <v>0</v>
      </c>
      <c r="AL38" s="102">
        <v>0</v>
      </c>
      <c r="AM38" s="102">
        <v>0</v>
      </c>
      <c r="AN38" s="102">
        <v>0</v>
      </c>
      <c r="AO38" s="102">
        <v>0</v>
      </c>
      <c r="AP38" s="102">
        <v>0</v>
      </c>
      <c r="AQ38" s="102">
        <v>0</v>
      </c>
      <c r="AR38" s="102">
        <v>0</v>
      </c>
      <c r="AS38" s="102">
        <v>0</v>
      </c>
      <c r="AT38" s="102">
        <v>0</v>
      </c>
      <c r="AU38" s="102">
        <v>0</v>
      </c>
      <c r="AV38" s="102">
        <v>0</v>
      </c>
      <c r="AW38" s="102">
        <v>0</v>
      </c>
      <c r="AX38" s="102">
        <v>0</v>
      </c>
      <c r="AY38" s="102">
        <v>0</v>
      </c>
      <c r="AZ38" s="102">
        <v>0</v>
      </c>
      <c r="BA38" s="102">
        <v>0</v>
      </c>
      <c r="BB38" s="102">
        <v>0</v>
      </c>
      <c r="BC38" s="102">
        <v>0</v>
      </c>
      <c r="BD38" s="102">
        <v>0</v>
      </c>
      <c r="BE38" s="102">
        <v>0</v>
      </c>
      <c r="BF38" s="102">
        <v>0</v>
      </c>
      <c r="BG38" s="102">
        <v>0</v>
      </c>
      <c r="BH38" s="102">
        <v>-1855.258</v>
      </c>
      <c r="BI38" s="102">
        <v>0</v>
      </c>
      <c r="BJ38" s="102">
        <v>-1855.258</v>
      </c>
      <c r="BK38" s="102">
        <v>0</v>
      </c>
      <c r="BL38" s="104"/>
      <c r="BM38" s="104"/>
    </row>
    <row r="39" spans="2:65">
      <c r="B39" s="114" t="s">
        <v>309</v>
      </c>
      <c r="C39" s="115" t="s">
        <v>310</v>
      </c>
      <c r="D39" s="102">
        <v>0</v>
      </c>
      <c r="E39" s="102">
        <v>0</v>
      </c>
      <c r="F39" s="102">
        <v>0</v>
      </c>
      <c r="G39" s="102">
        <v>0</v>
      </c>
      <c r="H39" s="102">
        <v>0</v>
      </c>
      <c r="I39" s="102">
        <v>0</v>
      </c>
      <c r="J39" s="102">
        <v>0</v>
      </c>
      <c r="K39" s="102">
        <v>0</v>
      </c>
      <c r="L39" s="102">
        <v>0</v>
      </c>
      <c r="M39" s="102">
        <v>0</v>
      </c>
      <c r="N39" s="102">
        <v>0</v>
      </c>
      <c r="O39" s="102">
        <v>0</v>
      </c>
      <c r="P39" s="102">
        <v>0</v>
      </c>
      <c r="Q39" s="102">
        <v>0</v>
      </c>
      <c r="R39" s="102">
        <v>0</v>
      </c>
      <c r="S39" s="102">
        <v>0</v>
      </c>
      <c r="T39" s="102">
        <v>0</v>
      </c>
      <c r="U39" s="102">
        <v>0</v>
      </c>
      <c r="V39" s="102">
        <v>0</v>
      </c>
      <c r="W39" s="102">
        <v>0</v>
      </c>
      <c r="X39" s="102">
        <v>0</v>
      </c>
      <c r="Y39" s="102">
        <v>0</v>
      </c>
      <c r="Z39" s="102">
        <v>0</v>
      </c>
      <c r="AA39" s="102">
        <v>0</v>
      </c>
      <c r="AB39" s="102">
        <v>0</v>
      </c>
      <c r="AC39" s="102">
        <v>0</v>
      </c>
      <c r="AD39" s="102">
        <v>0</v>
      </c>
      <c r="AE39" s="102">
        <v>0</v>
      </c>
      <c r="AF39" s="102">
        <v>0</v>
      </c>
      <c r="AG39" s="102">
        <v>0</v>
      </c>
      <c r="AH39" s="102">
        <v>0</v>
      </c>
      <c r="AI39" s="102">
        <v>0</v>
      </c>
      <c r="AJ39" s="102">
        <v>0</v>
      </c>
      <c r="AK39" s="102">
        <v>0</v>
      </c>
      <c r="AL39" s="102">
        <v>0</v>
      </c>
      <c r="AM39" s="102">
        <v>0</v>
      </c>
      <c r="AN39" s="102">
        <v>0</v>
      </c>
      <c r="AO39" s="102">
        <v>0</v>
      </c>
      <c r="AP39" s="102">
        <v>0</v>
      </c>
      <c r="AQ39" s="102">
        <v>0</v>
      </c>
      <c r="AR39" s="102">
        <v>0</v>
      </c>
      <c r="AS39" s="102">
        <v>0</v>
      </c>
      <c r="AT39" s="102">
        <v>0</v>
      </c>
      <c r="AU39" s="102">
        <v>0</v>
      </c>
      <c r="AV39" s="102">
        <v>0</v>
      </c>
      <c r="AW39" s="102">
        <v>0</v>
      </c>
      <c r="AX39" s="102">
        <v>0</v>
      </c>
      <c r="AY39" s="102">
        <v>0</v>
      </c>
      <c r="AZ39" s="102">
        <v>0</v>
      </c>
      <c r="BA39" s="102">
        <v>0</v>
      </c>
      <c r="BB39" s="102">
        <v>0</v>
      </c>
      <c r="BC39" s="102">
        <v>0</v>
      </c>
      <c r="BD39" s="102">
        <v>0</v>
      </c>
      <c r="BE39" s="102">
        <v>0</v>
      </c>
      <c r="BF39" s="102">
        <v>0</v>
      </c>
      <c r="BG39" s="102">
        <v>0</v>
      </c>
      <c r="BH39" s="102">
        <v>-97.114000000000004</v>
      </c>
      <c r="BI39" s="102">
        <v>0</v>
      </c>
      <c r="BJ39" s="102">
        <v>-97.114000000000004</v>
      </c>
      <c r="BK39" s="102">
        <v>0</v>
      </c>
      <c r="BL39" s="104"/>
      <c r="BM39" s="104"/>
    </row>
    <row r="40" spans="2:65">
      <c r="B40" s="114" t="s">
        <v>311</v>
      </c>
      <c r="C40" s="115" t="s">
        <v>312</v>
      </c>
      <c r="D40" s="102">
        <v>0</v>
      </c>
      <c r="E40" s="102">
        <v>0</v>
      </c>
      <c r="F40" s="102">
        <v>0</v>
      </c>
      <c r="G40" s="102">
        <v>0</v>
      </c>
      <c r="H40" s="102">
        <v>0</v>
      </c>
      <c r="I40" s="102">
        <v>0</v>
      </c>
      <c r="J40" s="102">
        <v>0</v>
      </c>
      <c r="K40" s="102">
        <v>0</v>
      </c>
      <c r="L40" s="102">
        <v>0</v>
      </c>
      <c r="M40" s="102">
        <v>0</v>
      </c>
      <c r="N40" s="102">
        <v>-355.536</v>
      </c>
      <c r="O40" s="102">
        <v>-1076.5830000000001</v>
      </c>
      <c r="P40" s="102">
        <v>0</v>
      </c>
      <c r="Q40" s="102">
        <v>0</v>
      </c>
      <c r="R40" s="102">
        <v>0</v>
      </c>
      <c r="S40" s="102">
        <v>0</v>
      </c>
      <c r="T40" s="102">
        <v>0</v>
      </c>
      <c r="U40" s="102">
        <v>0</v>
      </c>
      <c r="V40" s="102">
        <v>0</v>
      </c>
      <c r="W40" s="102">
        <v>0</v>
      </c>
      <c r="X40" s="102">
        <v>0</v>
      </c>
      <c r="Y40" s="102">
        <v>0</v>
      </c>
      <c r="Z40" s="102">
        <v>0</v>
      </c>
      <c r="AA40" s="102">
        <v>0</v>
      </c>
      <c r="AB40" s="102">
        <v>0</v>
      </c>
      <c r="AC40" s="102">
        <v>0</v>
      </c>
      <c r="AD40" s="102">
        <v>0</v>
      </c>
      <c r="AE40" s="102">
        <v>0</v>
      </c>
      <c r="AF40" s="102">
        <v>0</v>
      </c>
      <c r="AG40" s="102">
        <v>0</v>
      </c>
      <c r="AH40" s="102">
        <v>0</v>
      </c>
      <c r="AI40" s="102">
        <v>0</v>
      </c>
      <c r="AJ40" s="102">
        <v>0</v>
      </c>
      <c r="AK40" s="102">
        <v>0</v>
      </c>
      <c r="AL40" s="102">
        <v>0</v>
      </c>
      <c r="AM40" s="102">
        <v>0</v>
      </c>
      <c r="AN40" s="102">
        <v>0</v>
      </c>
      <c r="AO40" s="102">
        <v>0</v>
      </c>
      <c r="AP40" s="102">
        <v>0</v>
      </c>
      <c r="AQ40" s="102">
        <v>0</v>
      </c>
      <c r="AR40" s="102">
        <v>0</v>
      </c>
      <c r="AS40" s="102">
        <v>0</v>
      </c>
      <c r="AT40" s="102">
        <v>0</v>
      </c>
      <c r="AU40" s="102">
        <v>0</v>
      </c>
      <c r="AV40" s="102">
        <v>0</v>
      </c>
      <c r="AW40" s="102">
        <v>0</v>
      </c>
      <c r="AX40" s="102">
        <v>0</v>
      </c>
      <c r="AY40" s="102">
        <v>0</v>
      </c>
      <c r="AZ40" s="102">
        <v>0</v>
      </c>
      <c r="BA40" s="102">
        <v>0</v>
      </c>
      <c r="BB40" s="102">
        <v>0</v>
      </c>
      <c r="BC40" s="102">
        <v>0</v>
      </c>
      <c r="BD40" s="102">
        <v>0</v>
      </c>
      <c r="BE40" s="102">
        <v>0</v>
      </c>
      <c r="BF40" s="102">
        <v>0</v>
      </c>
      <c r="BG40" s="102">
        <v>0</v>
      </c>
      <c r="BH40" s="102">
        <v>0</v>
      </c>
      <c r="BI40" s="102">
        <v>0</v>
      </c>
      <c r="BJ40" s="102">
        <v>-1432.1190000000001</v>
      </c>
      <c r="BK40" s="102">
        <v>-1076.5830000000001</v>
      </c>
      <c r="BL40" s="104"/>
      <c r="BM40" s="104"/>
    </row>
    <row r="41" spans="2:65">
      <c r="B41" s="114" t="s">
        <v>313</v>
      </c>
      <c r="C41" s="115" t="s">
        <v>314</v>
      </c>
      <c r="D41" s="102">
        <v>0</v>
      </c>
      <c r="E41" s="102">
        <v>0</v>
      </c>
      <c r="F41" s="102">
        <v>0</v>
      </c>
      <c r="G41" s="102">
        <v>0</v>
      </c>
      <c r="H41" s="102">
        <v>0</v>
      </c>
      <c r="I41" s="102">
        <v>0</v>
      </c>
      <c r="J41" s="102">
        <v>0</v>
      </c>
      <c r="K41" s="102">
        <v>0</v>
      </c>
      <c r="L41" s="102">
        <v>0</v>
      </c>
      <c r="M41" s="102">
        <v>0</v>
      </c>
      <c r="N41" s="102">
        <v>-601.38</v>
      </c>
      <c r="O41" s="102">
        <v>-1203.126</v>
      </c>
      <c r="P41" s="102">
        <v>0</v>
      </c>
      <c r="Q41" s="102">
        <v>0</v>
      </c>
      <c r="R41" s="102">
        <v>0</v>
      </c>
      <c r="S41" s="102">
        <v>0</v>
      </c>
      <c r="T41" s="102">
        <v>0</v>
      </c>
      <c r="U41" s="102">
        <v>0</v>
      </c>
      <c r="V41" s="102">
        <v>0</v>
      </c>
      <c r="W41" s="102">
        <v>0</v>
      </c>
      <c r="X41" s="102">
        <v>0</v>
      </c>
      <c r="Y41" s="102">
        <v>0</v>
      </c>
      <c r="Z41" s="102">
        <v>0</v>
      </c>
      <c r="AA41" s="102">
        <v>0</v>
      </c>
      <c r="AB41" s="102">
        <v>0</v>
      </c>
      <c r="AC41" s="102">
        <v>0</v>
      </c>
      <c r="AD41" s="102">
        <v>0</v>
      </c>
      <c r="AE41" s="102">
        <v>0</v>
      </c>
      <c r="AF41" s="102">
        <v>0</v>
      </c>
      <c r="AG41" s="102">
        <v>0</v>
      </c>
      <c r="AH41" s="102">
        <v>0</v>
      </c>
      <c r="AI41" s="102">
        <v>0</v>
      </c>
      <c r="AJ41" s="102">
        <v>0</v>
      </c>
      <c r="AK41" s="102">
        <v>0</v>
      </c>
      <c r="AL41" s="102">
        <v>0</v>
      </c>
      <c r="AM41" s="102">
        <v>0</v>
      </c>
      <c r="AN41" s="102">
        <v>0</v>
      </c>
      <c r="AO41" s="102">
        <v>0</v>
      </c>
      <c r="AP41" s="102">
        <v>0</v>
      </c>
      <c r="AQ41" s="102">
        <v>0</v>
      </c>
      <c r="AR41" s="102">
        <v>0</v>
      </c>
      <c r="AS41" s="102">
        <v>0</v>
      </c>
      <c r="AT41" s="102">
        <v>0</v>
      </c>
      <c r="AU41" s="102">
        <v>0</v>
      </c>
      <c r="AV41" s="102">
        <v>0</v>
      </c>
      <c r="AW41" s="102">
        <v>0</v>
      </c>
      <c r="AX41" s="102">
        <v>0</v>
      </c>
      <c r="AY41" s="102">
        <v>0</v>
      </c>
      <c r="AZ41" s="102">
        <v>0</v>
      </c>
      <c r="BA41" s="102">
        <v>0</v>
      </c>
      <c r="BB41" s="102">
        <v>0</v>
      </c>
      <c r="BC41" s="102">
        <v>0</v>
      </c>
      <c r="BD41" s="102">
        <v>0</v>
      </c>
      <c r="BE41" s="102">
        <v>0</v>
      </c>
      <c r="BF41" s="102">
        <v>0</v>
      </c>
      <c r="BG41" s="102">
        <v>0</v>
      </c>
      <c r="BH41" s="102">
        <v>0</v>
      </c>
      <c r="BI41" s="102">
        <v>0</v>
      </c>
      <c r="BJ41" s="102">
        <v>-1804.5059999999999</v>
      </c>
      <c r="BK41" s="102">
        <v>-1203.126</v>
      </c>
      <c r="BL41" s="104"/>
      <c r="BM41" s="104"/>
    </row>
    <row r="42" spans="2:65">
      <c r="B42" s="114" t="s">
        <v>315</v>
      </c>
      <c r="C42" s="115" t="s">
        <v>316</v>
      </c>
      <c r="D42" s="102">
        <v>0</v>
      </c>
      <c r="E42" s="102">
        <v>0</v>
      </c>
      <c r="F42" s="102">
        <v>0</v>
      </c>
      <c r="G42" s="102">
        <v>0</v>
      </c>
      <c r="H42" s="102">
        <v>0</v>
      </c>
      <c r="I42" s="102">
        <v>0</v>
      </c>
      <c r="J42" s="102">
        <v>0</v>
      </c>
      <c r="K42" s="102">
        <v>0</v>
      </c>
      <c r="L42" s="102">
        <v>0</v>
      </c>
      <c r="M42" s="102">
        <v>0</v>
      </c>
      <c r="N42" s="102">
        <v>0</v>
      </c>
      <c r="O42" s="102">
        <v>0</v>
      </c>
      <c r="P42" s="102">
        <v>0</v>
      </c>
      <c r="Q42" s="102">
        <v>0</v>
      </c>
      <c r="R42" s="102">
        <v>0</v>
      </c>
      <c r="S42" s="102">
        <v>0</v>
      </c>
      <c r="T42" s="102">
        <v>0</v>
      </c>
      <c r="U42" s="102">
        <v>0</v>
      </c>
      <c r="V42" s="102">
        <v>0</v>
      </c>
      <c r="W42" s="102">
        <v>0</v>
      </c>
      <c r="X42" s="102">
        <v>0</v>
      </c>
      <c r="Y42" s="102">
        <v>0</v>
      </c>
      <c r="Z42" s="102">
        <v>0</v>
      </c>
      <c r="AA42" s="102">
        <v>0</v>
      </c>
      <c r="AB42" s="102">
        <v>0</v>
      </c>
      <c r="AC42" s="102">
        <v>0</v>
      </c>
      <c r="AD42" s="102">
        <v>0</v>
      </c>
      <c r="AE42" s="102">
        <v>0</v>
      </c>
      <c r="AF42" s="102">
        <v>0</v>
      </c>
      <c r="AG42" s="102">
        <v>0</v>
      </c>
      <c r="AH42" s="102">
        <v>0</v>
      </c>
      <c r="AI42" s="102">
        <v>0</v>
      </c>
      <c r="AJ42" s="102">
        <v>0</v>
      </c>
      <c r="AK42" s="102">
        <v>0</v>
      </c>
      <c r="AL42" s="102">
        <v>0</v>
      </c>
      <c r="AM42" s="102">
        <v>0</v>
      </c>
      <c r="AN42" s="102">
        <v>0</v>
      </c>
      <c r="AO42" s="102">
        <v>0</v>
      </c>
      <c r="AP42" s="102">
        <v>0</v>
      </c>
      <c r="AQ42" s="102">
        <v>0</v>
      </c>
      <c r="AR42" s="102">
        <v>0</v>
      </c>
      <c r="AS42" s="102">
        <v>0</v>
      </c>
      <c r="AT42" s="102">
        <v>0</v>
      </c>
      <c r="AU42" s="102">
        <v>0</v>
      </c>
      <c r="AV42" s="102">
        <v>0</v>
      </c>
      <c r="AW42" s="102">
        <v>0</v>
      </c>
      <c r="AX42" s="102">
        <v>0</v>
      </c>
      <c r="AY42" s="102">
        <v>0</v>
      </c>
      <c r="AZ42" s="102">
        <v>0</v>
      </c>
      <c r="BA42" s="102">
        <v>0</v>
      </c>
      <c r="BB42" s="102">
        <v>0</v>
      </c>
      <c r="BC42" s="102">
        <v>0</v>
      </c>
      <c r="BD42" s="102">
        <v>0</v>
      </c>
      <c r="BE42" s="102">
        <v>0</v>
      </c>
      <c r="BF42" s="102">
        <v>0</v>
      </c>
      <c r="BG42" s="102">
        <v>0</v>
      </c>
      <c r="BH42" s="102">
        <v>0</v>
      </c>
      <c r="BI42" s="102">
        <v>0</v>
      </c>
      <c r="BJ42" s="102">
        <v>0</v>
      </c>
      <c r="BK42" s="102">
        <v>0</v>
      </c>
      <c r="BL42" s="104"/>
      <c r="BM42" s="104"/>
    </row>
    <row r="43" spans="2:65" s="247" customFormat="1">
      <c r="B43" s="243" t="s">
        <v>317</v>
      </c>
      <c r="C43" s="248" t="s">
        <v>318</v>
      </c>
      <c r="D43" s="245">
        <v>0</v>
      </c>
      <c r="E43" s="245">
        <v>0</v>
      </c>
      <c r="F43" s="245">
        <v>0</v>
      </c>
      <c r="G43" s="245">
        <v>0</v>
      </c>
      <c r="H43" s="245">
        <v>0</v>
      </c>
      <c r="I43" s="245">
        <v>0</v>
      </c>
      <c r="J43" s="245">
        <v>0</v>
      </c>
      <c r="K43" s="245">
        <v>0</v>
      </c>
      <c r="L43" s="245">
        <v>0</v>
      </c>
      <c r="M43" s="245">
        <v>0</v>
      </c>
      <c r="N43" s="245">
        <v>0</v>
      </c>
      <c r="O43" s="245">
        <v>0</v>
      </c>
      <c r="P43" s="245">
        <v>0</v>
      </c>
      <c r="Q43" s="245">
        <v>-1448.835</v>
      </c>
      <c r="R43" s="245">
        <v>-851.36300000000006</v>
      </c>
      <c r="S43" s="245">
        <v>0</v>
      </c>
      <c r="T43" s="245">
        <v>0</v>
      </c>
      <c r="U43" s="245">
        <v>0</v>
      </c>
      <c r="V43" s="245">
        <v>0</v>
      </c>
      <c r="W43" s="245">
        <v>-7242.2269999999999</v>
      </c>
      <c r="X43" s="245">
        <v>-132.453</v>
      </c>
      <c r="Y43" s="245">
        <v>-0.127</v>
      </c>
      <c r="Z43" s="245">
        <v>-0.27500000000000002</v>
      </c>
      <c r="AA43" s="245">
        <v>0</v>
      </c>
      <c r="AB43" s="245">
        <v>0</v>
      </c>
      <c r="AC43" s="245">
        <v>0</v>
      </c>
      <c r="AD43" s="245">
        <v>-2.218</v>
      </c>
      <c r="AE43" s="245">
        <v>-13.875</v>
      </c>
      <c r="AF43" s="245">
        <v>-0.64700000000000002</v>
      </c>
      <c r="AG43" s="245">
        <v>-0.13200000000000001</v>
      </c>
      <c r="AH43" s="245">
        <v>-230.148</v>
      </c>
      <c r="AI43" s="245">
        <v>0</v>
      </c>
      <c r="AJ43" s="245">
        <v>0</v>
      </c>
      <c r="AK43" s="245">
        <v>0</v>
      </c>
      <c r="AL43" s="245">
        <v>0</v>
      </c>
      <c r="AM43" s="245">
        <v>0</v>
      </c>
      <c r="AN43" s="245">
        <v>0</v>
      </c>
      <c r="AO43" s="245">
        <v>0</v>
      </c>
      <c r="AP43" s="245">
        <v>0</v>
      </c>
      <c r="AQ43" s="245">
        <v>0</v>
      </c>
      <c r="AR43" s="245">
        <v>0</v>
      </c>
      <c r="AS43" s="245">
        <v>0</v>
      </c>
      <c r="AT43" s="245">
        <v>0</v>
      </c>
      <c r="AU43" s="245">
        <v>0</v>
      </c>
      <c r="AV43" s="245">
        <v>0</v>
      </c>
      <c r="AW43" s="245">
        <v>0</v>
      </c>
      <c r="AX43" s="245">
        <v>0</v>
      </c>
      <c r="AY43" s="245">
        <v>0</v>
      </c>
      <c r="AZ43" s="245">
        <v>0</v>
      </c>
      <c r="BA43" s="245">
        <v>0</v>
      </c>
      <c r="BB43" s="245">
        <v>0</v>
      </c>
      <c r="BC43" s="245">
        <v>0</v>
      </c>
      <c r="BD43" s="245">
        <v>0</v>
      </c>
      <c r="BE43" s="245">
        <v>0</v>
      </c>
      <c r="BF43" s="245">
        <v>0</v>
      </c>
      <c r="BG43" s="245">
        <v>0</v>
      </c>
      <c r="BH43" s="245">
        <v>-1245.0450000000001</v>
      </c>
      <c r="BI43" s="245">
        <v>-183.09200000000001</v>
      </c>
      <c r="BJ43" s="245">
        <v>-11350.437</v>
      </c>
      <c r="BK43" s="245">
        <v>-7242.2269999999999</v>
      </c>
      <c r="BL43" s="246"/>
      <c r="BM43" s="246"/>
    </row>
    <row r="44" spans="2:65" s="209" customFormat="1">
      <c r="B44" s="205" t="s">
        <v>319</v>
      </c>
      <c r="C44" s="206" t="s">
        <v>320</v>
      </c>
      <c r="D44" s="207">
        <v>0</v>
      </c>
      <c r="E44" s="207">
        <v>0</v>
      </c>
      <c r="F44" s="207">
        <v>0</v>
      </c>
      <c r="G44" s="207">
        <v>0</v>
      </c>
      <c r="H44" s="207">
        <v>0</v>
      </c>
      <c r="I44" s="207">
        <v>0</v>
      </c>
      <c r="J44" s="207">
        <v>0</v>
      </c>
      <c r="K44" s="207">
        <v>0</v>
      </c>
      <c r="L44" s="207">
        <v>0</v>
      </c>
      <c r="M44" s="207">
        <v>0</v>
      </c>
      <c r="N44" s="207">
        <v>0</v>
      </c>
      <c r="O44" s="207">
        <v>0</v>
      </c>
      <c r="P44" s="207">
        <v>0</v>
      </c>
      <c r="Q44" s="207">
        <v>-115.604</v>
      </c>
      <c r="R44" s="207">
        <v>0</v>
      </c>
      <c r="S44" s="207">
        <v>0</v>
      </c>
      <c r="T44" s="207">
        <v>0</v>
      </c>
      <c r="U44" s="207">
        <v>0</v>
      </c>
      <c r="V44" s="207">
        <v>0</v>
      </c>
      <c r="W44" s="207">
        <v>-22.581</v>
      </c>
      <c r="X44" s="207">
        <v>-60.712000000000003</v>
      </c>
      <c r="Y44" s="207">
        <v>-8.6370000000000005</v>
      </c>
      <c r="Z44" s="207">
        <v>-8.9999999999999993E-3</v>
      </c>
      <c r="AA44" s="207">
        <v>0</v>
      </c>
      <c r="AB44" s="207">
        <v>0</v>
      </c>
      <c r="AC44" s="207">
        <v>0</v>
      </c>
      <c r="AD44" s="207">
        <v>0</v>
      </c>
      <c r="AE44" s="207">
        <v>-5.2999999999999999E-2</v>
      </c>
      <c r="AF44" s="207">
        <v>0</v>
      </c>
      <c r="AG44" s="207">
        <v>0</v>
      </c>
      <c r="AH44" s="207">
        <v>0</v>
      </c>
      <c r="AI44" s="207">
        <v>0</v>
      </c>
      <c r="AJ44" s="207">
        <v>0</v>
      </c>
      <c r="AK44" s="207">
        <v>0</v>
      </c>
      <c r="AL44" s="207">
        <v>0</v>
      </c>
      <c r="AM44" s="207">
        <v>0</v>
      </c>
      <c r="AN44" s="207">
        <v>0</v>
      </c>
      <c r="AO44" s="207">
        <v>0</v>
      </c>
      <c r="AP44" s="207">
        <v>0</v>
      </c>
      <c r="AQ44" s="207">
        <v>0</v>
      </c>
      <c r="AR44" s="207">
        <v>0</v>
      </c>
      <c r="AS44" s="207">
        <v>0</v>
      </c>
      <c r="AT44" s="207">
        <v>0</v>
      </c>
      <c r="AU44" s="207">
        <v>0</v>
      </c>
      <c r="AV44" s="207">
        <v>0</v>
      </c>
      <c r="AW44" s="207">
        <v>0</v>
      </c>
      <c r="AX44" s="207">
        <v>0</v>
      </c>
      <c r="AY44" s="207">
        <v>0</v>
      </c>
      <c r="AZ44" s="207">
        <v>0</v>
      </c>
      <c r="BA44" s="207">
        <v>0</v>
      </c>
      <c r="BB44" s="207">
        <v>0</v>
      </c>
      <c r="BC44" s="207">
        <v>0</v>
      </c>
      <c r="BD44" s="207">
        <v>0</v>
      </c>
      <c r="BE44" s="207">
        <v>0</v>
      </c>
      <c r="BF44" s="207">
        <v>0</v>
      </c>
      <c r="BG44" s="207">
        <v>0</v>
      </c>
      <c r="BH44" s="207">
        <v>0</v>
      </c>
      <c r="BI44" s="207">
        <v>0</v>
      </c>
      <c r="BJ44" s="207">
        <v>-207.59599999999998</v>
      </c>
      <c r="BK44" s="207">
        <v>-22.581</v>
      </c>
      <c r="BL44" s="208"/>
      <c r="BM44" s="208"/>
    </row>
    <row r="45" spans="2:65" collapsed="1">
      <c r="B45" s="114" t="s">
        <v>321</v>
      </c>
      <c r="C45" s="115" t="s">
        <v>322</v>
      </c>
      <c r="D45" s="102">
        <v>0</v>
      </c>
      <c r="E45" s="102">
        <v>0</v>
      </c>
      <c r="F45" s="102">
        <v>0</v>
      </c>
      <c r="G45" s="102">
        <v>0</v>
      </c>
      <c r="H45" s="102">
        <v>0</v>
      </c>
      <c r="I45" s="102">
        <v>0</v>
      </c>
      <c r="J45" s="102">
        <v>0</v>
      </c>
      <c r="K45" s="102">
        <v>0</v>
      </c>
      <c r="L45" s="102">
        <v>0</v>
      </c>
      <c r="M45" s="102">
        <v>0</v>
      </c>
      <c r="N45" s="102">
        <v>0</v>
      </c>
      <c r="O45" s="102">
        <v>0</v>
      </c>
      <c r="P45" s="102">
        <v>0</v>
      </c>
      <c r="Q45" s="102">
        <v>0</v>
      </c>
      <c r="R45" s="102">
        <v>0</v>
      </c>
      <c r="S45" s="102">
        <v>0</v>
      </c>
      <c r="T45" s="102">
        <v>0</v>
      </c>
      <c r="U45" s="102">
        <v>0</v>
      </c>
      <c r="V45" s="102">
        <v>0</v>
      </c>
      <c r="W45" s="102">
        <v>0</v>
      </c>
      <c r="X45" s="102">
        <v>0</v>
      </c>
      <c r="Y45" s="102">
        <v>0</v>
      </c>
      <c r="Z45" s="102">
        <v>0</v>
      </c>
      <c r="AA45" s="102">
        <v>0</v>
      </c>
      <c r="AB45" s="102">
        <v>0</v>
      </c>
      <c r="AC45" s="102">
        <v>0</v>
      </c>
      <c r="AD45" s="102">
        <v>0</v>
      </c>
      <c r="AE45" s="102">
        <v>0</v>
      </c>
      <c r="AF45" s="102">
        <v>0</v>
      </c>
      <c r="AG45" s="102">
        <v>0</v>
      </c>
      <c r="AH45" s="102">
        <v>0</v>
      </c>
      <c r="AI45" s="102">
        <v>0</v>
      </c>
      <c r="AJ45" s="102">
        <v>0</v>
      </c>
      <c r="AK45" s="102">
        <v>0</v>
      </c>
      <c r="AL45" s="102">
        <v>0</v>
      </c>
      <c r="AM45" s="102">
        <v>0</v>
      </c>
      <c r="AN45" s="102">
        <v>0</v>
      </c>
      <c r="AO45" s="102">
        <v>0</v>
      </c>
      <c r="AP45" s="102">
        <v>0</v>
      </c>
      <c r="AQ45" s="102">
        <v>0</v>
      </c>
      <c r="AR45" s="102">
        <v>0</v>
      </c>
      <c r="AS45" s="102">
        <v>0</v>
      </c>
      <c r="AT45" s="102">
        <v>0</v>
      </c>
      <c r="AU45" s="102">
        <v>0</v>
      </c>
      <c r="AV45" s="102">
        <v>0</v>
      </c>
      <c r="AW45" s="102">
        <v>0</v>
      </c>
      <c r="AX45" s="102">
        <v>0</v>
      </c>
      <c r="AY45" s="102">
        <v>0</v>
      </c>
      <c r="AZ45" s="102">
        <v>0</v>
      </c>
      <c r="BA45" s="102">
        <v>0</v>
      </c>
      <c r="BB45" s="102">
        <v>0</v>
      </c>
      <c r="BC45" s="102">
        <v>0</v>
      </c>
      <c r="BD45" s="102">
        <v>0</v>
      </c>
      <c r="BE45" s="102">
        <v>0</v>
      </c>
      <c r="BF45" s="102">
        <v>0</v>
      </c>
      <c r="BG45" s="102">
        <v>0</v>
      </c>
      <c r="BH45" s="102">
        <v>0</v>
      </c>
      <c r="BI45" s="102">
        <v>0</v>
      </c>
      <c r="BJ45" s="102">
        <v>0</v>
      </c>
      <c r="BK45" s="102">
        <v>0</v>
      </c>
      <c r="BL45" s="104"/>
      <c r="BM45" s="104"/>
    </row>
    <row r="46" spans="2:65" collapsed="1">
      <c r="B46" s="114" t="s">
        <v>323</v>
      </c>
      <c r="C46" s="115" t="s">
        <v>324</v>
      </c>
      <c r="D46" s="102">
        <v>0</v>
      </c>
      <c r="E46" s="102">
        <v>0</v>
      </c>
      <c r="F46" s="102">
        <v>0</v>
      </c>
      <c r="G46" s="102">
        <v>0</v>
      </c>
      <c r="H46" s="102">
        <v>0</v>
      </c>
      <c r="I46" s="102">
        <v>0</v>
      </c>
      <c r="J46" s="102">
        <v>0</v>
      </c>
      <c r="K46" s="102">
        <v>0</v>
      </c>
      <c r="L46" s="102">
        <v>0</v>
      </c>
      <c r="M46" s="102">
        <v>0</v>
      </c>
      <c r="N46" s="102">
        <v>0</v>
      </c>
      <c r="O46" s="102">
        <v>0</v>
      </c>
      <c r="P46" s="102">
        <v>0</v>
      </c>
      <c r="Q46" s="102">
        <v>0</v>
      </c>
      <c r="R46" s="102">
        <v>0</v>
      </c>
      <c r="S46" s="102">
        <v>0</v>
      </c>
      <c r="T46" s="102">
        <v>0</v>
      </c>
      <c r="U46" s="102">
        <v>0</v>
      </c>
      <c r="V46" s="102">
        <v>0</v>
      </c>
      <c r="W46" s="102">
        <v>0</v>
      </c>
      <c r="X46" s="102">
        <v>-84.948999999999998</v>
      </c>
      <c r="Y46" s="102">
        <v>-10.778</v>
      </c>
      <c r="Z46" s="102">
        <v>-0.217</v>
      </c>
      <c r="AA46" s="102">
        <v>0</v>
      </c>
      <c r="AB46" s="102">
        <v>0</v>
      </c>
      <c r="AC46" s="102">
        <v>0</v>
      </c>
      <c r="AD46" s="102">
        <v>-1.54</v>
      </c>
      <c r="AE46" s="102">
        <v>-10.728999999999999</v>
      </c>
      <c r="AF46" s="102">
        <v>-0.09</v>
      </c>
      <c r="AG46" s="102">
        <v>-0.17399999999999999</v>
      </c>
      <c r="AH46" s="102">
        <v>-17.282</v>
      </c>
      <c r="AI46" s="102">
        <v>0</v>
      </c>
      <c r="AJ46" s="102">
        <v>0</v>
      </c>
      <c r="AK46" s="102">
        <v>0</v>
      </c>
      <c r="AL46" s="102">
        <v>0</v>
      </c>
      <c r="AM46" s="102">
        <v>0</v>
      </c>
      <c r="AN46" s="102">
        <v>0</v>
      </c>
      <c r="AO46" s="102">
        <v>0</v>
      </c>
      <c r="AP46" s="102">
        <v>0</v>
      </c>
      <c r="AQ46" s="102">
        <v>0</v>
      </c>
      <c r="AR46" s="102">
        <v>-14.236000000000001</v>
      </c>
      <c r="AS46" s="102">
        <v>0</v>
      </c>
      <c r="AT46" s="102">
        <v>0</v>
      </c>
      <c r="AU46" s="102">
        <v>0</v>
      </c>
      <c r="AV46" s="102">
        <v>0</v>
      </c>
      <c r="AW46" s="102">
        <v>0</v>
      </c>
      <c r="AX46" s="102">
        <v>0</v>
      </c>
      <c r="AY46" s="102">
        <v>0</v>
      </c>
      <c r="AZ46" s="102">
        <v>0</v>
      </c>
      <c r="BA46" s="102">
        <v>0</v>
      </c>
      <c r="BB46" s="102">
        <v>0</v>
      </c>
      <c r="BC46" s="102">
        <v>0</v>
      </c>
      <c r="BD46" s="102">
        <v>0</v>
      </c>
      <c r="BE46" s="102">
        <v>0</v>
      </c>
      <c r="BF46" s="102">
        <v>0</v>
      </c>
      <c r="BG46" s="102">
        <v>0</v>
      </c>
      <c r="BH46" s="102">
        <v>-49.695</v>
      </c>
      <c r="BI46" s="102">
        <v>0</v>
      </c>
      <c r="BJ46" s="102">
        <v>-189.69</v>
      </c>
      <c r="BK46" s="102">
        <v>-14.236000000000001</v>
      </c>
      <c r="BL46" s="104"/>
      <c r="BM46" s="104"/>
    </row>
    <row r="47" spans="2:65">
      <c r="B47" s="107" t="s">
        <v>325</v>
      </c>
      <c r="C47" s="121" t="s">
        <v>326</v>
      </c>
      <c r="D47" s="109">
        <v>0</v>
      </c>
      <c r="E47" s="109">
        <v>0</v>
      </c>
      <c r="F47" s="109">
        <v>0</v>
      </c>
      <c r="G47" s="109">
        <v>0</v>
      </c>
      <c r="H47" s="109">
        <v>0</v>
      </c>
      <c r="I47" s="109">
        <v>0</v>
      </c>
      <c r="J47" s="109">
        <v>0</v>
      </c>
      <c r="K47" s="109">
        <v>0</v>
      </c>
      <c r="L47" s="109">
        <v>0</v>
      </c>
      <c r="M47" s="109">
        <v>0</v>
      </c>
      <c r="N47" s="109">
        <v>0</v>
      </c>
      <c r="O47" s="109">
        <v>0</v>
      </c>
      <c r="P47" s="109">
        <v>0</v>
      </c>
      <c r="Q47" s="109">
        <v>-10.571999999999999</v>
      </c>
      <c r="R47" s="109">
        <v>0</v>
      </c>
      <c r="S47" s="109">
        <v>0</v>
      </c>
      <c r="T47" s="109">
        <v>0</v>
      </c>
      <c r="U47" s="109">
        <v>0</v>
      </c>
      <c r="V47" s="109">
        <v>0</v>
      </c>
      <c r="W47" s="109">
        <v>0</v>
      </c>
      <c r="X47" s="109">
        <v>0</v>
      </c>
      <c r="Y47" s="109">
        <v>0</v>
      </c>
      <c r="Z47" s="109">
        <v>0</v>
      </c>
      <c r="AA47" s="109">
        <v>0</v>
      </c>
      <c r="AB47" s="109">
        <v>0</v>
      </c>
      <c r="AC47" s="109">
        <v>0</v>
      </c>
      <c r="AD47" s="109">
        <v>0</v>
      </c>
      <c r="AE47" s="109">
        <v>0</v>
      </c>
      <c r="AF47" s="109">
        <v>0</v>
      </c>
      <c r="AG47" s="109">
        <v>0</v>
      </c>
      <c r="AH47" s="109">
        <v>0</v>
      </c>
      <c r="AI47" s="109">
        <v>0</v>
      </c>
      <c r="AJ47" s="109">
        <v>0</v>
      </c>
      <c r="AK47" s="109">
        <v>0</v>
      </c>
      <c r="AL47" s="109">
        <v>0</v>
      </c>
      <c r="AM47" s="109">
        <v>0</v>
      </c>
      <c r="AN47" s="109">
        <v>0</v>
      </c>
      <c r="AO47" s="109">
        <v>0</v>
      </c>
      <c r="AP47" s="109">
        <v>0</v>
      </c>
      <c r="AQ47" s="109">
        <v>0</v>
      </c>
      <c r="AR47" s="109">
        <v>0</v>
      </c>
      <c r="AS47" s="109">
        <v>0</v>
      </c>
      <c r="AT47" s="109">
        <v>0</v>
      </c>
      <c r="AU47" s="109">
        <v>0</v>
      </c>
      <c r="AV47" s="109">
        <v>0</v>
      </c>
      <c r="AW47" s="109">
        <v>0</v>
      </c>
      <c r="AX47" s="109">
        <v>0</v>
      </c>
      <c r="AY47" s="109">
        <v>0</v>
      </c>
      <c r="AZ47" s="109">
        <v>0</v>
      </c>
      <c r="BA47" s="109">
        <v>0</v>
      </c>
      <c r="BB47" s="109">
        <v>0</v>
      </c>
      <c r="BC47" s="109">
        <v>0</v>
      </c>
      <c r="BD47" s="109">
        <v>0</v>
      </c>
      <c r="BE47" s="109">
        <v>0</v>
      </c>
      <c r="BF47" s="109">
        <v>0</v>
      </c>
      <c r="BG47" s="109">
        <v>0</v>
      </c>
      <c r="BH47" s="109">
        <v>-1373.2840000000001</v>
      </c>
      <c r="BI47" s="109">
        <v>-406.53100000000001</v>
      </c>
      <c r="BJ47" s="109">
        <v>-1790.3869999999999</v>
      </c>
      <c r="BK47" s="109">
        <v>0</v>
      </c>
      <c r="BL47" s="104"/>
      <c r="BM47" s="104"/>
    </row>
    <row r="48" spans="2:65">
      <c r="B48" s="118" t="s">
        <v>327</v>
      </c>
      <c r="C48" s="119" t="s">
        <v>328</v>
      </c>
      <c r="D48" s="120">
        <v>0</v>
      </c>
      <c r="E48" s="120">
        <v>3083.4180000000001</v>
      </c>
      <c r="F48" s="120">
        <v>0</v>
      </c>
      <c r="G48" s="120">
        <v>3678.4540000000002</v>
      </c>
      <c r="H48" s="120">
        <v>0</v>
      </c>
      <c r="I48" s="120">
        <v>3.1E-2</v>
      </c>
      <c r="J48" s="120">
        <v>15.398999999999999</v>
      </c>
      <c r="K48" s="120">
        <v>472.84699999999998</v>
      </c>
      <c r="L48" s="120">
        <v>719.91099999999994</v>
      </c>
      <c r="M48" s="120">
        <v>560.74099999999999</v>
      </c>
      <c r="N48" s="120">
        <v>1842.117</v>
      </c>
      <c r="O48" s="120">
        <v>44.777999999999999</v>
      </c>
      <c r="P48" s="120">
        <v>353.68299999999999</v>
      </c>
      <c r="Q48" s="120">
        <v>1012.348</v>
      </c>
      <c r="R48" s="120">
        <v>22937.118999999999</v>
      </c>
      <c r="S48" s="120">
        <v>0</v>
      </c>
      <c r="T48" s="120">
        <v>0</v>
      </c>
      <c r="U48" s="120">
        <v>0</v>
      </c>
      <c r="V48" s="120">
        <v>0</v>
      </c>
      <c r="W48" s="120">
        <v>798.55499999999995</v>
      </c>
      <c r="X48" s="120">
        <v>6459.8239999999996</v>
      </c>
      <c r="Y48" s="120">
        <v>4732.0469999999996</v>
      </c>
      <c r="Z48" s="120">
        <v>10285.4</v>
      </c>
      <c r="AA48" s="120">
        <v>3.1269999999999998</v>
      </c>
      <c r="AB48" s="120">
        <v>0</v>
      </c>
      <c r="AC48" s="120">
        <v>3110.91</v>
      </c>
      <c r="AD48" s="120">
        <v>2328.5859999999998</v>
      </c>
      <c r="AE48" s="120">
        <v>23494.794000000002</v>
      </c>
      <c r="AF48" s="120">
        <v>188.023</v>
      </c>
      <c r="AG48" s="120">
        <v>63.146000000000001</v>
      </c>
      <c r="AH48" s="120">
        <v>974.49900000000002</v>
      </c>
      <c r="AI48" s="120">
        <v>43804.417999999998</v>
      </c>
      <c r="AJ48" s="120">
        <v>211.721</v>
      </c>
      <c r="AK48" s="120">
        <v>850.15899999999999</v>
      </c>
      <c r="AL48" s="120">
        <v>1684.0940000000001</v>
      </c>
      <c r="AM48" s="120">
        <v>19.649000000000001</v>
      </c>
      <c r="AN48" s="120">
        <v>796.53300000000002</v>
      </c>
      <c r="AO48" s="120">
        <v>1104.4090000000001</v>
      </c>
      <c r="AP48" s="120">
        <v>1571.8409999999999</v>
      </c>
      <c r="AQ48" s="120">
        <v>837.86300000000006</v>
      </c>
      <c r="AR48" s="120">
        <v>413.19600000000003</v>
      </c>
      <c r="AS48" s="120">
        <v>820.68799999999999</v>
      </c>
      <c r="AT48" s="120">
        <v>52.807000000000002</v>
      </c>
      <c r="AU48" s="120">
        <v>6.6980000000000004</v>
      </c>
      <c r="AV48" s="120">
        <v>0</v>
      </c>
      <c r="AW48" s="120">
        <v>685.42399999999998</v>
      </c>
      <c r="AX48" s="120">
        <v>0</v>
      </c>
      <c r="AY48" s="120">
        <v>0</v>
      </c>
      <c r="AZ48" s="120">
        <v>0</v>
      </c>
      <c r="BA48" s="120">
        <v>0</v>
      </c>
      <c r="BB48" s="120">
        <v>224.72200000000001</v>
      </c>
      <c r="BC48" s="120">
        <v>0</v>
      </c>
      <c r="BD48" s="120">
        <v>26.911999999999999</v>
      </c>
      <c r="BE48" s="120">
        <v>0</v>
      </c>
      <c r="BF48" s="120">
        <v>0</v>
      </c>
      <c r="BG48" s="120">
        <v>0</v>
      </c>
      <c r="BH48" s="120">
        <v>46365.828999999998</v>
      </c>
      <c r="BI48" s="120">
        <v>5903.866</v>
      </c>
      <c r="BJ48" s="120">
        <v>192540.58600000004</v>
      </c>
      <c r="BK48" s="120">
        <v>5837.1679999999997</v>
      </c>
      <c r="BL48" s="104"/>
      <c r="BM48" s="104"/>
    </row>
    <row r="49" spans="2:65" collapsed="1">
      <c r="B49" s="114" t="s">
        <v>329</v>
      </c>
      <c r="C49" s="122" t="s">
        <v>330</v>
      </c>
      <c r="D49" s="102">
        <v>0</v>
      </c>
      <c r="E49" s="102">
        <v>3083.4180000000001</v>
      </c>
      <c r="F49" s="102">
        <v>0</v>
      </c>
      <c r="G49" s="102">
        <v>3678.4540000000002</v>
      </c>
      <c r="H49" s="102">
        <v>0</v>
      </c>
      <c r="I49" s="102">
        <v>3.1E-2</v>
      </c>
      <c r="J49" s="102">
        <v>0</v>
      </c>
      <c r="K49" s="102">
        <v>472.84699999999998</v>
      </c>
      <c r="L49" s="102">
        <v>719.91099999999994</v>
      </c>
      <c r="M49" s="102">
        <v>0</v>
      </c>
      <c r="N49" s="102">
        <v>1842.117</v>
      </c>
      <c r="O49" s="102">
        <v>44.777999999999999</v>
      </c>
      <c r="P49" s="102">
        <v>353.68299999999999</v>
      </c>
      <c r="Q49" s="102">
        <v>679.79499999999996</v>
      </c>
      <c r="R49" s="102">
        <v>22937.118999999999</v>
      </c>
      <c r="S49" s="102">
        <v>0</v>
      </c>
      <c r="T49" s="102">
        <v>0</v>
      </c>
      <c r="U49" s="102">
        <v>0</v>
      </c>
      <c r="V49" s="102">
        <v>0</v>
      </c>
      <c r="W49" s="102">
        <v>798.55499999999995</v>
      </c>
      <c r="X49" s="102">
        <v>2584.5749999999998</v>
      </c>
      <c r="Y49" s="102">
        <v>3962.8090000000002</v>
      </c>
      <c r="Z49" s="102">
        <v>10285.4</v>
      </c>
      <c r="AA49" s="102">
        <v>3.1269999999999998</v>
      </c>
      <c r="AB49" s="102">
        <v>0</v>
      </c>
      <c r="AC49" s="102">
        <v>3110.91</v>
      </c>
      <c r="AD49" s="102">
        <v>2328.5859999999998</v>
      </c>
      <c r="AE49" s="102">
        <v>23494.794000000002</v>
      </c>
      <c r="AF49" s="102">
        <v>188.023</v>
      </c>
      <c r="AG49" s="102">
        <v>63.146000000000001</v>
      </c>
      <c r="AH49" s="102">
        <v>974.49900000000002</v>
      </c>
      <c r="AI49" s="102">
        <v>0</v>
      </c>
      <c r="AJ49" s="102">
        <v>0</v>
      </c>
      <c r="AK49" s="102">
        <v>0</v>
      </c>
      <c r="AL49" s="102">
        <v>0</v>
      </c>
      <c r="AM49" s="102">
        <v>0</v>
      </c>
      <c r="AN49" s="102">
        <v>0</v>
      </c>
      <c r="AO49" s="102">
        <v>0</v>
      </c>
      <c r="AP49" s="102">
        <v>1571.8409999999999</v>
      </c>
      <c r="AQ49" s="102">
        <v>837.86300000000006</v>
      </c>
      <c r="AR49" s="102">
        <v>413.19600000000003</v>
      </c>
      <c r="AS49" s="102">
        <v>820.68799999999999</v>
      </c>
      <c r="AT49" s="102">
        <v>52.807000000000002</v>
      </c>
      <c r="AU49" s="102">
        <v>6.6980000000000004</v>
      </c>
      <c r="AV49" s="102">
        <v>0</v>
      </c>
      <c r="AW49" s="102">
        <v>685.42399999999998</v>
      </c>
      <c r="AX49" s="102">
        <v>0</v>
      </c>
      <c r="AY49" s="102">
        <v>0</v>
      </c>
      <c r="AZ49" s="102">
        <v>0</v>
      </c>
      <c r="BA49" s="102">
        <v>0</v>
      </c>
      <c r="BB49" s="102">
        <v>224.72200000000001</v>
      </c>
      <c r="BC49" s="102">
        <v>0</v>
      </c>
      <c r="BD49" s="102">
        <v>26.911999999999999</v>
      </c>
      <c r="BE49" s="102">
        <v>0</v>
      </c>
      <c r="BF49" s="102">
        <v>0</v>
      </c>
      <c r="BG49" s="102">
        <v>0</v>
      </c>
      <c r="BH49" s="102">
        <v>46365.828999999998</v>
      </c>
      <c r="BI49" s="102">
        <v>5903.866</v>
      </c>
      <c r="BJ49" s="102">
        <v>138516.42299999998</v>
      </c>
      <c r="BK49" s="102">
        <v>5837.1679999999997</v>
      </c>
      <c r="BL49" s="104"/>
      <c r="BM49" s="104"/>
    </row>
    <row r="50" spans="2:65" collapsed="1">
      <c r="B50" s="116" t="s">
        <v>120</v>
      </c>
      <c r="C50" s="123" t="s">
        <v>331</v>
      </c>
      <c r="D50" s="102">
        <v>0</v>
      </c>
      <c r="E50" s="102">
        <v>3083.4180000000001</v>
      </c>
      <c r="F50" s="102">
        <v>0</v>
      </c>
      <c r="G50" s="102">
        <v>3678.4540000000002</v>
      </c>
      <c r="H50" s="102">
        <v>0</v>
      </c>
      <c r="I50" s="102">
        <v>3.1E-2</v>
      </c>
      <c r="J50" s="102">
        <v>0</v>
      </c>
      <c r="K50" s="102">
        <v>56.987000000000002</v>
      </c>
      <c r="L50" s="102">
        <v>719.91099999999994</v>
      </c>
      <c r="M50" s="102">
        <v>0</v>
      </c>
      <c r="N50" s="102">
        <v>1842.117</v>
      </c>
      <c r="O50" s="102">
        <v>44.777999999999999</v>
      </c>
      <c r="P50" s="102">
        <v>353.68299999999999</v>
      </c>
      <c r="Q50" s="102">
        <v>679.79499999999996</v>
      </c>
      <c r="R50" s="102">
        <v>7545.7860000000001</v>
      </c>
      <c r="S50" s="102">
        <v>0</v>
      </c>
      <c r="T50" s="102">
        <v>0</v>
      </c>
      <c r="U50" s="102">
        <v>0</v>
      </c>
      <c r="V50" s="102">
        <v>0</v>
      </c>
      <c r="W50" s="102">
        <v>758.91</v>
      </c>
      <c r="X50" s="102">
        <v>839.65</v>
      </c>
      <c r="Y50" s="102">
        <v>244.571</v>
      </c>
      <c r="Z50" s="102">
        <v>190.929</v>
      </c>
      <c r="AA50" s="102">
        <v>3.0000000000000001E-3</v>
      </c>
      <c r="AB50" s="102">
        <v>0</v>
      </c>
      <c r="AC50" s="102">
        <v>3.5000000000000003E-2</v>
      </c>
      <c r="AD50" s="102">
        <v>166.66399999999999</v>
      </c>
      <c r="AE50" s="102">
        <v>2292.2779999999998</v>
      </c>
      <c r="AF50" s="102">
        <v>68.031999999999996</v>
      </c>
      <c r="AG50" s="102">
        <v>31.225000000000001</v>
      </c>
      <c r="AH50" s="102">
        <v>731.93600000000004</v>
      </c>
      <c r="AI50" s="102">
        <v>0</v>
      </c>
      <c r="AJ50" s="102">
        <v>0</v>
      </c>
      <c r="AK50" s="102">
        <v>0</v>
      </c>
      <c r="AL50" s="102">
        <v>0</v>
      </c>
      <c r="AM50" s="102">
        <v>0</v>
      </c>
      <c r="AN50" s="102">
        <v>0</v>
      </c>
      <c r="AO50" s="102">
        <v>0</v>
      </c>
      <c r="AP50" s="102">
        <v>1478.117</v>
      </c>
      <c r="AQ50" s="102">
        <v>133.86099999999999</v>
      </c>
      <c r="AR50" s="102">
        <v>382.60599999999999</v>
      </c>
      <c r="AS50" s="102">
        <v>613.75900000000001</v>
      </c>
      <c r="AT50" s="102">
        <v>18.690000000000001</v>
      </c>
      <c r="AU50" s="102">
        <v>4.7380000000000004</v>
      </c>
      <c r="AV50" s="102">
        <v>0</v>
      </c>
      <c r="AW50" s="102">
        <v>0</v>
      </c>
      <c r="AX50" s="102">
        <v>0</v>
      </c>
      <c r="AY50" s="102">
        <v>0</v>
      </c>
      <c r="AZ50" s="102">
        <v>0</v>
      </c>
      <c r="BA50" s="102">
        <v>0</v>
      </c>
      <c r="BB50" s="102">
        <v>33.826999999999998</v>
      </c>
      <c r="BC50" s="102">
        <v>0</v>
      </c>
      <c r="BD50" s="102">
        <v>1</v>
      </c>
      <c r="BE50" s="102">
        <v>0</v>
      </c>
      <c r="BF50" s="102">
        <v>0</v>
      </c>
      <c r="BG50" s="102">
        <v>0</v>
      </c>
      <c r="BH50" s="102">
        <v>25386.339</v>
      </c>
      <c r="BI50" s="102">
        <v>3372.1770000000001</v>
      </c>
      <c r="BJ50" s="102">
        <v>54754.307000000008</v>
      </c>
      <c r="BK50" s="102">
        <v>3823.97</v>
      </c>
      <c r="BL50" s="104"/>
      <c r="BM50" s="104"/>
    </row>
    <row r="51" spans="2:65" s="88" customFormat="1">
      <c r="B51" s="91" t="s">
        <v>332</v>
      </c>
      <c r="C51" s="136" t="s">
        <v>333</v>
      </c>
      <c r="D51" s="89">
        <v>0</v>
      </c>
      <c r="E51" s="89">
        <v>0</v>
      </c>
      <c r="F51" s="89">
        <v>0</v>
      </c>
      <c r="G51" s="89">
        <v>0</v>
      </c>
      <c r="H51" s="89">
        <v>0</v>
      </c>
      <c r="I51" s="89">
        <v>0</v>
      </c>
      <c r="J51" s="89">
        <v>0</v>
      </c>
      <c r="K51" s="89">
        <v>55.317999999999998</v>
      </c>
      <c r="L51" s="89">
        <v>0</v>
      </c>
      <c r="M51" s="89">
        <v>0</v>
      </c>
      <c r="N51" s="89">
        <v>0</v>
      </c>
      <c r="O51" s="89">
        <v>0</v>
      </c>
      <c r="P51" s="89">
        <v>0</v>
      </c>
      <c r="Q51" s="89">
        <v>0</v>
      </c>
      <c r="R51" s="89">
        <v>4.1000000000000002E-2</v>
      </c>
      <c r="S51" s="89">
        <v>0</v>
      </c>
      <c r="T51" s="89">
        <v>0</v>
      </c>
      <c r="U51" s="89">
        <v>0</v>
      </c>
      <c r="V51" s="89">
        <v>0</v>
      </c>
      <c r="W51" s="89">
        <v>0</v>
      </c>
      <c r="X51" s="89">
        <v>4.585</v>
      </c>
      <c r="Y51" s="89">
        <v>0.13900000000000001</v>
      </c>
      <c r="Z51" s="89">
        <v>38.381</v>
      </c>
      <c r="AA51" s="89">
        <v>0</v>
      </c>
      <c r="AB51" s="89">
        <v>0</v>
      </c>
      <c r="AC51" s="89">
        <v>0</v>
      </c>
      <c r="AD51" s="89">
        <v>93.619</v>
      </c>
      <c r="AE51" s="89">
        <v>169.779</v>
      </c>
      <c r="AF51" s="89">
        <v>13.398999999999999</v>
      </c>
      <c r="AG51" s="89">
        <v>10.746</v>
      </c>
      <c r="AH51" s="89">
        <v>2.64</v>
      </c>
      <c r="AI51" s="89">
        <v>0</v>
      </c>
      <c r="AJ51" s="89">
        <v>0</v>
      </c>
      <c r="AK51" s="89">
        <v>0</v>
      </c>
      <c r="AL51" s="89">
        <v>0</v>
      </c>
      <c r="AM51" s="89">
        <v>0</v>
      </c>
      <c r="AN51" s="89">
        <v>0</v>
      </c>
      <c r="AO51" s="89">
        <v>0</v>
      </c>
      <c r="AP51" s="89">
        <v>0</v>
      </c>
      <c r="AQ51" s="89">
        <v>0.70799999999999996</v>
      </c>
      <c r="AR51" s="89">
        <v>0</v>
      </c>
      <c r="AS51" s="89">
        <v>133.76400000000001</v>
      </c>
      <c r="AT51" s="89">
        <v>0</v>
      </c>
      <c r="AU51" s="89">
        <v>0</v>
      </c>
      <c r="AV51" s="89">
        <v>0</v>
      </c>
      <c r="AW51" s="89">
        <v>0</v>
      </c>
      <c r="AX51" s="89">
        <v>0</v>
      </c>
      <c r="AY51" s="89">
        <v>0</v>
      </c>
      <c r="AZ51" s="89">
        <v>0</v>
      </c>
      <c r="BA51" s="89">
        <v>0</v>
      </c>
      <c r="BB51" s="89">
        <v>29.326000000000001</v>
      </c>
      <c r="BC51" s="89">
        <v>0</v>
      </c>
      <c r="BD51" s="89">
        <v>0</v>
      </c>
      <c r="BE51" s="89">
        <v>0</v>
      </c>
      <c r="BF51" s="89">
        <v>0</v>
      </c>
      <c r="BG51" s="89">
        <v>0</v>
      </c>
      <c r="BH51" s="89">
        <v>1218.249</v>
      </c>
      <c r="BI51" s="89">
        <v>0</v>
      </c>
      <c r="BJ51" s="89">
        <v>1770.694</v>
      </c>
      <c r="BK51" s="89">
        <v>163.798</v>
      </c>
      <c r="BL51" s="90"/>
      <c r="BM51" s="90"/>
    </row>
    <row r="52" spans="2:65" s="88" customFormat="1" collapsed="1">
      <c r="B52" s="91" t="s">
        <v>334</v>
      </c>
      <c r="C52" s="136" t="s">
        <v>335</v>
      </c>
      <c r="D52" s="89">
        <v>0</v>
      </c>
      <c r="E52" s="89">
        <v>0</v>
      </c>
      <c r="F52" s="89">
        <v>0</v>
      </c>
      <c r="G52" s="89">
        <v>0</v>
      </c>
      <c r="H52" s="89">
        <v>0</v>
      </c>
      <c r="I52" s="89">
        <v>0</v>
      </c>
      <c r="J52" s="89">
        <v>0</v>
      </c>
      <c r="K52" s="89">
        <v>0</v>
      </c>
      <c r="L52" s="89">
        <v>0</v>
      </c>
      <c r="M52" s="89">
        <v>0</v>
      </c>
      <c r="N52" s="89">
        <v>0</v>
      </c>
      <c r="O52" s="89">
        <v>0</v>
      </c>
      <c r="P52" s="89">
        <v>0</v>
      </c>
      <c r="Q52" s="89">
        <v>0</v>
      </c>
      <c r="R52" s="89">
        <v>0</v>
      </c>
      <c r="S52" s="89">
        <v>0</v>
      </c>
      <c r="T52" s="89">
        <v>0</v>
      </c>
      <c r="U52" s="89">
        <v>0</v>
      </c>
      <c r="V52" s="89">
        <v>0</v>
      </c>
      <c r="W52" s="89">
        <v>0</v>
      </c>
      <c r="X52" s="89">
        <v>1.1519999999999999</v>
      </c>
      <c r="Y52" s="89">
        <v>0</v>
      </c>
      <c r="Z52" s="89">
        <v>81.397999999999996</v>
      </c>
      <c r="AA52" s="89">
        <v>0</v>
      </c>
      <c r="AB52" s="89">
        <v>0</v>
      </c>
      <c r="AC52" s="89">
        <v>0</v>
      </c>
      <c r="AD52" s="89">
        <v>0.219</v>
      </c>
      <c r="AE52" s="89">
        <v>893.85</v>
      </c>
      <c r="AF52" s="89">
        <v>0.995</v>
      </c>
      <c r="AG52" s="89">
        <v>4.7910000000000004</v>
      </c>
      <c r="AH52" s="89">
        <v>6.6189999999999998</v>
      </c>
      <c r="AI52" s="89">
        <v>0</v>
      </c>
      <c r="AJ52" s="89">
        <v>0</v>
      </c>
      <c r="AK52" s="89">
        <v>0</v>
      </c>
      <c r="AL52" s="89">
        <v>0</v>
      </c>
      <c r="AM52" s="89">
        <v>0</v>
      </c>
      <c r="AN52" s="89">
        <v>0</v>
      </c>
      <c r="AO52" s="89">
        <v>0</v>
      </c>
      <c r="AP52" s="89">
        <v>0</v>
      </c>
      <c r="AQ52" s="89">
        <v>0</v>
      </c>
      <c r="AR52" s="89">
        <v>0</v>
      </c>
      <c r="AS52" s="89">
        <v>0</v>
      </c>
      <c r="AT52" s="89">
        <v>0</v>
      </c>
      <c r="AU52" s="89">
        <v>0</v>
      </c>
      <c r="AV52" s="89">
        <v>0</v>
      </c>
      <c r="AW52" s="89">
        <v>0</v>
      </c>
      <c r="AX52" s="89">
        <v>0</v>
      </c>
      <c r="AY52" s="89">
        <v>0</v>
      </c>
      <c r="AZ52" s="89">
        <v>0</v>
      </c>
      <c r="BA52" s="89">
        <v>0</v>
      </c>
      <c r="BB52" s="89">
        <v>0</v>
      </c>
      <c r="BC52" s="89">
        <v>0</v>
      </c>
      <c r="BD52" s="89">
        <v>0</v>
      </c>
      <c r="BE52" s="89">
        <v>0</v>
      </c>
      <c r="BF52" s="89">
        <v>0</v>
      </c>
      <c r="BG52" s="89">
        <v>0</v>
      </c>
      <c r="BH52" s="89">
        <v>269.952</v>
      </c>
      <c r="BI52" s="89">
        <v>0</v>
      </c>
      <c r="BJ52" s="89">
        <v>1258.9760000000001</v>
      </c>
      <c r="BK52" s="89">
        <v>0</v>
      </c>
      <c r="BL52" s="90"/>
      <c r="BM52" s="90"/>
    </row>
    <row r="53" spans="2:65" s="88" customFormat="1">
      <c r="B53" s="91" t="s">
        <v>336</v>
      </c>
      <c r="C53" s="136" t="s">
        <v>337</v>
      </c>
      <c r="D53" s="89">
        <v>0</v>
      </c>
      <c r="E53" s="89">
        <v>0</v>
      </c>
      <c r="F53" s="89">
        <v>0</v>
      </c>
      <c r="G53" s="89">
        <v>0</v>
      </c>
      <c r="H53" s="89">
        <v>0</v>
      </c>
      <c r="I53" s="89">
        <v>0</v>
      </c>
      <c r="J53" s="89">
        <v>0</v>
      </c>
      <c r="K53" s="89">
        <v>0</v>
      </c>
      <c r="L53" s="89">
        <v>0</v>
      </c>
      <c r="M53" s="89">
        <v>0</v>
      </c>
      <c r="N53" s="89">
        <v>0</v>
      </c>
      <c r="O53" s="89">
        <v>0</v>
      </c>
      <c r="P53" s="89">
        <v>0</v>
      </c>
      <c r="Q53" s="89">
        <v>0</v>
      </c>
      <c r="R53" s="89">
        <v>0</v>
      </c>
      <c r="S53" s="89">
        <v>0</v>
      </c>
      <c r="T53" s="89">
        <v>0</v>
      </c>
      <c r="U53" s="89">
        <v>0</v>
      </c>
      <c r="V53" s="89">
        <v>0</v>
      </c>
      <c r="W53" s="89">
        <v>0</v>
      </c>
      <c r="X53" s="89">
        <v>1.76</v>
      </c>
      <c r="Y53" s="89">
        <v>1E-3</v>
      </c>
      <c r="Z53" s="89">
        <v>0.39800000000000002</v>
      </c>
      <c r="AA53" s="89">
        <v>0</v>
      </c>
      <c r="AB53" s="89">
        <v>0</v>
      </c>
      <c r="AC53" s="89">
        <v>0</v>
      </c>
      <c r="AD53" s="89">
        <v>0.84599999999999997</v>
      </c>
      <c r="AE53" s="89">
        <v>31.888999999999999</v>
      </c>
      <c r="AF53" s="89">
        <v>2.786</v>
      </c>
      <c r="AG53" s="89">
        <v>0.55300000000000005</v>
      </c>
      <c r="AH53" s="89">
        <v>1.802</v>
      </c>
      <c r="AI53" s="89">
        <v>0</v>
      </c>
      <c r="AJ53" s="89">
        <v>0</v>
      </c>
      <c r="AK53" s="89">
        <v>0</v>
      </c>
      <c r="AL53" s="89">
        <v>0</v>
      </c>
      <c r="AM53" s="89">
        <v>0</v>
      </c>
      <c r="AN53" s="89">
        <v>0</v>
      </c>
      <c r="AO53" s="89">
        <v>0</v>
      </c>
      <c r="AP53" s="89">
        <v>0</v>
      </c>
      <c r="AQ53" s="89">
        <v>0</v>
      </c>
      <c r="AR53" s="89">
        <v>0</v>
      </c>
      <c r="AS53" s="89">
        <v>0.06</v>
      </c>
      <c r="AT53" s="89">
        <v>0</v>
      </c>
      <c r="AU53" s="89">
        <v>0</v>
      </c>
      <c r="AV53" s="89">
        <v>0</v>
      </c>
      <c r="AW53" s="89">
        <v>0</v>
      </c>
      <c r="AX53" s="89">
        <v>0</v>
      </c>
      <c r="AY53" s="89">
        <v>0</v>
      </c>
      <c r="AZ53" s="89">
        <v>0</v>
      </c>
      <c r="BA53" s="89">
        <v>0</v>
      </c>
      <c r="BB53" s="89">
        <v>0</v>
      </c>
      <c r="BC53" s="89">
        <v>0</v>
      </c>
      <c r="BD53" s="89">
        <v>0</v>
      </c>
      <c r="BE53" s="89">
        <v>0</v>
      </c>
      <c r="BF53" s="89">
        <v>0</v>
      </c>
      <c r="BG53" s="89">
        <v>0</v>
      </c>
      <c r="BH53" s="89">
        <v>128.35599999999999</v>
      </c>
      <c r="BI53" s="89">
        <v>0</v>
      </c>
      <c r="BJ53" s="89">
        <v>168.45099999999999</v>
      </c>
      <c r="BK53" s="89">
        <v>0.06</v>
      </c>
      <c r="BL53" s="90"/>
      <c r="BM53" s="90"/>
    </row>
    <row r="54" spans="2:65">
      <c r="B54" s="124" t="s">
        <v>338</v>
      </c>
      <c r="C54" s="125" t="s">
        <v>339</v>
      </c>
      <c r="D54" s="102">
        <v>0</v>
      </c>
      <c r="E54" s="102">
        <v>3083.4180000000001</v>
      </c>
      <c r="F54" s="102">
        <v>0</v>
      </c>
      <c r="G54" s="102">
        <v>3678.4540000000002</v>
      </c>
      <c r="H54" s="102">
        <v>0</v>
      </c>
      <c r="I54" s="102">
        <v>0</v>
      </c>
      <c r="J54" s="102">
        <v>0</v>
      </c>
      <c r="K54" s="102">
        <v>1.123</v>
      </c>
      <c r="L54" s="102">
        <v>719.91099999999994</v>
      </c>
      <c r="M54" s="102">
        <v>0</v>
      </c>
      <c r="N54" s="102">
        <v>1842.117</v>
      </c>
      <c r="O54" s="102">
        <v>44.777999999999999</v>
      </c>
      <c r="P54" s="102">
        <v>353.68299999999999</v>
      </c>
      <c r="Q54" s="102">
        <v>679.79499999999996</v>
      </c>
      <c r="R54" s="102">
        <v>7545.6139999999996</v>
      </c>
      <c r="S54" s="102">
        <v>0</v>
      </c>
      <c r="T54" s="102">
        <v>0</v>
      </c>
      <c r="U54" s="102">
        <v>0</v>
      </c>
      <c r="V54" s="102">
        <v>0</v>
      </c>
      <c r="W54" s="102">
        <v>758.91</v>
      </c>
      <c r="X54" s="102">
        <v>812.00599999999997</v>
      </c>
      <c r="Y54" s="102">
        <v>244.43100000000001</v>
      </c>
      <c r="Z54" s="102">
        <v>60.005000000000003</v>
      </c>
      <c r="AA54" s="102">
        <v>3.0000000000000001E-3</v>
      </c>
      <c r="AB54" s="102">
        <v>0</v>
      </c>
      <c r="AC54" s="102">
        <v>3.5000000000000003E-2</v>
      </c>
      <c r="AD54" s="102">
        <v>68.114000000000004</v>
      </c>
      <c r="AE54" s="102">
        <v>491.27100000000002</v>
      </c>
      <c r="AF54" s="102">
        <v>42.412999999999997</v>
      </c>
      <c r="AG54" s="102">
        <v>9.0220000000000002</v>
      </c>
      <c r="AH54" s="102">
        <v>716.73199999999997</v>
      </c>
      <c r="AI54" s="102">
        <v>0</v>
      </c>
      <c r="AJ54" s="102">
        <v>0</v>
      </c>
      <c r="AK54" s="102">
        <v>0</v>
      </c>
      <c r="AL54" s="102">
        <v>0</v>
      </c>
      <c r="AM54" s="102">
        <v>0</v>
      </c>
      <c r="AN54" s="102">
        <v>0</v>
      </c>
      <c r="AO54" s="102">
        <v>0</v>
      </c>
      <c r="AP54" s="102">
        <v>1466.04</v>
      </c>
      <c r="AQ54" s="102">
        <v>111.794</v>
      </c>
      <c r="AR54" s="102">
        <v>382.60599999999999</v>
      </c>
      <c r="AS54" s="102">
        <v>479.93400000000003</v>
      </c>
      <c r="AT54" s="102">
        <v>18.655999999999999</v>
      </c>
      <c r="AU54" s="102">
        <v>4.7380000000000004</v>
      </c>
      <c r="AV54" s="102">
        <v>0</v>
      </c>
      <c r="AW54" s="102">
        <v>0</v>
      </c>
      <c r="AX54" s="102">
        <v>0</v>
      </c>
      <c r="AY54" s="102">
        <v>0</v>
      </c>
      <c r="AZ54" s="102">
        <v>0</v>
      </c>
      <c r="BA54" s="102">
        <v>0</v>
      </c>
      <c r="BB54" s="102">
        <v>4.5010000000000003</v>
      </c>
      <c r="BC54" s="102">
        <v>0</v>
      </c>
      <c r="BD54" s="102">
        <v>1</v>
      </c>
      <c r="BE54" s="102">
        <v>0</v>
      </c>
      <c r="BF54" s="102">
        <v>0</v>
      </c>
      <c r="BG54" s="102">
        <v>0</v>
      </c>
      <c r="BH54" s="102">
        <v>23768.945</v>
      </c>
      <c r="BI54" s="102">
        <v>3372.1770000000001</v>
      </c>
      <c r="BJ54" s="102">
        <v>50762.226000000017</v>
      </c>
      <c r="BK54" s="102">
        <v>3626.6410000000001</v>
      </c>
      <c r="BL54" s="104"/>
      <c r="BM54" s="104"/>
    </row>
    <row r="55" spans="2:65" s="88" customFormat="1">
      <c r="B55" s="137" t="s">
        <v>340</v>
      </c>
      <c r="C55" s="138" t="s">
        <v>341</v>
      </c>
      <c r="D55" s="89">
        <v>0</v>
      </c>
      <c r="E55" s="89">
        <v>0</v>
      </c>
      <c r="F55" s="89">
        <v>0</v>
      </c>
      <c r="G55" s="89">
        <v>0</v>
      </c>
      <c r="H55" s="89">
        <v>0</v>
      </c>
      <c r="I55" s="89">
        <v>0</v>
      </c>
      <c r="J55" s="89">
        <v>0</v>
      </c>
      <c r="K55" s="89">
        <v>0</v>
      </c>
      <c r="L55" s="89">
        <v>0</v>
      </c>
      <c r="M55" s="89">
        <v>0</v>
      </c>
      <c r="N55" s="89">
        <v>0</v>
      </c>
      <c r="O55" s="89">
        <v>0</v>
      </c>
      <c r="P55" s="89">
        <v>0</v>
      </c>
      <c r="Q55" s="89">
        <v>0</v>
      </c>
      <c r="R55" s="89">
        <v>812.44100000000003</v>
      </c>
      <c r="S55" s="89">
        <v>0</v>
      </c>
      <c r="T55" s="89">
        <v>0</v>
      </c>
      <c r="U55" s="89">
        <v>0</v>
      </c>
      <c r="V55" s="89">
        <v>0</v>
      </c>
      <c r="W55" s="89">
        <v>0</v>
      </c>
      <c r="X55" s="89">
        <v>22.867999999999999</v>
      </c>
      <c r="Y55" s="89">
        <v>1.5860000000000001</v>
      </c>
      <c r="Z55" s="89">
        <v>5.0629999999999997</v>
      </c>
      <c r="AA55" s="89">
        <v>0</v>
      </c>
      <c r="AB55" s="89">
        <v>0</v>
      </c>
      <c r="AC55" s="89">
        <v>0</v>
      </c>
      <c r="AD55" s="89">
        <v>4.3049999999999997</v>
      </c>
      <c r="AE55" s="89">
        <v>28.82</v>
      </c>
      <c r="AF55" s="89">
        <v>1.1579999999999999</v>
      </c>
      <c r="AG55" s="89">
        <v>0.28299999999999997</v>
      </c>
      <c r="AH55" s="89">
        <v>21.437000000000001</v>
      </c>
      <c r="AI55" s="89">
        <v>0</v>
      </c>
      <c r="AJ55" s="89">
        <v>0</v>
      </c>
      <c r="AK55" s="89">
        <v>0</v>
      </c>
      <c r="AL55" s="89">
        <v>0</v>
      </c>
      <c r="AM55" s="89">
        <v>0</v>
      </c>
      <c r="AN55" s="89">
        <v>0</v>
      </c>
      <c r="AO55" s="89">
        <v>0</v>
      </c>
      <c r="AP55" s="89">
        <v>24.754000000000001</v>
      </c>
      <c r="AQ55" s="89">
        <v>0</v>
      </c>
      <c r="AR55" s="89">
        <v>0.85499999999999998</v>
      </c>
      <c r="AS55" s="89">
        <v>18.358000000000001</v>
      </c>
      <c r="AT55" s="89">
        <v>6.8419999999999996</v>
      </c>
      <c r="AU55" s="89">
        <v>0</v>
      </c>
      <c r="AV55" s="89">
        <v>0</v>
      </c>
      <c r="AW55" s="89">
        <v>0</v>
      </c>
      <c r="AX55" s="89">
        <v>0</v>
      </c>
      <c r="AY55" s="89">
        <v>0</v>
      </c>
      <c r="AZ55" s="89">
        <v>0</v>
      </c>
      <c r="BA55" s="89">
        <v>0</v>
      </c>
      <c r="BB55" s="89">
        <v>0</v>
      </c>
      <c r="BC55" s="89">
        <v>0</v>
      </c>
      <c r="BD55" s="89">
        <v>0</v>
      </c>
      <c r="BE55" s="89">
        <v>0</v>
      </c>
      <c r="BF55" s="89">
        <v>0</v>
      </c>
      <c r="BG55" s="89">
        <v>0</v>
      </c>
      <c r="BH55" s="89">
        <v>1179.0239999999999</v>
      </c>
      <c r="BI55" s="89">
        <v>133.989</v>
      </c>
      <c r="BJ55" s="89">
        <v>2261.7829999999999</v>
      </c>
      <c r="BK55" s="89">
        <v>50.81</v>
      </c>
      <c r="BL55" s="90"/>
      <c r="BM55" s="90"/>
    </row>
    <row r="56" spans="2:65" s="88" customFormat="1">
      <c r="B56" s="137" t="s">
        <v>342</v>
      </c>
      <c r="C56" s="138" t="s">
        <v>343</v>
      </c>
      <c r="D56" s="89">
        <v>0</v>
      </c>
      <c r="E56" s="89">
        <v>0</v>
      </c>
      <c r="F56" s="89">
        <v>0</v>
      </c>
      <c r="G56" s="89">
        <v>465.971</v>
      </c>
      <c r="H56" s="89">
        <v>0</v>
      </c>
      <c r="I56" s="89">
        <v>0</v>
      </c>
      <c r="J56" s="89">
        <v>0</v>
      </c>
      <c r="K56" s="89">
        <v>0</v>
      </c>
      <c r="L56" s="89">
        <v>0</v>
      </c>
      <c r="M56" s="89">
        <v>0</v>
      </c>
      <c r="N56" s="89">
        <v>0</v>
      </c>
      <c r="O56" s="89">
        <v>0</v>
      </c>
      <c r="P56" s="89">
        <v>0</v>
      </c>
      <c r="Q56" s="89">
        <v>0</v>
      </c>
      <c r="R56" s="89">
        <v>260.96800000000002</v>
      </c>
      <c r="S56" s="89">
        <v>0</v>
      </c>
      <c r="T56" s="89">
        <v>0</v>
      </c>
      <c r="U56" s="89">
        <v>0</v>
      </c>
      <c r="V56" s="89">
        <v>0</v>
      </c>
      <c r="W56" s="89">
        <v>0</v>
      </c>
      <c r="X56" s="89">
        <v>3.6880000000000002</v>
      </c>
      <c r="Y56" s="89">
        <v>0.218</v>
      </c>
      <c r="Z56" s="89">
        <v>8.2000000000000003E-2</v>
      </c>
      <c r="AA56" s="89">
        <v>0</v>
      </c>
      <c r="AB56" s="89">
        <v>0</v>
      </c>
      <c r="AC56" s="89">
        <v>0</v>
      </c>
      <c r="AD56" s="89">
        <v>3.323</v>
      </c>
      <c r="AE56" s="89">
        <v>3.5129999999999999</v>
      </c>
      <c r="AF56" s="89">
        <v>0.56799999999999995</v>
      </c>
      <c r="AG56" s="89">
        <v>0.60299999999999998</v>
      </c>
      <c r="AH56" s="89">
        <v>16.622</v>
      </c>
      <c r="AI56" s="89">
        <v>0</v>
      </c>
      <c r="AJ56" s="89">
        <v>0</v>
      </c>
      <c r="AK56" s="89">
        <v>0</v>
      </c>
      <c r="AL56" s="89">
        <v>0</v>
      </c>
      <c r="AM56" s="89">
        <v>0</v>
      </c>
      <c r="AN56" s="89">
        <v>0</v>
      </c>
      <c r="AO56" s="89">
        <v>0</v>
      </c>
      <c r="AP56" s="89">
        <v>27.902000000000001</v>
      </c>
      <c r="AQ56" s="89">
        <v>1.9179999999999999</v>
      </c>
      <c r="AR56" s="89">
        <v>21.628</v>
      </c>
      <c r="AS56" s="89">
        <v>53.453000000000003</v>
      </c>
      <c r="AT56" s="89">
        <v>0</v>
      </c>
      <c r="AU56" s="89">
        <v>4.7380000000000004</v>
      </c>
      <c r="AV56" s="89">
        <v>0</v>
      </c>
      <c r="AW56" s="89">
        <v>0</v>
      </c>
      <c r="AX56" s="89">
        <v>0</v>
      </c>
      <c r="AY56" s="89">
        <v>0</v>
      </c>
      <c r="AZ56" s="89">
        <v>0</v>
      </c>
      <c r="BA56" s="89">
        <v>0</v>
      </c>
      <c r="BB56" s="89">
        <v>0</v>
      </c>
      <c r="BC56" s="89">
        <v>0</v>
      </c>
      <c r="BD56" s="89">
        <v>0</v>
      </c>
      <c r="BE56" s="89">
        <v>0</v>
      </c>
      <c r="BF56" s="89">
        <v>0</v>
      </c>
      <c r="BG56" s="89">
        <v>0</v>
      </c>
      <c r="BH56" s="89">
        <v>888.39499999999998</v>
      </c>
      <c r="BI56" s="89">
        <v>253.047</v>
      </c>
      <c r="BJ56" s="89">
        <v>2006.6370000000002</v>
      </c>
      <c r="BK56" s="89">
        <v>109.64</v>
      </c>
      <c r="BL56" s="90"/>
      <c r="BM56" s="90"/>
    </row>
    <row r="57" spans="2:65" s="88" customFormat="1">
      <c r="B57" s="137" t="s">
        <v>344</v>
      </c>
      <c r="C57" s="138" t="s">
        <v>345</v>
      </c>
      <c r="D57" s="89">
        <v>0</v>
      </c>
      <c r="E57" s="89">
        <v>0</v>
      </c>
      <c r="F57" s="89">
        <v>0</v>
      </c>
      <c r="G57" s="89">
        <v>0</v>
      </c>
      <c r="H57" s="89">
        <v>0</v>
      </c>
      <c r="I57" s="89">
        <v>0</v>
      </c>
      <c r="J57" s="89">
        <v>0</v>
      </c>
      <c r="K57" s="89">
        <v>0</v>
      </c>
      <c r="L57" s="89">
        <v>0</v>
      </c>
      <c r="M57" s="89">
        <v>0</v>
      </c>
      <c r="N57" s="89">
        <v>0</v>
      </c>
      <c r="O57" s="89">
        <v>0</v>
      </c>
      <c r="P57" s="89">
        <v>0</v>
      </c>
      <c r="Q57" s="89">
        <v>0</v>
      </c>
      <c r="R57" s="89">
        <v>27</v>
      </c>
      <c r="S57" s="89">
        <v>0</v>
      </c>
      <c r="T57" s="89">
        <v>0</v>
      </c>
      <c r="U57" s="89">
        <v>0</v>
      </c>
      <c r="V57" s="89">
        <v>0</v>
      </c>
      <c r="W57" s="89">
        <v>0</v>
      </c>
      <c r="X57" s="89">
        <v>0.24099999999999999</v>
      </c>
      <c r="Y57" s="89">
        <v>0</v>
      </c>
      <c r="Z57" s="89">
        <v>2.4E-2</v>
      </c>
      <c r="AA57" s="89">
        <v>0</v>
      </c>
      <c r="AB57" s="89">
        <v>0</v>
      </c>
      <c r="AC57" s="89">
        <v>0</v>
      </c>
      <c r="AD57" s="89">
        <v>1.7999999999999999E-2</v>
      </c>
      <c r="AE57" s="89">
        <v>1.0409999999999999</v>
      </c>
      <c r="AF57" s="89">
        <v>0</v>
      </c>
      <c r="AG57" s="89">
        <v>7.3999999999999996E-2</v>
      </c>
      <c r="AH57" s="89">
        <v>1.18</v>
      </c>
      <c r="AI57" s="89">
        <v>0</v>
      </c>
      <c r="AJ57" s="89">
        <v>0</v>
      </c>
      <c r="AK57" s="89">
        <v>0</v>
      </c>
      <c r="AL57" s="89">
        <v>0</v>
      </c>
      <c r="AM57" s="89">
        <v>0</v>
      </c>
      <c r="AN57" s="89">
        <v>0</v>
      </c>
      <c r="AO57" s="89">
        <v>0</v>
      </c>
      <c r="AP57" s="89">
        <v>0</v>
      </c>
      <c r="AQ57" s="89">
        <v>0</v>
      </c>
      <c r="AR57" s="89">
        <v>5.806</v>
      </c>
      <c r="AS57" s="89">
        <v>61.811</v>
      </c>
      <c r="AT57" s="89">
        <v>0</v>
      </c>
      <c r="AU57" s="89">
        <v>0</v>
      </c>
      <c r="AV57" s="89">
        <v>0</v>
      </c>
      <c r="AW57" s="89">
        <v>0</v>
      </c>
      <c r="AX57" s="89">
        <v>0</v>
      </c>
      <c r="AY57" s="89">
        <v>0</v>
      </c>
      <c r="AZ57" s="89">
        <v>0</v>
      </c>
      <c r="BA57" s="89">
        <v>0</v>
      </c>
      <c r="BB57" s="89">
        <v>0</v>
      </c>
      <c r="BC57" s="89">
        <v>0</v>
      </c>
      <c r="BD57" s="89">
        <v>0</v>
      </c>
      <c r="BE57" s="89">
        <v>0</v>
      </c>
      <c r="BF57" s="89">
        <v>0</v>
      </c>
      <c r="BG57" s="89">
        <v>0</v>
      </c>
      <c r="BH57" s="89">
        <v>149.17099999999999</v>
      </c>
      <c r="BI57" s="89">
        <v>8.7420000000000009</v>
      </c>
      <c r="BJ57" s="89">
        <v>255.10799999999998</v>
      </c>
      <c r="BK57" s="89">
        <v>67.617000000000004</v>
      </c>
      <c r="BL57" s="90"/>
      <c r="BM57" s="90"/>
    </row>
    <row r="58" spans="2:65" s="88" customFormat="1" collapsed="1">
      <c r="B58" s="137" t="s">
        <v>346</v>
      </c>
      <c r="C58" s="138" t="s">
        <v>347</v>
      </c>
      <c r="D58" s="89">
        <v>0</v>
      </c>
      <c r="E58" s="89">
        <v>0</v>
      </c>
      <c r="F58" s="89">
        <v>0</v>
      </c>
      <c r="G58" s="89">
        <v>0</v>
      </c>
      <c r="H58" s="89">
        <v>0</v>
      </c>
      <c r="I58" s="89">
        <v>0</v>
      </c>
      <c r="J58" s="89">
        <v>0</v>
      </c>
      <c r="K58" s="89">
        <v>0</v>
      </c>
      <c r="L58" s="89">
        <v>0</v>
      </c>
      <c r="M58" s="89">
        <v>0</v>
      </c>
      <c r="N58" s="89">
        <v>0</v>
      </c>
      <c r="O58" s="89">
        <v>0</v>
      </c>
      <c r="P58" s="89">
        <v>0</v>
      </c>
      <c r="Q58" s="89">
        <v>0</v>
      </c>
      <c r="R58" s="89">
        <v>292.65300000000002</v>
      </c>
      <c r="S58" s="89">
        <v>0</v>
      </c>
      <c r="T58" s="89">
        <v>0</v>
      </c>
      <c r="U58" s="89">
        <v>0</v>
      </c>
      <c r="V58" s="89">
        <v>0</v>
      </c>
      <c r="W58" s="89">
        <v>0</v>
      </c>
      <c r="X58" s="89">
        <v>5.32</v>
      </c>
      <c r="Y58" s="89">
        <v>0</v>
      </c>
      <c r="Z58" s="89">
        <v>1.4E-2</v>
      </c>
      <c r="AA58" s="89">
        <v>0</v>
      </c>
      <c r="AB58" s="89">
        <v>0</v>
      </c>
      <c r="AC58" s="89">
        <v>0</v>
      </c>
      <c r="AD58" s="89">
        <v>0.189</v>
      </c>
      <c r="AE58" s="89">
        <v>3.1560000000000001</v>
      </c>
      <c r="AF58" s="89">
        <v>0</v>
      </c>
      <c r="AG58" s="89">
        <v>0.41099999999999998</v>
      </c>
      <c r="AH58" s="89">
        <v>17.802</v>
      </c>
      <c r="AI58" s="89">
        <v>0</v>
      </c>
      <c r="AJ58" s="89">
        <v>0</v>
      </c>
      <c r="AK58" s="89">
        <v>0</v>
      </c>
      <c r="AL58" s="89">
        <v>0</v>
      </c>
      <c r="AM58" s="89">
        <v>0</v>
      </c>
      <c r="AN58" s="89">
        <v>0</v>
      </c>
      <c r="AO58" s="89">
        <v>0</v>
      </c>
      <c r="AP58" s="89">
        <v>282.18599999999998</v>
      </c>
      <c r="AQ58" s="89">
        <v>20.359000000000002</v>
      </c>
      <c r="AR58" s="89">
        <v>116.846</v>
      </c>
      <c r="AS58" s="89">
        <v>178.86699999999999</v>
      </c>
      <c r="AT58" s="89">
        <v>1.9139999999999999</v>
      </c>
      <c r="AU58" s="89">
        <v>0</v>
      </c>
      <c r="AV58" s="89">
        <v>0</v>
      </c>
      <c r="AW58" s="89">
        <v>0</v>
      </c>
      <c r="AX58" s="89">
        <v>0</v>
      </c>
      <c r="AY58" s="89">
        <v>0</v>
      </c>
      <c r="AZ58" s="89">
        <v>0</v>
      </c>
      <c r="BA58" s="89">
        <v>0</v>
      </c>
      <c r="BB58" s="89">
        <v>0</v>
      </c>
      <c r="BC58" s="89">
        <v>0</v>
      </c>
      <c r="BD58" s="89">
        <v>0</v>
      </c>
      <c r="BE58" s="89">
        <v>0</v>
      </c>
      <c r="BF58" s="89">
        <v>0</v>
      </c>
      <c r="BG58" s="89">
        <v>0</v>
      </c>
      <c r="BH58" s="89">
        <v>851.62599999999998</v>
      </c>
      <c r="BI58" s="89">
        <v>255.476</v>
      </c>
      <c r="BJ58" s="89">
        <v>2026.819</v>
      </c>
      <c r="BK58" s="89">
        <v>600.17200000000003</v>
      </c>
      <c r="BL58" s="90"/>
      <c r="BM58" s="90"/>
    </row>
    <row r="59" spans="2:65" s="183" customFormat="1">
      <c r="B59" s="179" t="s">
        <v>348</v>
      </c>
      <c r="C59" s="180" t="s">
        <v>349</v>
      </c>
      <c r="D59" s="181">
        <v>0</v>
      </c>
      <c r="E59" s="181">
        <v>0</v>
      </c>
      <c r="F59" s="181">
        <v>0</v>
      </c>
      <c r="G59" s="181">
        <v>657.60400000000004</v>
      </c>
      <c r="H59" s="181">
        <v>0</v>
      </c>
      <c r="I59" s="181">
        <v>0</v>
      </c>
      <c r="J59" s="181">
        <v>0</v>
      </c>
      <c r="K59" s="181">
        <v>0</v>
      </c>
      <c r="L59" s="181">
        <v>0</v>
      </c>
      <c r="M59" s="181">
        <v>0</v>
      </c>
      <c r="N59" s="181">
        <v>0</v>
      </c>
      <c r="O59" s="181">
        <v>0</v>
      </c>
      <c r="P59" s="181">
        <v>0</v>
      </c>
      <c r="Q59" s="181">
        <v>0</v>
      </c>
      <c r="R59" s="181">
        <v>1788.0070000000001</v>
      </c>
      <c r="S59" s="181">
        <v>0</v>
      </c>
      <c r="T59" s="181">
        <v>0</v>
      </c>
      <c r="U59" s="181">
        <v>0</v>
      </c>
      <c r="V59" s="181">
        <v>0</v>
      </c>
      <c r="W59" s="181">
        <v>673.02599999999995</v>
      </c>
      <c r="X59" s="181">
        <v>32.597000000000001</v>
      </c>
      <c r="Y59" s="181">
        <v>83.509</v>
      </c>
      <c r="Z59" s="181">
        <v>23.651</v>
      </c>
      <c r="AA59" s="181">
        <v>0</v>
      </c>
      <c r="AB59" s="181">
        <v>0</v>
      </c>
      <c r="AC59" s="181">
        <v>0</v>
      </c>
      <c r="AD59" s="181">
        <v>9.4329999999999998</v>
      </c>
      <c r="AE59" s="181">
        <v>17.648</v>
      </c>
      <c r="AF59" s="181">
        <v>11.587999999999999</v>
      </c>
      <c r="AG59" s="181">
        <v>1.4870000000000001</v>
      </c>
      <c r="AH59" s="181">
        <v>161.374</v>
      </c>
      <c r="AI59" s="181">
        <v>0</v>
      </c>
      <c r="AJ59" s="181">
        <v>0</v>
      </c>
      <c r="AK59" s="181">
        <v>0</v>
      </c>
      <c r="AL59" s="181">
        <v>0</v>
      </c>
      <c r="AM59" s="181">
        <v>0</v>
      </c>
      <c r="AN59" s="181">
        <v>0</v>
      </c>
      <c r="AO59" s="181">
        <v>0</v>
      </c>
      <c r="AP59" s="181">
        <v>215.827</v>
      </c>
      <c r="AQ59" s="181">
        <v>6.6619999999999999</v>
      </c>
      <c r="AR59" s="181">
        <v>190.392</v>
      </c>
      <c r="AS59" s="181">
        <v>35.686999999999998</v>
      </c>
      <c r="AT59" s="181">
        <v>6.1980000000000004</v>
      </c>
      <c r="AU59" s="181">
        <v>0</v>
      </c>
      <c r="AV59" s="181">
        <v>0</v>
      </c>
      <c r="AW59" s="181">
        <v>0</v>
      </c>
      <c r="AX59" s="181">
        <v>0</v>
      </c>
      <c r="AY59" s="181">
        <v>0</v>
      </c>
      <c r="AZ59" s="181">
        <v>0</v>
      </c>
      <c r="BA59" s="181">
        <v>0</v>
      </c>
      <c r="BB59" s="181">
        <v>0</v>
      </c>
      <c r="BC59" s="181">
        <v>0</v>
      </c>
      <c r="BD59" s="181">
        <v>0</v>
      </c>
      <c r="BE59" s="181">
        <v>0</v>
      </c>
      <c r="BF59" s="181">
        <v>0</v>
      </c>
      <c r="BG59" s="181">
        <v>0</v>
      </c>
      <c r="BH59" s="181">
        <v>4716.4110000000001</v>
      </c>
      <c r="BI59" s="181">
        <v>2357.7649999999999</v>
      </c>
      <c r="BJ59" s="181">
        <v>10988.865999999998</v>
      </c>
      <c r="BK59" s="181">
        <v>1127.7929999999999</v>
      </c>
      <c r="BL59" s="182"/>
      <c r="BM59" s="182"/>
    </row>
    <row r="60" spans="2:65" s="88" customFormat="1">
      <c r="B60" s="137" t="s">
        <v>350</v>
      </c>
      <c r="C60" s="138" t="s">
        <v>351</v>
      </c>
      <c r="D60" s="89">
        <v>0</v>
      </c>
      <c r="E60" s="89">
        <v>0</v>
      </c>
      <c r="F60" s="89">
        <v>0</v>
      </c>
      <c r="G60" s="89">
        <v>2361.35</v>
      </c>
      <c r="H60" s="89">
        <v>0</v>
      </c>
      <c r="I60" s="89">
        <v>0</v>
      </c>
      <c r="J60" s="89">
        <v>0</v>
      </c>
      <c r="K60" s="89">
        <v>0</v>
      </c>
      <c r="L60" s="89">
        <v>0</v>
      </c>
      <c r="M60" s="89">
        <v>0</v>
      </c>
      <c r="N60" s="89">
        <v>0</v>
      </c>
      <c r="O60" s="89">
        <v>0</v>
      </c>
      <c r="P60" s="89">
        <v>0</v>
      </c>
      <c r="Q60" s="89">
        <v>0</v>
      </c>
      <c r="R60" s="89">
        <v>598.26900000000001</v>
      </c>
      <c r="S60" s="89">
        <v>0</v>
      </c>
      <c r="T60" s="89">
        <v>0</v>
      </c>
      <c r="U60" s="89">
        <v>0</v>
      </c>
      <c r="V60" s="89">
        <v>0</v>
      </c>
      <c r="W60" s="89">
        <v>0</v>
      </c>
      <c r="X60" s="89">
        <v>16.216000000000001</v>
      </c>
      <c r="Y60" s="89">
        <v>5.0000000000000001E-3</v>
      </c>
      <c r="Z60" s="89">
        <v>0.22900000000000001</v>
      </c>
      <c r="AA60" s="89">
        <v>0</v>
      </c>
      <c r="AB60" s="89">
        <v>0</v>
      </c>
      <c r="AC60" s="89">
        <v>0</v>
      </c>
      <c r="AD60" s="89">
        <v>1.6879999999999999</v>
      </c>
      <c r="AE60" s="89">
        <v>136.75</v>
      </c>
      <c r="AF60" s="89">
        <v>2.9169999999999998</v>
      </c>
      <c r="AG60" s="89">
        <v>4</v>
      </c>
      <c r="AH60" s="89">
        <v>257.04700000000003</v>
      </c>
      <c r="AI60" s="89">
        <v>0</v>
      </c>
      <c r="AJ60" s="89">
        <v>0</v>
      </c>
      <c r="AK60" s="89">
        <v>0</v>
      </c>
      <c r="AL60" s="89">
        <v>0</v>
      </c>
      <c r="AM60" s="89">
        <v>0</v>
      </c>
      <c r="AN60" s="89">
        <v>0</v>
      </c>
      <c r="AO60" s="89">
        <v>0</v>
      </c>
      <c r="AP60" s="89">
        <v>699.05100000000004</v>
      </c>
      <c r="AQ60" s="89">
        <v>0</v>
      </c>
      <c r="AR60" s="89">
        <v>0</v>
      </c>
      <c r="AS60" s="89">
        <v>0.44900000000000001</v>
      </c>
      <c r="AT60" s="89">
        <v>0</v>
      </c>
      <c r="AU60" s="89">
        <v>0</v>
      </c>
      <c r="AV60" s="89">
        <v>0</v>
      </c>
      <c r="AW60" s="89">
        <v>0</v>
      </c>
      <c r="AX60" s="89">
        <v>0</v>
      </c>
      <c r="AY60" s="89">
        <v>0</v>
      </c>
      <c r="AZ60" s="89">
        <v>0</v>
      </c>
      <c r="BA60" s="89">
        <v>0</v>
      </c>
      <c r="BB60" s="89">
        <v>0</v>
      </c>
      <c r="BC60" s="89">
        <v>0</v>
      </c>
      <c r="BD60" s="89">
        <v>0</v>
      </c>
      <c r="BE60" s="89">
        <v>0</v>
      </c>
      <c r="BF60" s="89">
        <v>0</v>
      </c>
      <c r="BG60" s="89">
        <v>0</v>
      </c>
      <c r="BH60" s="89">
        <v>1008.274</v>
      </c>
      <c r="BI60" s="89">
        <v>0.33400000000000002</v>
      </c>
      <c r="BJ60" s="89">
        <v>5086.5789999999997</v>
      </c>
      <c r="BK60" s="89">
        <v>699.5</v>
      </c>
      <c r="BL60" s="90"/>
      <c r="BM60" s="90"/>
    </row>
    <row r="61" spans="2:65" s="189" customFormat="1">
      <c r="B61" s="185" t="s">
        <v>352</v>
      </c>
      <c r="C61" s="186" t="s">
        <v>353</v>
      </c>
      <c r="D61" s="187">
        <v>0</v>
      </c>
      <c r="E61" s="187">
        <v>900.23</v>
      </c>
      <c r="F61" s="187">
        <v>0</v>
      </c>
      <c r="G61" s="187">
        <v>0</v>
      </c>
      <c r="H61" s="187">
        <v>0</v>
      </c>
      <c r="I61" s="187">
        <v>0</v>
      </c>
      <c r="J61" s="187">
        <v>0</v>
      </c>
      <c r="K61" s="187">
        <v>0</v>
      </c>
      <c r="L61" s="187">
        <v>719.91099999999994</v>
      </c>
      <c r="M61" s="187">
        <v>0</v>
      </c>
      <c r="N61" s="187">
        <v>1842.117</v>
      </c>
      <c r="O61" s="187">
        <v>44.777999999999999</v>
      </c>
      <c r="P61" s="187">
        <v>353.68299999999999</v>
      </c>
      <c r="Q61" s="187">
        <v>416.21199999999999</v>
      </c>
      <c r="R61" s="187">
        <v>1247.2249999999999</v>
      </c>
      <c r="S61" s="187">
        <v>0</v>
      </c>
      <c r="T61" s="187">
        <v>0</v>
      </c>
      <c r="U61" s="187">
        <v>0</v>
      </c>
      <c r="V61" s="187">
        <v>0</v>
      </c>
      <c r="W61" s="187">
        <v>0</v>
      </c>
      <c r="X61" s="187">
        <v>26.753</v>
      </c>
      <c r="Y61" s="187">
        <v>19.042999999999999</v>
      </c>
      <c r="Z61" s="187">
        <v>0.13100000000000001</v>
      </c>
      <c r="AA61" s="187">
        <v>0</v>
      </c>
      <c r="AB61" s="187">
        <v>0</v>
      </c>
      <c r="AC61" s="187">
        <v>7.0000000000000001E-3</v>
      </c>
      <c r="AD61" s="187">
        <v>0.33500000000000002</v>
      </c>
      <c r="AE61" s="187">
        <v>12.895</v>
      </c>
      <c r="AF61" s="187">
        <v>6.7489999999999997</v>
      </c>
      <c r="AG61" s="187">
        <v>3.0000000000000001E-3</v>
      </c>
      <c r="AH61" s="187">
        <v>11.083</v>
      </c>
      <c r="AI61" s="187">
        <v>0</v>
      </c>
      <c r="AJ61" s="187">
        <v>0</v>
      </c>
      <c r="AK61" s="187">
        <v>0</v>
      </c>
      <c r="AL61" s="187">
        <v>0</v>
      </c>
      <c r="AM61" s="187">
        <v>0</v>
      </c>
      <c r="AN61" s="187">
        <v>0</v>
      </c>
      <c r="AO61" s="187">
        <v>0</v>
      </c>
      <c r="AP61" s="187">
        <v>3.984</v>
      </c>
      <c r="AQ61" s="187">
        <v>0</v>
      </c>
      <c r="AR61" s="187">
        <v>0</v>
      </c>
      <c r="AS61" s="187">
        <v>7.2869999999999999</v>
      </c>
      <c r="AT61" s="187">
        <v>0</v>
      </c>
      <c r="AU61" s="187">
        <v>0</v>
      </c>
      <c r="AV61" s="187">
        <v>0</v>
      </c>
      <c r="AW61" s="187">
        <v>0</v>
      </c>
      <c r="AX61" s="187">
        <v>0</v>
      </c>
      <c r="AY61" s="187">
        <v>0</v>
      </c>
      <c r="AZ61" s="187">
        <v>0</v>
      </c>
      <c r="BA61" s="187">
        <v>0</v>
      </c>
      <c r="BB61" s="187">
        <v>0</v>
      </c>
      <c r="BC61" s="187">
        <v>0</v>
      </c>
      <c r="BD61" s="187">
        <v>0</v>
      </c>
      <c r="BE61" s="187">
        <v>0</v>
      </c>
      <c r="BF61" s="187">
        <v>0</v>
      </c>
      <c r="BG61" s="187">
        <v>0</v>
      </c>
      <c r="BH61" s="187">
        <v>4556.7380000000003</v>
      </c>
      <c r="BI61" s="187">
        <v>6.2039999999999997</v>
      </c>
      <c r="BJ61" s="187">
        <v>10175.367999999999</v>
      </c>
      <c r="BK61" s="187">
        <v>409.733</v>
      </c>
      <c r="BL61" s="188"/>
      <c r="BM61" s="188"/>
    </row>
    <row r="62" spans="2:65" s="194" customFormat="1">
      <c r="B62" s="190" t="s">
        <v>126</v>
      </c>
      <c r="C62" s="191" t="s">
        <v>354</v>
      </c>
      <c r="D62" s="192">
        <v>0</v>
      </c>
      <c r="E62" s="192">
        <v>148.309</v>
      </c>
      <c r="F62" s="192">
        <v>0</v>
      </c>
      <c r="G62" s="192">
        <v>193.52799999999999</v>
      </c>
      <c r="H62" s="192">
        <v>0</v>
      </c>
      <c r="I62" s="192">
        <v>0</v>
      </c>
      <c r="J62" s="192">
        <v>0</v>
      </c>
      <c r="K62" s="192">
        <v>0</v>
      </c>
      <c r="L62" s="192">
        <v>0</v>
      </c>
      <c r="M62" s="192">
        <v>0</v>
      </c>
      <c r="N62" s="192">
        <v>0</v>
      </c>
      <c r="O62" s="192">
        <v>0</v>
      </c>
      <c r="P62" s="192">
        <v>0</v>
      </c>
      <c r="Q62" s="192">
        <v>0</v>
      </c>
      <c r="R62" s="192">
        <v>382.57400000000001</v>
      </c>
      <c r="S62" s="192">
        <v>0</v>
      </c>
      <c r="T62" s="192">
        <v>0</v>
      </c>
      <c r="U62" s="192">
        <v>0</v>
      </c>
      <c r="V62" s="192">
        <v>0</v>
      </c>
      <c r="W62" s="192">
        <v>0</v>
      </c>
      <c r="X62" s="192">
        <v>12.01</v>
      </c>
      <c r="Y62" s="192">
        <v>0.158</v>
      </c>
      <c r="Z62" s="192">
        <v>0</v>
      </c>
      <c r="AA62" s="192">
        <v>0</v>
      </c>
      <c r="AB62" s="192">
        <v>0</v>
      </c>
      <c r="AC62" s="192">
        <v>0</v>
      </c>
      <c r="AD62" s="192">
        <v>0.10299999999999999</v>
      </c>
      <c r="AE62" s="192">
        <v>3.1560000000000001</v>
      </c>
      <c r="AF62" s="192">
        <v>0.06</v>
      </c>
      <c r="AG62" s="192">
        <v>4.5999999999999999E-2</v>
      </c>
      <c r="AH62" s="192">
        <v>12.161</v>
      </c>
      <c r="AI62" s="192">
        <v>0</v>
      </c>
      <c r="AJ62" s="192">
        <v>0</v>
      </c>
      <c r="AK62" s="192">
        <v>0</v>
      </c>
      <c r="AL62" s="192">
        <v>0</v>
      </c>
      <c r="AM62" s="192">
        <v>0</v>
      </c>
      <c r="AN62" s="192">
        <v>0</v>
      </c>
      <c r="AO62" s="192">
        <v>0</v>
      </c>
      <c r="AP62" s="192">
        <v>0</v>
      </c>
      <c r="AQ62" s="192">
        <v>0</v>
      </c>
      <c r="AR62" s="192">
        <v>0</v>
      </c>
      <c r="AS62" s="192">
        <v>0</v>
      </c>
      <c r="AT62" s="192">
        <v>0</v>
      </c>
      <c r="AU62" s="192">
        <v>0</v>
      </c>
      <c r="AV62" s="192">
        <v>0</v>
      </c>
      <c r="AW62" s="192">
        <v>0</v>
      </c>
      <c r="AX62" s="192">
        <v>0</v>
      </c>
      <c r="AY62" s="192">
        <v>0</v>
      </c>
      <c r="AZ62" s="192">
        <v>0</v>
      </c>
      <c r="BA62" s="192">
        <v>0</v>
      </c>
      <c r="BB62" s="192">
        <v>0</v>
      </c>
      <c r="BC62" s="192">
        <v>0</v>
      </c>
      <c r="BD62" s="192">
        <v>0</v>
      </c>
      <c r="BE62" s="192">
        <v>0</v>
      </c>
      <c r="BF62" s="192">
        <v>0</v>
      </c>
      <c r="BG62" s="192">
        <v>0</v>
      </c>
      <c r="BH62" s="192">
        <v>841.06600000000003</v>
      </c>
      <c r="BI62" s="192">
        <v>3.9249999999999998</v>
      </c>
      <c r="BJ62" s="192">
        <v>1597.0959999999998</v>
      </c>
      <c r="BK62" s="192">
        <v>0</v>
      </c>
      <c r="BL62" s="193"/>
      <c r="BM62" s="193"/>
    </row>
    <row r="63" spans="2:65" s="199" customFormat="1">
      <c r="B63" s="195" t="s">
        <v>355</v>
      </c>
      <c r="C63" s="196" t="s">
        <v>356</v>
      </c>
      <c r="D63" s="197">
        <v>0</v>
      </c>
      <c r="E63" s="197">
        <v>0</v>
      </c>
      <c r="F63" s="197">
        <v>0</v>
      </c>
      <c r="G63" s="197">
        <v>0</v>
      </c>
      <c r="H63" s="197">
        <v>0</v>
      </c>
      <c r="I63" s="197">
        <v>0</v>
      </c>
      <c r="J63" s="197">
        <v>0</v>
      </c>
      <c r="K63" s="197">
        <v>0</v>
      </c>
      <c r="L63" s="197">
        <v>0</v>
      </c>
      <c r="M63" s="197">
        <v>0</v>
      </c>
      <c r="N63" s="197">
        <v>0</v>
      </c>
      <c r="O63" s="197">
        <v>0</v>
      </c>
      <c r="P63" s="197">
        <v>0</v>
      </c>
      <c r="Q63" s="197">
        <v>0</v>
      </c>
      <c r="R63" s="197">
        <v>1285.3109999999999</v>
      </c>
      <c r="S63" s="197">
        <v>0</v>
      </c>
      <c r="T63" s="197">
        <v>0</v>
      </c>
      <c r="U63" s="197">
        <v>0</v>
      </c>
      <c r="V63" s="197">
        <v>0</v>
      </c>
      <c r="W63" s="197">
        <v>0</v>
      </c>
      <c r="X63" s="197">
        <v>26.971</v>
      </c>
      <c r="Y63" s="197">
        <v>0.52300000000000002</v>
      </c>
      <c r="Z63" s="197">
        <v>3.3759999999999999</v>
      </c>
      <c r="AA63" s="197">
        <v>0</v>
      </c>
      <c r="AB63" s="197">
        <v>0</v>
      </c>
      <c r="AC63" s="197">
        <v>2.8000000000000001E-2</v>
      </c>
      <c r="AD63" s="197">
        <v>5.1710000000000003</v>
      </c>
      <c r="AE63" s="197">
        <v>27.882000000000001</v>
      </c>
      <c r="AF63" s="197">
        <v>3.5649999999999999</v>
      </c>
      <c r="AG63" s="197">
        <v>0.41599999999999998</v>
      </c>
      <c r="AH63" s="197">
        <v>5.1280000000000001</v>
      </c>
      <c r="AI63" s="197">
        <v>0</v>
      </c>
      <c r="AJ63" s="197">
        <v>0</v>
      </c>
      <c r="AK63" s="197">
        <v>0</v>
      </c>
      <c r="AL63" s="197">
        <v>0</v>
      </c>
      <c r="AM63" s="197">
        <v>0</v>
      </c>
      <c r="AN63" s="197">
        <v>0</v>
      </c>
      <c r="AO63" s="197">
        <v>0</v>
      </c>
      <c r="AP63" s="197">
        <v>0</v>
      </c>
      <c r="AQ63" s="197">
        <v>0</v>
      </c>
      <c r="AR63" s="197">
        <v>1.6379999999999999</v>
      </c>
      <c r="AS63" s="197">
        <v>79.453000000000003</v>
      </c>
      <c r="AT63" s="197">
        <v>0</v>
      </c>
      <c r="AU63" s="197">
        <v>0</v>
      </c>
      <c r="AV63" s="197">
        <v>0</v>
      </c>
      <c r="AW63" s="197">
        <v>0</v>
      </c>
      <c r="AX63" s="197">
        <v>0</v>
      </c>
      <c r="AY63" s="197">
        <v>0</v>
      </c>
      <c r="AZ63" s="197">
        <v>0</v>
      </c>
      <c r="BA63" s="197">
        <v>0</v>
      </c>
      <c r="BB63" s="197">
        <v>0</v>
      </c>
      <c r="BC63" s="197">
        <v>0</v>
      </c>
      <c r="BD63" s="197">
        <v>0</v>
      </c>
      <c r="BE63" s="197">
        <v>0</v>
      </c>
      <c r="BF63" s="197">
        <v>0</v>
      </c>
      <c r="BG63" s="197">
        <v>0</v>
      </c>
      <c r="BH63" s="197">
        <v>7321.2389999999996</v>
      </c>
      <c r="BI63" s="197">
        <v>305.09800000000001</v>
      </c>
      <c r="BJ63" s="197">
        <v>9065.7989999999991</v>
      </c>
      <c r="BK63" s="197">
        <v>81.090999999999994</v>
      </c>
      <c r="BL63" s="198"/>
      <c r="BM63" s="198"/>
    </row>
    <row r="64" spans="2:65" s="199" customFormat="1">
      <c r="B64" s="195" t="s">
        <v>357</v>
      </c>
      <c r="C64" s="196" t="s">
        <v>358</v>
      </c>
      <c r="D64" s="197">
        <v>0</v>
      </c>
      <c r="E64" s="197">
        <v>0</v>
      </c>
      <c r="F64" s="197">
        <v>0</v>
      </c>
      <c r="G64" s="197">
        <v>0</v>
      </c>
      <c r="H64" s="197">
        <v>0</v>
      </c>
      <c r="I64" s="197">
        <v>0</v>
      </c>
      <c r="J64" s="197">
        <v>0</v>
      </c>
      <c r="K64" s="197">
        <v>0</v>
      </c>
      <c r="L64" s="197">
        <v>0</v>
      </c>
      <c r="M64" s="197">
        <v>0</v>
      </c>
      <c r="N64" s="197">
        <v>0</v>
      </c>
      <c r="O64" s="197">
        <v>0</v>
      </c>
      <c r="P64" s="197">
        <v>0</v>
      </c>
      <c r="Q64" s="197">
        <v>33.320999999999998</v>
      </c>
      <c r="R64" s="197">
        <v>699.03399999999999</v>
      </c>
      <c r="S64" s="197">
        <v>0</v>
      </c>
      <c r="T64" s="197">
        <v>0</v>
      </c>
      <c r="U64" s="197">
        <v>0</v>
      </c>
      <c r="V64" s="197">
        <v>0</v>
      </c>
      <c r="W64" s="197">
        <v>0</v>
      </c>
      <c r="X64" s="197">
        <v>28.260999999999999</v>
      </c>
      <c r="Y64" s="197">
        <v>1.8819999999999999</v>
      </c>
      <c r="Z64" s="197">
        <v>23.181000000000001</v>
      </c>
      <c r="AA64" s="197">
        <v>3.0000000000000001E-3</v>
      </c>
      <c r="AB64" s="197">
        <v>0</v>
      </c>
      <c r="AC64" s="197">
        <v>0</v>
      </c>
      <c r="AD64" s="197">
        <v>0.96099999999999997</v>
      </c>
      <c r="AE64" s="197">
        <v>101.648</v>
      </c>
      <c r="AF64" s="197">
        <v>12.209</v>
      </c>
      <c r="AG64" s="197">
        <v>0.27100000000000002</v>
      </c>
      <c r="AH64" s="197">
        <v>62.631999999999998</v>
      </c>
      <c r="AI64" s="197">
        <v>0</v>
      </c>
      <c r="AJ64" s="197">
        <v>0</v>
      </c>
      <c r="AK64" s="197">
        <v>0</v>
      </c>
      <c r="AL64" s="197">
        <v>0</v>
      </c>
      <c r="AM64" s="197">
        <v>0</v>
      </c>
      <c r="AN64" s="197">
        <v>0</v>
      </c>
      <c r="AO64" s="197">
        <v>0</v>
      </c>
      <c r="AP64" s="197">
        <v>0</v>
      </c>
      <c r="AQ64" s="197">
        <v>0</v>
      </c>
      <c r="AR64" s="197">
        <v>12.000999999999999</v>
      </c>
      <c r="AS64" s="197">
        <v>0.19500000000000001</v>
      </c>
      <c r="AT64" s="197">
        <v>0</v>
      </c>
      <c r="AU64" s="197">
        <v>0</v>
      </c>
      <c r="AV64" s="197">
        <v>0</v>
      </c>
      <c r="AW64" s="197">
        <v>0</v>
      </c>
      <c r="AX64" s="197">
        <v>0</v>
      </c>
      <c r="AY64" s="197">
        <v>0</v>
      </c>
      <c r="AZ64" s="197">
        <v>0</v>
      </c>
      <c r="BA64" s="197">
        <v>0</v>
      </c>
      <c r="BB64" s="197">
        <v>0</v>
      </c>
      <c r="BC64" s="197">
        <v>0</v>
      </c>
      <c r="BD64" s="197">
        <v>0</v>
      </c>
      <c r="BE64" s="197">
        <v>0</v>
      </c>
      <c r="BF64" s="197">
        <v>0</v>
      </c>
      <c r="BG64" s="197">
        <v>0</v>
      </c>
      <c r="BH64" s="197">
        <v>1881.2349999999999</v>
      </c>
      <c r="BI64" s="197">
        <v>47.548000000000002</v>
      </c>
      <c r="BJ64" s="197">
        <v>2904.3819999999996</v>
      </c>
      <c r="BK64" s="197">
        <v>12.196</v>
      </c>
      <c r="BL64" s="198"/>
      <c r="BM64" s="198"/>
    </row>
    <row r="65" spans="2:65" s="88" customFormat="1">
      <c r="B65" s="137" t="s">
        <v>129</v>
      </c>
      <c r="C65" s="138" t="s">
        <v>359</v>
      </c>
      <c r="D65" s="89">
        <v>0</v>
      </c>
      <c r="E65" s="89">
        <v>2034.8789999999999</v>
      </c>
      <c r="F65" s="89">
        <v>0</v>
      </c>
      <c r="G65" s="89">
        <v>0</v>
      </c>
      <c r="H65" s="89">
        <v>0</v>
      </c>
      <c r="I65" s="89">
        <v>0</v>
      </c>
      <c r="J65" s="89">
        <v>0</v>
      </c>
      <c r="K65" s="89">
        <v>1.123</v>
      </c>
      <c r="L65" s="89">
        <v>0</v>
      </c>
      <c r="M65" s="89">
        <v>0</v>
      </c>
      <c r="N65" s="89">
        <v>0</v>
      </c>
      <c r="O65" s="89">
        <v>0</v>
      </c>
      <c r="P65" s="89">
        <v>0</v>
      </c>
      <c r="Q65" s="89">
        <v>230.262</v>
      </c>
      <c r="R65" s="89">
        <v>152.13300000000001</v>
      </c>
      <c r="S65" s="89">
        <v>0</v>
      </c>
      <c r="T65" s="89">
        <v>0</v>
      </c>
      <c r="U65" s="89">
        <v>0</v>
      </c>
      <c r="V65" s="89">
        <v>0</v>
      </c>
      <c r="W65" s="89">
        <v>85.884</v>
      </c>
      <c r="X65" s="89">
        <v>637.08000000000004</v>
      </c>
      <c r="Y65" s="89">
        <v>137.50700000000001</v>
      </c>
      <c r="Z65" s="89">
        <v>4.2539999999999996</v>
      </c>
      <c r="AA65" s="89">
        <v>0</v>
      </c>
      <c r="AB65" s="89">
        <v>0</v>
      </c>
      <c r="AC65" s="89">
        <v>0</v>
      </c>
      <c r="AD65" s="89">
        <v>42.588999999999999</v>
      </c>
      <c r="AE65" s="89">
        <v>154.76</v>
      </c>
      <c r="AF65" s="89">
        <v>3.5979999999999999</v>
      </c>
      <c r="AG65" s="89">
        <v>1.427</v>
      </c>
      <c r="AH65" s="89">
        <v>150.268</v>
      </c>
      <c r="AI65" s="89">
        <v>0</v>
      </c>
      <c r="AJ65" s="89">
        <v>0</v>
      </c>
      <c r="AK65" s="89">
        <v>0</v>
      </c>
      <c r="AL65" s="89">
        <v>0</v>
      </c>
      <c r="AM65" s="89">
        <v>0</v>
      </c>
      <c r="AN65" s="89">
        <v>0</v>
      </c>
      <c r="AO65" s="89">
        <v>0</v>
      </c>
      <c r="AP65" s="89">
        <v>212.33500000000001</v>
      </c>
      <c r="AQ65" s="89">
        <v>82.855000000000004</v>
      </c>
      <c r="AR65" s="89">
        <v>33.439</v>
      </c>
      <c r="AS65" s="89">
        <v>44.372999999999998</v>
      </c>
      <c r="AT65" s="89">
        <v>3.702</v>
      </c>
      <c r="AU65" s="89">
        <v>0</v>
      </c>
      <c r="AV65" s="89">
        <v>0</v>
      </c>
      <c r="AW65" s="89">
        <v>0</v>
      </c>
      <c r="AX65" s="89">
        <v>0</v>
      </c>
      <c r="AY65" s="89">
        <v>0</v>
      </c>
      <c r="AZ65" s="89">
        <v>0</v>
      </c>
      <c r="BA65" s="89">
        <v>0</v>
      </c>
      <c r="BB65" s="89">
        <v>4.5010000000000003</v>
      </c>
      <c r="BC65" s="89">
        <v>0</v>
      </c>
      <c r="BD65" s="89">
        <v>1</v>
      </c>
      <c r="BE65" s="89">
        <v>0</v>
      </c>
      <c r="BF65" s="89">
        <v>0</v>
      </c>
      <c r="BG65" s="89">
        <v>0</v>
      </c>
      <c r="BH65" s="89">
        <v>375.76600000000002</v>
      </c>
      <c r="BI65" s="89">
        <v>4.9000000000000002E-2</v>
      </c>
      <c r="BJ65" s="89">
        <v>4393.7839999999997</v>
      </c>
      <c r="BK65" s="89">
        <v>468.089</v>
      </c>
      <c r="BL65" s="90"/>
      <c r="BM65" s="90"/>
    </row>
    <row r="66" spans="2:65" s="88" customFormat="1">
      <c r="B66" s="91" t="s">
        <v>131</v>
      </c>
      <c r="C66" s="136" t="s">
        <v>360</v>
      </c>
      <c r="D66" s="89">
        <v>0</v>
      </c>
      <c r="E66" s="89">
        <v>0</v>
      </c>
      <c r="F66" s="89">
        <v>0</v>
      </c>
      <c r="G66" s="89">
        <v>0</v>
      </c>
      <c r="H66" s="89">
        <v>0</v>
      </c>
      <c r="I66" s="89">
        <v>3.1E-2</v>
      </c>
      <c r="J66" s="89">
        <v>0</v>
      </c>
      <c r="K66" s="89">
        <v>0.54600000000000004</v>
      </c>
      <c r="L66" s="89">
        <v>0</v>
      </c>
      <c r="M66" s="89">
        <v>0</v>
      </c>
      <c r="N66" s="89">
        <v>0</v>
      </c>
      <c r="O66" s="89">
        <v>0</v>
      </c>
      <c r="P66" s="89">
        <v>0</v>
      </c>
      <c r="Q66" s="89">
        <v>0</v>
      </c>
      <c r="R66" s="89">
        <v>0.13</v>
      </c>
      <c r="S66" s="89">
        <v>0</v>
      </c>
      <c r="T66" s="89">
        <v>0</v>
      </c>
      <c r="U66" s="89">
        <v>0</v>
      </c>
      <c r="V66" s="89">
        <v>0</v>
      </c>
      <c r="W66" s="89">
        <v>0</v>
      </c>
      <c r="X66" s="89">
        <v>20.148</v>
      </c>
      <c r="Y66" s="89">
        <v>0</v>
      </c>
      <c r="Z66" s="89">
        <v>10.747</v>
      </c>
      <c r="AA66" s="89">
        <v>0</v>
      </c>
      <c r="AB66" s="89">
        <v>0</v>
      </c>
      <c r="AC66" s="89">
        <v>0</v>
      </c>
      <c r="AD66" s="89">
        <v>3.8650000000000002</v>
      </c>
      <c r="AE66" s="89">
        <v>705.48800000000006</v>
      </c>
      <c r="AF66" s="89">
        <v>8.4380000000000006</v>
      </c>
      <c r="AG66" s="89">
        <v>6.1130000000000004</v>
      </c>
      <c r="AH66" s="89">
        <v>4.1440000000000001</v>
      </c>
      <c r="AI66" s="89">
        <v>0</v>
      </c>
      <c r="AJ66" s="89">
        <v>0</v>
      </c>
      <c r="AK66" s="89">
        <v>0</v>
      </c>
      <c r="AL66" s="89">
        <v>0</v>
      </c>
      <c r="AM66" s="89">
        <v>0</v>
      </c>
      <c r="AN66" s="89">
        <v>0</v>
      </c>
      <c r="AO66" s="89">
        <v>0</v>
      </c>
      <c r="AP66" s="89">
        <v>12.077</v>
      </c>
      <c r="AQ66" s="89">
        <v>21.359000000000002</v>
      </c>
      <c r="AR66" s="89">
        <v>0</v>
      </c>
      <c r="AS66" s="89">
        <v>0</v>
      </c>
      <c r="AT66" s="89">
        <v>3.4000000000000002E-2</v>
      </c>
      <c r="AU66" s="89">
        <v>0</v>
      </c>
      <c r="AV66" s="89">
        <v>0</v>
      </c>
      <c r="AW66" s="89">
        <v>0</v>
      </c>
      <c r="AX66" s="89">
        <v>0</v>
      </c>
      <c r="AY66" s="89">
        <v>0</v>
      </c>
      <c r="AZ66" s="89">
        <v>0</v>
      </c>
      <c r="BA66" s="89">
        <v>0</v>
      </c>
      <c r="BB66" s="89">
        <v>0</v>
      </c>
      <c r="BC66" s="89">
        <v>0</v>
      </c>
      <c r="BD66" s="89">
        <v>0</v>
      </c>
      <c r="BE66" s="89">
        <v>0</v>
      </c>
      <c r="BF66" s="89">
        <v>0</v>
      </c>
      <c r="BG66" s="89">
        <v>0</v>
      </c>
      <c r="BH66" s="89">
        <v>0.83599999999999997</v>
      </c>
      <c r="BI66" s="89">
        <v>0</v>
      </c>
      <c r="BJ66" s="89">
        <v>793.95600000000013</v>
      </c>
      <c r="BK66" s="89">
        <v>33.47</v>
      </c>
      <c r="BL66" s="90"/>
      <c r="BM66" s="90"/>
    </row>
    <row r="67" spans="2:65">
      <c r="B67" s="116" t="s">
        <v>122</v>
      </c>
      <c r="C67" s="117" t="s">
        <v>361</v>
      </c>
      <c r="D67" s="102">
        <v>0</v>
      </c>
      <c r="E67" s="102">
        <v>0</v>
      </c>
      <c r="F67" s="102">
        <v>0</v>
      </c>
      <c r="G67" s="102">
        <v>0</v>
      </c>
      <c r="H67" s="102">
        <v>0</v>
      </c>
      <c r="I67" s="102">
        <v>0</v>
      </c>
      <c r="J67" s="102">
        <v>0</v>
      </c>
      <c r="K67" s="102">
        <v>0</v>
      </c>
      <c r="L67" s="102">
        <v>0</v>
      </c>
      <c r="M67" s="102">
        <v>0</v>
      </c>
      <c r="N67" s="102">
        <v>0</v>
      </c>
      <c r="O67" s="102">
        <v>0</v>
      </c>
      <c r="P67" s="102">
        <v>0</v>
      </c>
      <c r="Q67" s="102">
        <v>0</v>
      </c>
      <c r="R67" s="102">
        <v>1215.556</v>
      </c>
      <c r="S67" s="102">
        <v>0</v>
      </c>
      <c r="T67" s="102">
        <v>0</v>
      </c>
      <c r="U67" s="102">
        <v>0</v>
      </c>
      <c r="V67" s="102">
        <v>0</v>
      </c>
      <c r="W67" s="102">
        <v>0</v>
      </c>
      <c r="X67" s="102">
        <v>5.2140000000000004</v>
      </c>
      <c r="Y67" s="102">
        <v>3586.989</v>
      </c>
      <c r="Z67" s="102">
        <v>10007.453</v>
      </c>
      <c r="AA67" s="102">
        <v>0.01</v>
      </c>
      <c r="AB67" s="102">
        <v>0</v>
      </c>
      <c r="AC67" s="102">
        <v>2657.922</v>
      </c>
      <c r="AD67" s="102">
        <v>24.895</v>
      </c>
      <c r="AE67" s="102">
        <v>19447.017</v>
      </c>
      <c r="AF67" s="102">
        <v>81.055999999999997</v>
      </c>
      <c r="AG67" s="102">
        <v>14.747999999999999</v>
      </c>
      <c r="AH67" s="102">
        <v>130.364</v>
      </c>
      <c r="AI67" s="102">
        <v>0</v>
      </c>
      <c r="AJ67" s="102">
        <v>0</v>
      </c>
      <c r="AK67" s="102">
        <v>0</v>
      </c>
      <c r="AL67" s="102">
        <v>0</v>
      </c>
      <c r="AM67" s="102">
        <v>0</v>
      </c>
      <c r="AN67" s="102">
        <v>0</v>
      </c>
      <c r="AO67" s="102">
        <v>0</v>
      </c>
      <c r="AP67" s="102">
        <v>0</v>
      </c>
      <c r="AQ67" s="102">
        <v>0</v>
      </c>
      <c r="AR67" s="102">
        <v>0</v>
      </c>
      <c r="AS67" s="102">
        <v>0</v>
      </c>
      <c r="AT67" s="102">
        <v>0</v>
      </c>
      <c r="AU67" s="102">
        <v>0</v>
      </c>
      <c r="AV67" s="102">
        <v>0</v>
      </c>
      <c r="AW67" s="102">
        <v>685.42399999999998</v>
      </c>
      <c r="AX67" s="102">
        <v>0</v>
      </c>
      <c r="AY67" s="102">
        <v>0</v>
      </c>
      <c r="AZ67" s="102">
        <v>0</v>
      </c>
      <c r="BA67" s="102">
        <v>0</v>
      </c>
      <c r="BB67" s="102">
        <v>0</v>
      </c>
      <c r="BC67" s="102">
        <v>0</v>
      </c>
      <c r="BD67" s="102">
        <v>0</v>
      </c>
      <c r="BE67" s="102">
        <v>0</v>
      </c>
      <c r="BF67" s="102">
        <v>0</v>
      </c>
      <c r="BG67" s="102">
        <v>0</v>
      </c>
      <c r="BH67" s="102">
        <v>250.14599999999999</v>
      </c>
      <c r="BI67" s="102">
        <v>0</v>
      </c>
      <c r="BJ67" s="102">
        <v>38106.793999999994</v>
      </c>
      <c r="BK67" s="102">
        <v>685.42399999999998</v>
      </c>
      <c r="BL67" s="104"/>
      <c r="BM67" s="104"/>
    </row>
    <row r="68" spans="2:65">
      <c r="B68" s="124" t="s">
        <v>362</v>
      </c>
      <c r="C68" s="126" t="s">
        <v>363</v>
      </c>
      <c r="D68" s="102">
        <v>0</v>
      </c>
      <c r="E68" s="102">
        <v>0</v>
      </c>
      <c r="F68" s="102">
        <v>0</v>
      </c>
      <c r="G68" s="102">
        <v>0</v>
      </c>
      <c r="H68" s="102">
        <v>0</v>
      </c>
      <c r="I68" s="102">
        <v>0</v>
      </c>
      <c r="J68" s="102">
        <v>0</v>
      </c>
      <c r="K68" s="102">
        <v>0</v>
      </c>
      <c r="L68" s="102">
        <v>0</v>
      </c>
      <c r="M68" s="102">
        <v>0</v>
      </c>
      <c r="N68" s="102">
        <v>0</v>
      </c>
      <c r="O68" s="102">
        <v>0</v>
      </c>
      <c r="P68" s="102">
        <v>0</v>
      </c>
      <c r="Q68" s="102">
        <v>0</v>
      </c>
      <c r="R68" s="102">
        <v>0</v>
      </c>
      <c r="S68" s="102">
        <v>0</v>
      </c>
      <c r="T68" s="102">
        <v>0</v>
      </c>
      <c r="U68" s="102">
        <v>0</v>
      </c>
      <c r="V68" s="102">
        <v>0</v>
      </c>
      <c r="W68" s="102">
        <v>0</v>
      </c>
      <c r="X68" s="102">
        <v>7.0000000000000001E-3</v>
      </c>
      <c r="Y68" s="102">
        <v>0</v>
      </c>
      <c r="Z68" s="102">
        <v>0</v>
      </c>
      <c r="AA68" s="102">
        <v>0</v>
      </c>
      <c r="AB68" s="102">
        <v>0</v>
      </c>
      <c r="AC68" s="102">
        <v>0</v>
      </c>
      <c r="AD68" s="102">
        <v>0</v>
      </c>
      <c r="AE68" s="102">
        <v>95.352000000000004</v>
      </c>
      <c r="AF68" s="102">
        <v>0</v>
      </c>
      <c r="AG68" s="102">
        <v>0</v>
      </c>
      <c r="AH68" s="102">
        <v>0</v>
      </c>
      <c r="AI68" s="102">
        <v>0</v>
      </c>
      <c r="AJ68" s="102">
        <v>0</v>
      </c>
      <c r="AK68" s="102">
        <v>0</v>
      </c>
      <c r="AL68" s="102">
        <v>0</v>
      </c>
      <c r="AM68" s="102">
        <v>0</v>
      </c>
      <c r="AN68" s="102">
        <v>0</v>
      </c>
      <c r="AO68" s="102">
        <v>0</v>
      </c>
      <c r="AP68" s="102">
        <v>0</v>
      </c>
      <c r="AQ68" s="102">
        <v>0</v>
      </c>
      <c r="AR68" s="102">
        <v>0</v>
      </c>
      <c r="AS68" s="102">
        <v>0</v>
      </c>
      <c r="AT68" s="102">
        <v>0</v>
      </c>
      <c r="AU68" s="102">
        <v>0</v>
      </c>
      <c r="AV68" s="102">
        <v>0</v>
      </c>
      <c r="AW68" s="102">
        <v>0</v>
      </c>
      <c r="AX68" s="102">
        <v>0</v>
      </c>
      <c r="AY68" s="102">
        <v>0</v>
      </c>
      <c r="AZ68" s="102">
        <v>0</v>
      </c>
      <c r="BA68" s="102">
        <v>0</v>
      </c>
      <c r="BB68" s="102">
        <v>0</v>
      </c>
      <c r="BC68" s="102">
        <v>0</v>
      </c>
      <c r="BD68" s="102">
        <v>0</v>
      </c>
      <c r="BE68" s="102">
        <v>0</v>
      </c>
      <c r="BF68" s="102">
        <v>0</v>
      </c>
      <c r="BG68" s="102">
        <v>0</v>
      </c>
      <c r="BH68" s="102">
        <v>250.14599999999999</v>
      </c>
      <c r="BI68" s="102">
        <v>0</v>
      </c>
      <c r="BJ68" s="102">
        <v>345.505</v>
      </c>
      <c r="BK68" s="102">
        <v>0</v>
      </c>
      <c r="BL68" s="104"/>
      <c r="BM68" s="104"/>
    </row>
    <row r="69" spans="2:65">
      <c r="B69" s="124" t="s">
        <v>364</v>
      </c>
      <c r="C69" s="126" t="s">
        <v>365</v>
      </c>
      <c r="D69" s="102">
        <v>0</v>
      </c>
      <c r="E69" s="102">
        <v>0</v>
      </c>
      <c r="F69" s="102">
        <v>0</v>
      </c>
      <c r="G69" s="102">
        <v>0</v>
      </c>
      <c r="H69" s="102">
        <v>0</v>
      </c>
      <c r="I69" s="102">
        <v>0</v>
      </c>
      <c r="J69" s="102">
        <v>0</v>
      </c>
      <c r="K69" s="102">
        <v>0</v>
      </c>
      <c r="L69" s="102">
        <v>0</v>
      </c>
      <c r="M69" s="102">
        <v>0</v>
      </c>
      <c r="N69" s="102">
        <v>0</v>
      </c>
      <c r="O69" s="102">
        <v>0</v>
      </c>
      <c r="P69" s="102">
        <v>0</v>
      </c>
      <c r="Q69" s="102">
        <v>0</v>
      </c>
      <c r="R69" s="102">
        <v>1215.556</v>
      </c>
      <c r="S69" s="102">
        <v>0</v>
      </c>
      <c r="T69" s="102">
        <v>0</v>
      </c>
      <c r="U69" s="102">
        <v>0</v>
      </c>
      <c r="V69" s="102">
        <v>0</v>
      </c>
      <c r="W69" s="102">
        <v>0</v>
      </c>
      <c r="X69" s="102">
        <v>3.9460000000000002</v>
      </c>
      <c r="Y69" s="102">
        <v>3586.989</v>
      </c>
      <c r="Z69" s="102">
        <v>10004.41</v>
      </c>
      <c r="AA69" s="102">
        <v>0</v>
      </c>
      <c r="AB69" s="102">
        <v>0</v>
      </c>
      <c r="AC69" s="102">
        <v>0</v>
      </c>
      <c r="AD69" s="102">
        <v>20.71</v>
      </c>
      <c r="AE69" s="102">
        <v>19211.644</v>
      </c>
      <c r="AF69" s="102">
        <v>0.97299999999999998</v>
      </c>
      <c r="AG69" s="102">
        <v>3.6999999999999998E-2</v>
      </c>
      <c r="AH69" s="102">
        <v>3.6339999999999999</v>
      </c>
      <c r="AI69" s="102">
        <v>0</v>
      </c>
      <c r="AJ69" s="102">
        <v>0</v>
      </c>
      <c r="AK69" s="102">
        <v>0</v>
      </c>
      <c r="AL69" s="102">
        <v>0</v>
      </c>
      <c r="AM69" s="102">
        <v>0</v>
      </c>
      <c r="AN69" s="102">
        <v>0</v>
      </c>
      <c r="AO69" s="102">
        <v>0</v>
      </c>
      <c r="AP69" s="102">
        <v>0</v>
      </c>
      <c r="AQ69" s="102">
        <v>0</v>
      </c>
      <c r="AR69" s="102">
        <v>0</v>
      </c>
      <c r="AS69" s="102">
        <v>0</v>
      </c>
      <c r="AT69" s="102">
        <v>0</v>
      </c>
      <c r="AU69" s="102">
        <v>0</v>
      </c>
      <c r="AV69" s="102">
        <v>0</v>
      </c>
      <c r="AW69" s="102">
        <v>685.42399999999998</v>
      </c>
      <c r="AX69" s="102">
        <v>0</v>
      </c>
      <c r="AY69" s="102">
        <v>0</v>
      </c>
      <c r="AZ69" s="102">
        <v>0</v>
      </c>
      <c r="BA69" s="102">
        <v>0</v>
      </c>
      <c r="BB69" s="102">
        <v>0</v>
      </c>
      <c r="BC69" s="102">
        <v>0</v>
      </c>
      <c r="BD69" s="102">
        <v>0</v>
      </c>
      <c r="BE69" s="102">
        <v>0</v>
      </c>
      <c r="BF69" s="102">
        <v>0</v>
      </c>
      <c r="BG69" s="102">
        <v>0</v>
      </c>
      <c r="BH69" s="102">
        <v>0</v>
      </c>
      <c r="BI69" s="102">
        <v>0</v>
      </c>
      <c r="BJ69" s="102">
        <v>34733.322999999989</v>
      </c>
      <c r="BK69" s="102">
        <v>685.42399999999998</v>
      </c>
      <c r="BL69" s="104"/>
      <c r="BM69" s="104"/>
    </row>
    <row r="70" spans="2:65">
      <c r="B70" s="124" t="s">
        <v>366</v>
      </c>
      <c r="C70" s="126" t="s">
        <v>367</v>
      </c>
      <c r="D70" s="102">
        <v>0</v>
      </c>
      <c r="E70" s="102">
        <v>0</v>
      </c>
      <c r="F70" s="102">
        <v>0</v>
      </c>
      <c r="G70" s="102">
        <v>0</v>
      </c>
      <c r="H70" s="102">
        <v>0</v>
      </c>
      <c r="I70" s="102">
        <v>0</v>
      </c>
      <c r="J70" s="102">
        <v>0</v>
      </c>
      <c r="K70" s="102">
        <v>0</v>
      </c>
      <c r="L70" s="102">
        <v>0</v>
      </c>
      <c r="M70" s="102">
        <v>0</v>
      </c>
      <c r="N70" s="102">
        <v>0</v>
      </c>
      <c r="O70" s="102">
        <v>0</v>
      </c>
      <c r="P70" s="102">
        <v>0</v>
      </c>
      <c r="Q70" s="102">
        <v>0</v>
      </c>
      <c r="R70" s="102">
        <v>0</v>
      </c>
      <c r="S70" s="102">
        <v>0</v>
      </c>
      <c r="T70" s="102">
        <v>0</v>
      </c>
      <c r="U70" s="102">
        <v>0</v>
      </c>
      <c r="V70" s="102">
        <v>0</v>
      </c>
      <c r="W70" s="102">
        <v>0</v>
      </c>
      <c r="X70" s="102">
        <v>0.93899999999999995</v>
      </c>
      <c r="Y70" s="102">
        <v>0</v>
      </c>
      <c r="Z70" s="102">
        <v>3.04</v>
      </c>
      <c r="AA70" s="102">
        <v>0</v>
      </c>
      <c r="AB70" s="102">
        <v>0</v>
      </c>
      <c r="AC70" s="102">
        <v>0</v>
      </c>
      <c r="AD70" s="102">
        <v>3.9990000000000001</v>
      </c>
      <c r="AE70" s="102">
        <v>138.947</v>
      </c>
      <c r="AF70" s="102">
        <v>80.082999999999998</v>
      </c>
      <c r="AG70" s="102">
        <v>14.711</v>
      </c>
      <c r="AH70" s="102">
        <v>126.73</v>
      </c>
      <c r="AI70" s="102">
        <v>0</v>
      </c>
      <c r="AJ70" s="102">
        <v>0</v>
      </c>
      <c r="AK70" s="102">
        <v>0</v>
      </c>
      <c r="AL70" s="102">
        <v>0</v>
      </c>
      <c r="AM70" s="102">
        <v>0</v>
      </c>
      <c r="AN70" s="102">
        <v>0</v>
      </c>
      <c r="AO70" s="102">
        <v>0</v>
      </c>
      <c r="AP70" s="102">
        <v>0</v>
      </c>
      <c r="AQ70" s="102">
        <v>0</v>
      </c>
      <c r="AR70" s="102">
        <v>0</v>
      </c>
      <c r="AS70" s="102">
        <v>0</v>
      </c>
      <c r="AT70" s="102">
        <v>0</v>
      </c>
      <c r="AU70" s="102">
        <v>0</v>
      </c>
      <c r="AV70" s="102">
        <v>0</v>
      </c>
      <c r="AW70" s="102">
        <v>0</v>
      </c>
      <c r="AX70" s="102">
        <v>0</v>
      </c>
      <c r="AY70" s="102">
        <v>0</v>
      </c>
      <c r="AZ70" s="102">
        <v>0</v>
      </c>
      <c r="BA70" s="102">
        <v>0</v>
      </c>
      <c r="BB70" s="102">
        <v>0</v>
      </c>
      <c r="BC70" s="102">
        <v>0</v>
      </c>
      <c r="BD70" s="102">
        <v>0</v>
      </c>
      <c r="BE70" s="102">
        <v>0</v>
      </c>
      <c r="BF70" s="102">
        <v>0</v>
      </c>
      <c r="BG70" s="102">
        <v>0</v>
      </c>
      <c r="BH70" s="102">
        <v>0</v>
      </c>
      <c r="BI70" s="102">
        <v>0</v>
      </c>
      <c r="BJ70" s="102">
        <v>368.44900000000001</v>
      </c>
      <c r="BK70" s="102">
        <v>0</v>
      </c>
      <c r="BL70" s="104"/>
      <c r="BM70" s="104"/>
    </row>
    <row r="71" spans="2:65">
      <c r="B71" s="124" t="s">
        <v>368</v>
      </c>
      <c r="C71" s="126" t="s">
        <v>369</v>
      </c>
      <c r="D71" s="102">
        <v>0</v>
      </c>
      <c r="E71" s="102">
        <v>0</v>
      </c>
      <c r="F71" s="102">
        <v>0</v>
      </c>
      <c r="G71" s="102">
        <v>0</v>
      </c>
      <c r="H71" s="102">
        <v>0</v>
      </c>
      <c r="I71" s="102">
        <v>0</v>
      </c>
      <c r="J71" s="102">
        <v>0</v>
      </c>
      <c r="K71" s="102">
        <v>0</v>
      </c>
      <c r="L71" s="102">
        <v>0</v>
      </c>
      <c r="M71" s="102">
        <v>0</v>
      </c>
      <c r="N71" s="102">
        <v>0</v>
      </c>
      <c r="O71" s="102">
        <v>0</v>
      </c>
      <c r="P71" s="102">
        <v>0</v>
      </c>
      <c r="Q71" s="102">
        <v>0</v>
      </c>
      <c r="R71" s="102">
        <v>0</v>
      </c>
      <c r="S71" s="102">
        <v>0</v>
      </c>
      <c r="T71" s="102">
        <v>0</v>
      </c>
      <c r="U71" s="102">
        <v>0</v>
      </c>
      <c r="V71" s="102">
        <v>0</v>
      </c>
      <c r="W71" s="102">
        <v>0</v>
      </c>
      <c r="X71" s="102">
        <v>0.32200000000000001</v>
      </c>
      <c r="Y71" s="102">
        <v>0</v>
      </c>
      <c r="Z71" s="102">
        <v>3.0000000000000001E-3</v>
      </c>
      <c r="AA71" s="102">
        <v>0.01</v>
      </c>
      <c r="AB71" s="102">
        <v>0</v>
      </c>
      <c r="AC71" s="102">
        <v>2657.922</v>
      </c>
      <c r="AD71" s="102">
        <v>0.186</v>
      </c>
      <c r="AE71" s="102">
        <v>1.075</v>
      </c>
      <c r="AF71" s="102">
        <v>0</v>
      </c>
      <c r="AG71" s="102">
        <v>0</v>
      </c>
      <c r="AH71" s="102">
        <v>0</v>
      </c>
      <c r="AI71" s="102">
        <v>0</v>
      </c>
      <c r="AJ71" s="102">
        <v>0</v>
      </c>
      <c r="AK71" s="102">
        <v>0</v>
      </c>
      <c r="AL71" s="102">
        <v>0</v>
      </c>
      <c r="AM71" s="102">
        <v>0</v>
      </c>
      <c r="AN71" s="102">
        <v>0</v>
      </c>
      <c r="AO71" s="102">
        <v>0</v>
      </c>
      <c r="AP71" s="102">
        <v>0</v>
      </c>
      <c r="AQ71" s="102">
        <v>0</v>
      </c>
      <c r="AR71" s="102">
        <v>0</v>
      </c>
      <c r="AS71" s="102">
        <v>0</v>
      </c>
      <c r="AT71" s="102">
        <v>0</v>
      </c>
      <c r="AU71" s="102">
        <v>0</v>
      </c>
      <c r="AV71" s="102">
        <v>0</v>
      </c>
      <c r="AW71" s="102">
        <v>0</v>
      </c>
      <c r="AX71" s="102">
        <v>0</v>
      </c>
      <c r="AY71" s="102">
        <v>0</v>
      </c>
      <c r="AZ71" s="102">
        <v>0</v>
      </c>
      <c r="BA71" s="102">
        <v>0</v>
      </c>
      <c r="BB71" s="102">
        <v>0</v>
      </c>
      <c r="BC71" s="102">
        <v>0</v>
      </c>
      <c r="BD71" s="102">
        <v>0</v>
      </c>
      <c r="BE71" s="102">
        <v>0</v>
      </c>
      <c r="BF71" s="102">
        <v>0</v>
      </c>
      <c r="BG71" s="102">
        <v>0</v>
      </c>
      <c r="BH71" s="102">
        <v>0</v>
      </c>
      <c r="BI71" s="102">
        <v>0</v>
      </c>
      <c r="BJ71" s="102">
        <v>2659.518</v>
      </c>
      <c r="BK71" s="102">
        <v>0</v>
      </c>
      <c r="BL71" s="104"/>
      <c r="BM71" s="104"/>
    </row>
    <row r="72" spans="2:65">
      <c r="B72" s="116" t="s">
        <v>123</v>
      </c>
      <c r="C72" s="123" t="s">
        <v>370</v>
      </c>
      <c r="D72" s="102">
        <v>0</v>
      </c>
      <c r="E72" s="102">
        <v>0</v>
      </c>
      <c r="F72" s="102">
        <v>0</v>
      </c>
      <c r="G72" s="102">
        <v>0</v>
      </c>
      <c r="H72" s="102">
        <v>0</v>
      </c>
      <c r="I72" s="102">
        <v>0</v>
      </c>
      <c r="J72" s="102">
        <v>0</v>
      </c>
      <c r="K72" s="102">
        <v>285.10599999999999</v>
      </c>
      <c r="L72" s="102">
        <v>0</v>
      </c>
      <c r="M72" s="102">
        <v>0</v>
      </c>
      <c r="N72" s="102">
        <v>0</v>
      </c>
      <c r="O72" s="102">
        <v>0</v>
      </c>
      <c r="P72" s="102">
        <v>0</v>
      </c>
      <c r="Q72" s="102">
        <v>0</v>
      </c>
      <c r="R72" s="102">
        <v>10475.422</v>
      </c>
      <c r="S72" s="102">
        <v>0</v>
      </c>
      <c r="T72" s="102">
        <v>0</v>
      </c>
      <c r="U72" s="102">
        <v>0</v>
      </c>
      <c r="V72" s="102">
        <v>0</v>
      </c>
      <c r="W72" s="102">
        <v>0</v>
      </c>
      <c r="X72" s="102">
        <v>561.08600000000001</v>
      </c>
      <c r="Y72" s="102">
        <v>21.033999999999999</v>
      </c>
      <c r="Z72" s="102">
        <v>3.1459999999999999</v>
      </c>
      <c r="AA72" s="102">
        <v>0</v>
      </c>
      <c r="AB72" s="102">
        <v>0</v>
      </c>
      <c r="AC72" s="102">
        <v>0</v>
      </c>
      <c r="AD72" s="102">
        <v>1491.3879999999999</v>
      </c>
      <c r="AE72" s="102">
        <v>37.040999999999997</v>
      </c>
      <c r="AF72" s="102">
        <v>0.85799999999999998</v>
      </c>
      <c r="AG72" s="102">
        <v>1.7000000000000001E-2</v>
      </c>
      <c r="AH72" s="102">
        <v>25.635000000000002</v>
      </c>
      <c r="AI72" s="102">
        <v>0</v>
      </c>
      <c r="AJ72" s="102">
        <v>0</v>
      </c>
      <c r="AK72" s="102">
        <v>0</v>
      </c>
      <c r="AL72" s="102">
        <v>0</v>
      </c>
      <c r="AM72" s="102">
        <v>0</v>
      </c>
      <c r="AN72" s="102">
        <v>0</v>
      </c>
      <c r="AO72" s="102">
        <v>0</v>
      </c>
      <c r="AP72" s="102">
        <v>0</v>
      </c>
      <c r="AQ72" s="102">
        <v>0</v>
      </c>
      <c r="AR72" s="102">
        <v>0</v>
      </c>
      <c r="AS72" s="102">
        <v>126.70699999999999</v>
      </c>
      <c r="AT72" s="102">
        <v>3.9140000000000001</v>
      </c>
      <c r="AU72" s="102">
        <v>1.96</v>
      </c>
      <c r="AV72" s="102">
        <v>0</v>
      </c>
      <c r="AW72" s="102">
        <v>0</v>
      </c>
      <c r="AX72" s="102">
        <v>0</v>
      </c>
      <c r="AY72" s="102">
        <v>0</v>
      </c>
      <c r="AZ72" s="102">
        <v>0</v>
      </c>
      <c r="BA72" s="102">
        <v>0</v>
      </c>
      <c r="BB72" s="102">
        <v>36.151000000000003</v>
      </c>
      <c r="BC72" s="102">
        <v>0</v>
      </c>
      <c r="BD72" s="102">
        <v>11.957000000000001</v>
      </c>
      <c r="BE72" s="102">
        <v>0</v>
      </c>
      <c r="BF72" s="102">
        <v>0</v>
      </c>
      <c r="BG72" s="102">
        <v>0</v>
      </c>
      <c r="BH72" s="102">
        <v>6114.9340000000002</v>
      </c>
      <c r="BI72" s="102">
        <v>2136.1489999999999</v>
      </c>
      <c r="BJ72" s="102">
        <v>21332.505000000001</v>
      </c>
      <c r="BK72" s="102">
        <v>180.68899999999999</v>
      </c>
      <c r="BL72" s="104"/>
      <c r="BM72" s="104"/>
    </row>
    <row r="73" spans="2:65">
      <c r="B73" s="116" t="s">
        <v>371</v>
      </c>
      <c r="C73" s="117" t="s">
        <v>372</v>
      </c>
      <c r="D73" s="102">
        <v>0</v>
      </c>
      <c r="E73" s="102">
        <v>0</v>
      </c>
      <c r="F73" s="102">
        <v>0</v>
      </c>
      <c r="G73" s="102">
        <v>0</v>
      </c>
      <c r="H73" s="102">
        <v>0</v>
      </c>
      <c r="I73" s="102">
        <v>0</v>
      </c>
      <c r="J73" s="102">
        <v>0</v>
      </c>
      <c r="K73" s="102">
        <v>116.02500000000001</v>
      </c>
      <c r="L73" s="102">
        <v>0</v>
      </c>
      <c r="M73" s="102">
        <v>0</v>
      </c>
      <c r="N73" s="102">
        <v>0</v>
      </c>
      <c r="O73" s="102">
        <v>0</v>
      </c>
      <c r="P73" s="102">
        <v>0</v>
      </c>
      <c r="Q73" s="102">
        <v>0</v>
      </c>
      <c r="R73" s="102">
        <v>3622.4290000000001</v>
      </c>
      <c r="S73" s="102">
        <v>0</v>
      </c>
      <c r="T73" s="102">
        <v>0</v>
      </c>
      <c r="U73" s="102">
        <v>0</v>
      </c>
      <c r="V73" s="102">
        <v>0</v>
      </c>
      <c r="W73" s="102">
        <v>39.645000000000003</v>
      </c>
      <c r="X73" s="102">
        <v>1155.1479999999999</v>
      </c>
      <c r="Y73" s="102">
        <v>110.038</v>
      </c>
      <c r="Z73" s="102">
        <v>45.99</v>
      </c>
      <c r="AA73" s="102">
        <v>0.78</v>
      </c>
      <c r="AB73" s="102">
        <v>0</v>
      </c>
      <c r="AC73" s="102">
        <v>13.807</v>
      </c>
      <c r="AD73" s="102">
        <v>508.43400000000003</v>
      </c>
      <c r="AE73" s="102">
        <v>1023.514</v>
      </c>
      <c r="AF73" s="102">
        <v>35.231999999999999</v>
      </c>
      <c r="AG73" s="102">
        <v>16.95</v>
      </c>
      <c r="AH73" s="102">
        <v>79.638999999999996</v>
      </c>
      <c r="AI73" s="102">
        <v>0</v>
      </c>
      <c r="AJ73" s="102">
        <v>0</v>
      </c>
      <c r="AK73" s="102">
        <v>0</v>
      </c>
      <c r="AL73" s="102">
        <v>0</v>
      </c>
      <c r="AM73" s="102">
        <v>0</v>
      </c>
      <c r="AN73" s="102">
        <v>0</v>
      </c>
      <c r="AO73" s="102">
        <v>0</v>
      </c>
      <c r="AP73" s="102">
        <v>32.323999999999998</v>
      </c>
      <c r="AQ73" s="102">
        <v>19.146999999999998</v>
      </c>
      <c r="AR73" s="102">
        <v>15.054</v>
      </c>
      <c r="AS73" s="102">
        <v>52.610999999999997</v>
      </c>
      <c r="AT73" s="102">
        <v>0</v>
      </c>
      <c r="AU73" s="102">
        <v>0</v>
      </c>
      <c r="AV73" s="102">
        <v>0</v>
      </c>
      <c r="AW73" s="102">
        <v>0</v>
      </c>
      <c r="AX73" s="102">
        <v>0</v>
      </c>
      <c r="AY73" s="102">
        <v>0</v>
      </c>
      <c r="AZ73" s="102">
        <v>0</v>
      </c>
      <c r="BA73" s="102">
        <v>0</v>
      </c>
      <c r="BB73" s="102">
        <v>3.8450000000000002</v>
      </c>
      <c r="BC73" s="102">
        <v>0</v>
      </c>
      <c r="BD73" s="102">
        <v>1.796</v>
      </c>
      <c r="BE73" s="102">
        <v>0</v>
      </c>
      <c r="BF73" s="102">
        <v>0</v>
      </c>
      <c r="BG73" s="102">
        <v>0</v>
      </c>
      <c r="BH73" s="102">
        <v>12392.861999999999</v>
      </c>
      <c r="BI73" s="102">
        <v>326.06700000000001</v>
      </c>
      <c r="BJ73" s="102">
        <v>19611.336999999996</v>
      </c>
      <c r="BK73" s="102">
        <v>164.423</v>
      </c>
      <c r="BL73" s="104"/>
      <c r="BM73" s="104"/>
    </row>
    <row r="74" spans="2:65" s="272" customFormat="1">
      <c r="B74" s="268" t="s">
        <v>373</v>
      </c>
      <c r="C74" s="269" t="s">
        <v>374</v>
      </c>
      <c r="D74" s="270">
        <v>0</v>
      </c>
      <c r="E74" s="270">
        <v>0</v>
      </c>
      <c r="F74" s="270">
        <v>0</v>
      </c>
      <c r="G74" s="270">
        <v>0</v>
      </c>
      <c r="H74" s="270">
        <v>0</v>
      </c>
      <c r="I74" s="270">
        <v>0</v>
      </c>
      <c r="J74" s="270">
        <v>0</v>
      </c>
      <c r="K74" s="270">
        <v>14.728999999999999</v>
      </c>
      <c r="L74" s="270">
        <v>0</v>
      </c>
      <c r="M74" s="270">
        <v>0</v>
      </c>
      <c r="N74" s="270">
        <v>0</v>
      </c>
      <c r="O74" s="270">
        <v>0</v>
      </c>
      <c r="P74" s="270">
        <v>0</v>
      </c>
      <c r="Q74" s="270">
        <v>0</v>
      </c>
      <c r="R74" s="270">
        <v>77.927000000000007</v>
      </c>
      <c r="S74" s="270">
        <v>0</v>
      </c>
      <c r="T74" s="270">
        <v>0</v>
      </c>
      <c r="U74" s="270">
        <v>0</v>
      </c>
      <c r="V74" s="270">
        <v>0</v>
      </c>
      <c r="W74" s="270">
        <v>0</v>
      </c>
      <c r="X74" s="270">
        <v>23.475999999999999</v>
      </c>
      <c r="Y74" s="270">
        <v>0.17699999999999999</v>
      </c>
      <c r="Z74" s="270">
        <v>37.881</v>
      </c>
      <c r="AA74" s="270">
        <v>2.335</v>
      </c>
      <c r="AB74" s="270">
        <v>0</v>
      </c>
      <c r="AC74" s="270">
        <v>439.14600000000002</v>
      </c>
      <c r="AD74" s="270">
        <v>137.20500000000001</v>
      </c>
      <c r="AE74" s="270">
        <v>694.94399999999996</v>
      </c>
      <c r="AF74" s="270">
        <v>2.8450000000000002</v>
      </c>
      <c r="AG74" s="270">
        <v>0.20599999999999999</v>
      </c>
      <c r="AH74" s="270">
        <v>6.9240000000000004</v>
      </c>
      <c r="AI74" s="270">
        <v>0</v>
      </c>
      <c r="AJ74" s="270">
        <v>0</v>
      </c>
      <c r="AK74" s="270">
        <v>0</v>
      </c>
      <c r="AL74" s="270">
        <v>0</v>
      </c>
      <c r="AM74" s="270">
        <v>0</v>
      </c>
      <c r="AN74" s="270">
        <v>0</v>
      </c>
      <c r="AO74" s="270">
        <v>0</v>
      </c>
      <c r="AP74" s="270">
        <v>61.4</v>
      </c>
      <c r="AQ74" s="270">
        <v>684.85500000000002</v>
      </c>
      <c r="AR74" s="270">
        <v>15.536</v>
      </c>
      <c r="AS74" s="270">
        <v>27.611000000000001</v>
      </c>
      <c r="AT74" s="270">
        <v>30.202999999999999</v>
      </c>
      <c r="AU74" s="270">
        <v>0</v>
      </c>
      <c r="AV74" s="270">
        <v>0</v>
      </c>
      <c r="AW74" s="270">
        <v>0</v>
      </c>
      <c r="AX74" s="270">
        <v>0</v>
      </c>
      <c r="AY74" s="270">
        <v>0</v>
      </c>
      <c r="AZ74" s="270">
        <v>0</v>
      </c>
      <c r="BA74" s="270">
        <v>0</v>
      </c>
      <c r="BB74" s="270">
        <v>150.899</v>
      </c>
      <c r="BC74" s="270">
        <v>0</v>
      </c>
      <c r="BD74" s="270">
        <v>12.157999999999999</v>
      </c>
      <c r="BE74" s="270">
        <v>0</v>
      </c>
      <c r="BF74" s="270">
        <v>0</v>
      </c>
      <c r="BG74" s="270">
        <v>0</v>
      </c>
      <c r="BH74" s="270">
        <v>2221.5479999999998</v>
      </c>
      <c r="BI74" s="270">
        <v>69.474000000000004</v>
      </c>
      <c r="BJ74" s="270">
        <v>4711.4789999999994</v>
      </c>
      <c r="BK74" s="270">
        <v>982.66200000000003</v>
      </c>
      <c r="BL74" s="271"/>
      <c r="BM74" s="271"/>
    </row>
    <row r="75" spans="2:65">
      <c r="B75" s="127" t="s">
        <v>375</v>
      </c>
      <c r="C75" s="128" t="s">
        <v>376</v>
      </c>
      <c r="D75" s="129">
        <v>0</v>
      </c>
      <c r="E75" s="129">
        <v>0</v>
      </c>
      <c r="F75" s="129">
        <v>0</v>
      </c>
      <c r="G75" s="129">
        <v>0</v>
      </c>
      <c r="H75" s="129">
        <v>0</v>
      </c>
      <c r="I75" s="129">
        <v>0</v>
      </c>
      <c r="J75" s="129">
        <v>15.398999999999999</v>
      </c>
      <c r="K75" s="129">
        <v>0</v>
      </c>
      <c r="L75" s="129">
        <v>0</v>
      </c>
      <c r="M75" s="129">
        <v>560.74099999999999</v>
      </c>
      <c r="N75" s="129">
        <v>0</v>
      </c>
      <c r="O75" s="129">
        <v>0</v>
      </c>
      <c r="P75" s="129">
        <v>0</v>
      </c>
      <c r="Q75" s="129">
        <v>332.553</v>
      </c>
      <c r="R75" s="129">
        <v>0</v>
      </c>
      <c r="S75" s="129">
        <v>0</v>
      </c>
      <c r="T75" s="129">
        <v>0</v>
      </c>
      <c r="U75" s="129">
        <v>0</v>
      </c>
      <c r="V75" s="129">
        <v>0</v>
      </c>
      <c r="W75" s="129">
        <v>0</v>
      </c>
      <c r="X75" s="129">
        <v>3875.25</v>
      </c>
      <c r="Y75" s="129">
        <v>769.23800000000006</v>
      </c>
      <c r="Z75" s="129">
        <v>0</v>
      </c>
      <c r="AA75" s="129">
        <v>0</v>
      </c>
      <c r="AB75" s="129">
        <v>0</v>
      </c>
      <c r="AC75" s="129">
        <v>0</v>
      </c>
      <c r="AD75" s="129">
        <v>0</v>
      </c>
      <c r="AE75" s="129">
        <v>0</v>
      </c>
      <c r="AF75" s="129">
        <v>0</v>
      </c>
      <c r="AG75" s="129">
        <v>0</v>
      </c>
      <c r="AH75" s="129">
        <v>0</v>
      </c>
      <c r="AI75" s="129">
        <v>43804.417999999998</v>
      </c>
      <c r="AJ75" s="129">
        <v>211.721</v>
      </c>
      <c r="AK75" s="129">
        <v>850.15899999999999</v>
      </c>
      <c r="AL75" s="129">
        <v>1684.0940000000001</v>
      </c>
      <c r="AM75" s="129">
        <v>19.649000000000001</v>
      </c>
      <c r="AN75" s="129">
        <v>796.53300000000002</v>
      </c>
      <c r="AO75" s="129">
        <v>1104.4090000000001</v>
      </c>
      <c r="AP75" s="129">
        <v>0</v>
      </c>
      <c r="AQ75" s="129">
        <v>0</v>
      </c>
      <c r="AR75" s="129">
        <v>0</v>
      </c>
      <c r="AS75" s="129">
        <v>0</v>
      </c>
      <c r="AT75" s="129">
        <v>0</v>
      </c>
      <c r="AU75" s="129">
        <v>0</v>
      </c>
      <c r="AV75" s="129">
        <v>0</v>
      </c>
      <c r="AW75" s="129">
        <v>0</v>
      </c>
      <c r="AX75" s="129">
        <v>0</v>
      </c>
      <c r="AY75" s="129">
        <v>0</v>
      </c>
      <c r="AZ75" s="129">
        <v>0</v>
      </c>
      <c r="BA75" s="129">
        <v>0</v>
      </c>
      <c r="BB75" s="129">
        <v>0</v>
      </c>
      <c r="BC75" s="129">
        <v>0</v>
      </c>
      <c r="BD75" s="129">
        <v>0</v>
      </c>
      <c r="BE75" s="129">
        <v>0</v>
      </c>
      <c r="BF75" s="129">
        <v>0</v>
      </c>
      <c r="BG75" s="129">
        <v>0</v>
      </c>
      <c r="BH75" s="129">
        <v>0</v>
      </c>
      <c r="BI75" s="129">
        <v>0</v>
      </c>
      <c r="BJ75" s="129">
        <v>54024.163999999997</v>
      </c>
      <c r="BK75" s="129">
        <v>0</v>
      </c>
      <c r="BL75" s="104"/>
      <c r="BM75" s="104"/>
    </row>
    <row r="76" spans="2:65" collapsed="1">
      <c r="B76" s="116" t="s">
        <v>377</v>
      </c>
      <c r="C76" s="130" t="s">
        <v>378</v>
      </c>
      <c r="D76" s="102">
        <v>0</v>
      </c>
      <c r="E76" s="102">
        <v>0</v>
      </c>
      <c r="F76" s="102">
        <v>0</v>
      </c>
      <c r="G76" s="102">
        <v>0</v>
      </c>
      <c r="H76" s="102">
        <v>0</v>
      </c>
      <c r="I76" s="102">
        <v>0</v>
      </c>
      <c r="J76" s="102">
        <v>15.398999999999999</v>
      </c>
      <c r="K76" s="102">
        <v>0</v>
      </c>
      <c r="L76" s="102">
        <v>0</v>
      </c>
      <c r="M76" s="102">
        <v>560.74099999999999</v>
      </c>
      <c r="N76" s="102">
        <v>0</v>
      </c>
      <c r="O76" s="102">
        <v>0</v>
      </c>
      <c r="P76" s="102">
        <v>0</v>
      </c>
      <c r="Q76" s="102">
        <v>332.553</v>
      </c>
      <c r="R76" s="102">
        <v>0</v>
      </c>
      <c r="S76" s="102">
        <v>0</v>
      </c>
      <c r="T76" s="102">
        <v>0</v>
      </c>
      <c r="U76" s="102">
        <v>0</v>
      </c>
      <c r="V76" s="102">
        <v>0</v>
      </c>
      <c r="W76" s="102">
        <v>0</v>
      </c>
      <c r="X76" s="102">
        <v>3875.25</v>
      </c>
      <c r="Y76" s="102">
        <v>769.23800000000006</v>
      </c>
      <c r="Z76" s="102">
        <v>0</v>
      </c>
      <c r="AA76" s="102">
        <v>0</v>
      </c>
      <c r="AB76" s="102">
        <v>0</v>
      </c>
      <c r="AC76" s="102">
        <v>0</v>
      </c>
      <c r="AD76" s="102">
        <v>0</v>
      </c>
      <c r="AE76" s="102">
        <v>0</v>
      </c>
      <c r="AF76" s="102">
        <v>0</v>
      </c>
      <c r="AG76" s="102">
        <v>0</v>
      </c>
      <c r="AH76" s="102">
        <v>0</v>
      </c>
      <c r="AI76" s="102">
        <v>43804.417999999998</v>
      </c>
      <c r="AJ76" s="102">
        <v>181.26</v>
      </c>
      <c r="AK76" s="102">
        <v>850.15899999999999</v>
      </c>
      <c r="AL76" s="102">
        <v>1684.0940000000001</v>
      </c>
      <c r="AM76" s="102">
        <v>19.649000000000001</v>
      </c>
      <c r="AN76" s="102">
        <v>796.53300000000002</v>
      </c>
      <c r="AO76" s="102">
        <v>1016.807</v>
      </c>
      <c r="AP76" s="102">
        <v>0</v>
      </c>
      <c r="AQ76" s="102">
        <v>0</v>
      </c>
      <c r="AR76" s="102">
        <v>0</v>
      </c>
      <c r="AS76" s="102">
        <v>0</v>
      </c>
      <c r="AT76" s="102">
        <v>0</v>
      </c>
      <c r="AU76" s="102">
        <v>0</v>
      </c>
      <c r="AV76" s="102">
        <v>0</v>
      </c>
      <c r="AW76" s="102">
        <v>0</v>
      </c>
      <c r="AX76" s="102">
        <v>0</v>
      </c>
      <c r="AY76" s="102">
        <v>0</v>
      </c>
      <c r="AZ76" s="102">
        <v>0</v>
      </c>
      <c r="BA76" s="102">
        <v>0</v>
      </c>
      <c r="BB76" s="102">
        <v>0</v>
      </c>
      <c r="BC76" s="102">
        <v>0</v>
      </c>
      <c r="BD76" s="102">
        <v>0</v>
      </c>
      <c r="BE76" s="102">
        <v>0</v>
      </c>
      <c r="BF76" s="102">
        <v>0</v>
      </c>
      <c r="BG76" s="102">
        <v>0</v>
      </c>
      <c r="BH76" s="102">
        <v>0</v>
      </c>
      <c r="BI76" s="102">
        <v>0</v>
      </c>
      <c r="BJ76" s="102">
        <v>53906.101000000002</v>
      </c>
      <c r="BK76" s="102">
        <v>0</v>
      </c>
      <c r="BL76" s="104"/>
      <c r="BM76" s="104"/>
    </row>
    <row r="77" spans="2:65">
      <c r="B77" s="116" t="s">
        <v>379</v>
      </c>
      <c r="C77" s="130" t="s">
        <v>380</v>
      </c>
      <c r="D77" s="102">
        <v>0</v>
      </c>
      <c r="E77" s="102">
        <v>0</v>
      </c>
      <c r="F77" s="102">
        <v>0</v>
      </c>
      <c r="G77" s="102">
        <v>0</v>
      </c>
      <c r="H77" s="102">
        <v>0</v>
      </c>
      <c r="I77" s="102">
        <v>0</v>
      </c>
      <c r="J77" s="102">
        <v>0</v>
      </c>
      <c r="K77" s="102">
        <v>0</v>
      </c>
      <c r="L77" s="102">
        <v>0</v>
      </c>
      <c r="M77" s="102">
        <v>0</v>
      </c>
      <c r="N77" s="102">
        <v>0</v>
      </c>
      <c r="O77" s="102">
        <v>0</v>
      </c>
      <c r="P77" s="102">
        <v>0</v>
      </c>
      <c r="Q77" s="102">
        <v>0</v>
      </c>
      <c r="R77" s="102">
        <v>0</v>
      </c>
      <c r="S77" s="102">
        <v>0</v>
      </c>
      <c r="T77" s="102">
        <v>0</v>
      </c>
      <c r="U77" s="102">
        <v>0</v>
      </c>
      <c r="V77" s="102">
        <v>0</v>
      </c>
      <c r="W77" s="102">
        <v>0</v>
      </c>
      <c r="X77" s="102">
        <v>0</v>
      </c>
      <c r="Y77" s="102">
        <v>0</v>
      </c>
      <c r="Z77" s="102">
        <v>0</v>
      </c>
      <c r="AA77" s="102">
        <v>0</v>
      </c>
      <c r="AB77" s="102">
        <v>0</v>
      </c>
      <c r="AC77" s="102">
        <v>0</v>
      </c>
      <c r="AD77" s="102">
        <v>0</v>
      </c>
      <c r="AE77" s="102">
        <v>0</v>
      </c>
      <c r="AF77" s="102">
        <v>0</v>
      </c>
      <c r="AG77" s="102">
        <v>0</v>
      </c>
      <c r="AH77" s="102">
        <v>0</v>
      </c>
      <c r="AI77" s="102">
        <v>0</v>
      </c>
      <c r="AJ77" s="102">
        <v>1E-3</v>
      </c>
      <c r="AK77" s="102">
        <v>0</v>
      </c>
      <c r="AL77" s="102">
        <v>0</v>
      </c>
      <c r="AM77" s="102">
        <v>0</v>
      </c>
      <c r="AN77" s="102">
        <v>0</v>
      </c>
      <c r="AO77" s="102">
        <v>0</v>
      </c>
      <c r="AP77" s="102">
        <v>0</v>
      </c>
      <c r="AQ77" s="102">
        <v>0</v>
      </c>
      <c r="AR77" s="102">
        <v>0</v>
      </c>
      <c r="AS77" s="102">
        <v>0</v>
      </c>
      <c r="AT77" s="102">
        <v>0</v>
      </c>
      <c r="AU77" s="102">
        <v>0</v>
      </c>
      <c r="AV77" s="102">
        <v>0</v>
      </c>
      <c r="AW77" s="102">
        <v>0</v>
      </c>
      <c r="AX77" s="102">
        <v>0</v>
      </c>
      <c r="AY77" s="102">
        <v>0</v>
      </c>
      <c r="AZ77" s="102">
        <v>0</v>
      </c>
      <c r="BA77" s="102">
        <v>0</v>
      </c>
      <c r="BB77" s="102">
        <v>0</v>
      </c>
      <c r="BC77" s="102">
        <v>0</v>
      </c>
      <c r="BD77" s="102">
        <v>0</v>
      </c>
      <c r="BE77" s="102">
        <v>0</v>
      </c>
      <c r="BF77" s="102">
        <v>0</v>
      </c>
      <c r="BG77" s="102">
        <v>0</v>
      </c>
      <c r="BH77" s="102">
        <v>0</v>
      </c>
      <c r="BI77" s="102">
        <v>0</v>
      </c>
      <c r="BJ77" s="102">
        <v>1E-3</v>
      </c>
      <c r="BK77" s="102">
        <v>0</v>
      </c>
      <c r="BL77" s="104"/>
      <c r="BM77" s="104"/>
    </row>
    <row r="78" spans="2:65">
      <c r="B78" s="116" t="s">
        <v>381</v>
      </c>
      <c r="C78" s="130" t="s">
        <v>382</v>
      </c>
      <c r="D78" s="102">
        <v>0</v>
      </c>
      <c r="E78" s="102">
        <v>0</v>
      </c>
      <c r="F78" s="102">
        <v>0</v>
      </c>
      <c r="G78" s="102">
        <v>0</v>
      </c>
      <c r="H78" s="102">
        <v>0</v>
      </c>
      <c r="I78" s="102">
        <v>0</v>
      </c>
      <c r="J78" s="102">
        <v>0</v>
      </c>
      <c r="K78" s="102">
        <v>0</v>
      </c>
      <c r="L78" s="102">
        <v>0</v>
      </c>
      <c r="M78" s="102">
        <v>0</v>
      </c>
      <c r="N78" s="102">
        <v>0</v>
      </c>
      <c r="O78" s="102">
        <v>0</v>
      </c>
      <c r="P78" s="102">
        <v>0</v>
      </c>
      <c r="Q78" s="102">
        <v>0</v>
      </c>
      <c r="R78" s="102">
        <v>0</v>
      </c>
      <c r="S78" s="102">
        <v>0</v>
      </c>
      <c r="T78" s="102">
        <v>0</v>
      </c>
      <c r="U78" s="102">
        <v>0</v>
      </c>
      <c r="V78" s="102">
        <v>0</v>
      </c>
      <c r="W78" s="102">
        <v>0</v>
      </c>
      <c r="X78" s="102">
        <v>0</v>
      </c>
      <c r="Y78" s="102">
        <v>0</v>
      </c>
      <c r="Z78" s="102">
        <v>0</v>
      </c>
      <c r="AA78" s="102">
        <v>0</v>
      </c>
      <c r="AB78" s="102">
        <v>0</v>
      </c>
      <c r="AC78" s="102">
        <v>0</v>
      </c>
      <c r="AD78" s="102">
        <v>0</v>
      </c>
      <c r="AE78" s="102">
        <v>0</v>
      </c>
      <c r="AF78" s="102">
        <v>0</v>
      </c>
      <c r="AG78" s="102">
        <v>0</v>
      </c>
      <c r="AH78" s="102">
        <v>0</v>
      </c>
      <c r="AI78" s="102">
        <v>0</v>
      </c>
      <c r="AJ78" s="102">
        <v>0</v>
      </c>
      <c r="AK78" s="102">
        <v>0</v>
      </c>
      <c r="AL78" s="102">
        <v>0</v>
      </c>
      <c r="AM78" s="102">
        <v>0</v>
      </c>
      <c r="AN78" s="102">
        <v>0</v>
      </c>
      <c r="AO78" s="102">
        <v>0</v>
      </c>
      <c r="AP78" s="102">
        <v>0</v>
      </c>
      <c r="AQ78" s="102">
        <v>0</v>
      </c>
      <c r="AR78" s="102">
        <v>0</v>
      </c>
      <c r="AS78" s="102">
        <v>0</v>
      </c>
      <c r="AT78" s="102">
        <v>0</v>
      </c>
      <c r="AU78" s="102">
        <v>0</v>
      </c>
      <c r="AV78" s="102">
        <v>0</v>
      </c>
      <c r="AW78" s="102">
        <v>0</v>
      </c>
      <c r="AX78" s="102">
        <v>0</v>
      </c>
      <c r="AY78" s="102">
        <v>0</v>
      </c>
      <c r="AZ78" s="102">
        <v>0</v>
      </c>
      <c r="BA78" s="102">
        <v>0</v>
      </c>
      <c r="BB78" s="102">
        <v>0</v>
      </c>
      <c r="BC78" s="102">
        <v>0</v>
      </c>
      <c r="BD78" s="102">
        <v>0</v>
      </c>
      <c r="BE78" s="102">
        <v>0</v>
      </c>
      <c r="BF78" s="102">
        <v>0</v>
      </c>
      <c r="BG78" s="102">
        <v>0</v>
      </c>
      <c r="BH78" s="102">
        <v>0</v>
      </c>
      <c r="BI78" s="102">
        <v>0</v>
      </c>
      <c r="BJ78" s="102">
        <v>0</v>
      </c>
      <c r="BK78" s="102">
        <v>0</v>
      </c>
      <c r="BL78" s="104"/>
      <c r="BM78" s="104"/>
    </row>
    <row r="79" spans="2:65">
      <c r="B79" s="116" t="s">
        <v>383</v>
      </c>
      <c r="C79" s="130" t="s">
        <v>384</v>
      </c>
      <c r="D79" s="102">
        <v>0</v>
      </c>
      <c r="E79" s="102">
        <v>0</v>
      </c>
      <c r="F79" s="102">
        <v>0</v>
      </c>
      <c r="G79" s="102">
        <v>0</v>
      </c>
      <c r="H79" s="102">
        <v>0</v>
      </c>
      <c r="I79" s="102">
        <v>0</v>
      </c>
      <c r="J79" s="102">
        <v>0</v>
      </c>
      <c r="K79" s="102">
        <v>0</v>
      </c>
      <c r="L79" s="102">
        <v>0</v>
      </c>
      <c r="M79" s="102">
        <v>0</v>
      </c>
      <c r="N79" s="102">
        <v>0</v>
      </c>
      <c r="O79" s="102">
        <v>0</v>
      </c>
      <c r="P79" s="102">
        <v>0</v>
      </c>
      <c r="Q79" s="102">
        <v>0</v>
      </c>
      <c r="R79" s="102">
        <v>0</v>
      </c>
      <c r="S79" s="102">
        <v>0</v>
      </c>
      <c r="T79" s="102">
        <v>0</v>
      </c>
      <c r="U79" s="102">
        <v>0</v>
      </c>
      <c r="V79" s="102">
        <v>0</v>
      </c>
      <c r="W79" s="102">
        <v>0</v>
      </c>
      <c r="X79" s="102">
        <v>0</v>
      </c>
      <c r="Y79" s="102">
        <v>0</v>
      </c>
      <c r="Z79" s="102">
        <v>0</v>
      </c>
      <c r="AA79" s="102">
        <v>0</v>
      </c>
      <c r="AB79" s="102">
        <v>0</v>
      </c>
      <c r="AC79" s="102">
        <v>0</v>
      </c>
      <c r="AD79" s="102">
        <v>0</v>
      </c>
      <c r="AE79" s="102">
        <v>0</v>
      </c>
      <c r="AF79" s="102">
        <v>0</v>
      </c>
      <c r="AG79" s="102">
        <v>0</v>
      </c>
      <c r="AH79" s="102">
        <v>0</v>
      </c>
      <c r="AI79" s="102">
        <v>0</v>
      </c>
      <c r="AJ79" s="102">
        <v>30.202999999999999</v>
      </c>
      <c r="AK79" s="102">
        <v>0</v>
      </c>
      <c r="AL79" s="102">
        <v>0</v>
      </c>
      <c r="AM79" s="102">
        <v>0</v>
      </c>
      <c r="AN79" s="102">
        <v>0</v>
      </c>
      <c r="AO79" s="102">
        <v>87.602000000000004</v>
      </c>
      <c r="AP79" s="102">
        <v>0</v>
      </c>
      <c r="AQ79" s="102">
        <v>0</v>
      </c>
      <c r="AR79" s="102">
        <v>0</v>
      </c>
      <c r="AS79" s="102">
        <v>0</v>
      </c>
      <c r="AT79" s="102">
        <v>0</v>
      </c>
      <c r="AU79" s="102">
        <v>0</v>
      </c>
      <c r="AV79" s="102">
        <v>0</v>
      </c>
      <c r="AW79" s="102">
        <v>0</v>
      </c>
      <c r="AX79" s="102">
        <v>0</v>
      </c>
      <c r="AY79" s="102">
        <v>0</v>
      </c>
      <c r="AZ79" s="102">
        <v>0</v>
      </c>
      <c r="BA79" s="102">
        <v>0</v>
      </c>
      <c r="BB79" s="102">
        <v>0</v>
      </c>
      <c r="BC79" s="102">
        <v>0</v>
      </c>
      <c r="BD79" s="102">
        <v>0</v>
      </c>
      <c r="BE79" s="102">
        <v>0</v>
      </c>
      <c r="BF79" s="102">
        <v>0</v>
      </c>
      <c r="BG79" s="102">
        <v>0</v>
      </c>
      <c r="BH79" s="102">
        <v>0</v>
      </c>
      <c r="BI79" s="102">
        <v>0</v>
      </c>
      <c r="BJ79" s="102">
        <v>117.80500000000001</v>
      </c>
      <c r="BK79" s="102">
        <v>0</v>
      </c>
      <c r="BL79" s="104"/>
      <c r="BM79" s="104"/>
    </row>
    <row r="80" spans="2:65" collapsed="1">
      <c r="B80" s="116" t="s">
        <v>385</v>
      </c>
      <c r="C80" s="130" t="s">
        <v>386</v>
      </c>
      <c r="D80" s="102">
        <v>0</v>
      </c>
      <c r="E80" s="102">
        <v>0</v>
      </c>
      <c r="F80" s="102">
        <v>0</v>
      </c>
      <c r="G80" s="102">
        <v>0</v>
      </c>
      <c r="H80" s="102">
        <v>0</v>
      </c>
      <c r="I80" s="102">
        <v>0</v>
      </c>
      <c r="J80" s="102">
        <v>0</v>
      </c>
      <c r="K80" s="102">
        <v>0</v>
      </c>
      <c r="L80" s="102">
        <v>0</v>
      </c>
      <c r="M80" s="102">
        <v>0</v>
      </c>
      <c r="N80" s="102">
        <v>0</v>
      </c>
      <c r="O80" s="102">
        <v>0</v>
      </c>
      <c r="P80" s="102">
        <v>0</v>
      </c>
      <c r="Q80" s="102">
        <v>0</v>
      </c>
      <c r="R80" s="102">
        <v>0</v>
      </c>
      <c r="S80" s="102">
        <v>0</v>
      </c>
      <c r="T80" s="102">
        <v>0</v>
      </c>
      <c r="U80" s="102">
        <v>0</v>
      </c>
      <c r="V80" s="102">
        <v>0</v>
      </c>
      <c r="W80" s="102">
        <v>0</v>
      </c>
      <c r="X80" s="102">
        <v>0</v>
      </c>
      <c r="Y80" s="102">
        <v>0</v>
      </c>
      <c r="Z80" s="102">
        <v>0</v>
      </c>
      <c r="AA80" s="102">
        <v>0</v>
      </c>
      <c r="AB80" s="102">
        <v>0</v>
      </c>
      <c r="AC80" s="102">
        <v>0</v>
      </c>
      <c r="AD80" s="102">
        <v>0</v>
      </c>
      <c r="AE80" s="102">
        <v>0</v>
      </c>
      <c r="AF80" s="102">
        <v>0</v>
      </c>
      <c r="AG80" s="102">
        <v>0</v>
      </c>
      <c r="AH80" s="102">
        <v>0</v>
      </c>
      <c r="AI80" s="102">
        <v>0</v>
      </c>
      <c r="AJ80" s="102">
        <v>0.25600000000000001</v>
      </c>
      <c r="AK80" s="102">
        <v>0</v>
      </c>
      <c r="AL80" s="102">
        <v>0</v>
      </c>
      <c r="AM80" s="102">
        <v>0</v>
      </c>
      <c r="AN80" s="102">
        <v>0</v>
      </c>
      <c r="AO80" s="102">
        <v>0</v>
      </c>
      <c r="AP80" s="102">
        <v>0</v>
      </c>
      <c r="AQ80" s="102">
        <v>0</v>
      </c>
      <c r="AR80" s="102">
        <v>0</v>
      </c>
      <c r="AS80" s="102">
        <v>0</v>
      </c>
      <c r="AT80" s="102">
        <v>0</v>
      </c>
      <c r="AU80" s="102">
        <v>0</v>
      </c>
      <c r="AV80" s="102">
        <v>0</v>
      </c>
      <c r="AW80" s="102">
        <v>0</v>
      </c>
      <c r="AX80" s="102">
        <v>0</v>
      </c>
      <c r="AY80" s="102">
        <v>0</v>
      </c>
      <c r="AZ80" s="102">
        <v>0</v>
      </c>
      <c r="BA80" s="102">
        <v>0</v>
      </c>
      <c r="BB80" s="102">
        <v>0</v>
      </c>
      <c r="BC80" s="102">
        <v>0</v>
      </c>
      <c r="BD80" s="102">
        <v>0</v>
      </c>
      <c r="BE80" s="102">
        <v>0</v>
      </c>
      <c r="BF80" s="102">
        <v>0</v>
      </c>
      <c r="BG80" s="102">
        <v>0</v>
      </c>
      <c r="BH80" s="102">
        <v>0</v>
      </c>
      <c r="BI80" s="102">
        <v>0</v>
      </c>
      <c r="BJ80" s="102">
        <v>0.25600000000000001</v>
      </c>
      <c r="BK80" s="102">
        <v>0</v>
      </c>
      <c r="BL80" s="104"/>
      <c r="BM80" s="104"/>
    </row>
    <row r="81" spans="2:65">
      <c r="B81" s="116" t="s">
        <v>387</v>
      </c>
      <c r="C81" s="130" t="s">
        <v>388</v>
      </c>
      <c r="D81" s="102">
        <v>0</v>
      </c>
      <c r="E81" s="102">
        <v>0</v>
      </c>
      <c r="F81" s="102">
        <v>0</v>
      </c>
      <c r="G81" s="102">
        <v>0</v>
      </c>
      <c r="H81" s="102">
        <v>0</v>
      </c>
      <c r="I81" s="102">
        <v>0</v>
      </c>
      <c r="J81" s="102">
        <v>0</v>
      </c>
      <c r="K81" s="102">
        <v>0</v>
      </c>
      <c r="L81" s="102">
        <v>0</v>
      </c>
      <c r="M81" s="102">
        <v>560.74099999999999</v>
      </c>
      <c r="N81" s="102">
        <v>0</v>
      </c>
      <c r="O81" s="102">
        <v>0</v>
      </c>
      <c r="P81" s="102">
        <v>0</v>
      </c>
      <c r="Q81" s="102">
        <v>0</v>
      </c>
      <c r="R81" s="102">
        <v>0</v>
      </c>
      <c r="S81" s="102">
        <v>0</v>
      </c>
      <c r="T81" s="102">
        <v>0</v>
      </c>
      <c r="U81" s="102">
        <v>0</v>
      </c>
      <c r="V81" s="102">
        <v>0</v>
      </c>
      <c r="W81" s="102">
        <v>0</v>
      </c>
      <c r="X81" s="102">
        <v>3875.25</v>
      </c>
      <c r="Y81" s="102">
        <v>769.23800000000006</v>
      </c>
      <c r="Z81" s="102">
        <v>0</v>
      </c>
      <c r="AA81" s="102">
        <v>0</v>
      </c>
      <c r="AB81" s="102">
        <v>0</v>
      </c>
      <c r="AC81" s="102">
        <v>0</v>
      </c>
      <c r="AD81" s="102">
        <v>0</v>
      </c>
      <c r="AE81" s="102">
        <v>0</v>
      </c>
      <c r="AF81" s="102">
        <v>0</v>
      </c>
      <c r="AG81" s="102">
        <v>0</v>
      </c>
      <c r="AH81" s="102">
        <v>0</v>
      </c>
      <c r="AI81" s="102">
        <v>44795.69</v>
      </c>
      <c r="AJ81" s="102">
        <v>0</v>
      </c>
      <c r="AK81" s="102">
        <v>0</v>
      </c>
      <c r="AL81" s="102">
        <v>0</v>
      </c>
      <c r="AM81" s="102">
        <v>0</v>
      </c>
      <c r="AN81" s="102">
        <v>0</v>
      </c>
      <c r="AO81" s="102">
        <v>0</v>
      </c>
      <c r="AP81" s="102">
        <v>0</v>
      </c>
      <c r="AQ81" s="102">
        <v>0</v>
      </c>
      <c r="AR81" s="102">
        <v>0</v>
      </c>
      <c r="AS81" s="102">
        <v>0</v>
      </c>
      <c r="AT81" s="102">
        <v>0</v>
      </c>
      <c r="AU81" s="102">
        <v>0</v>
      </c>
      <c r="AV81" s="102">
        <v>0</v>
      </c>
      <c r="AW81" s="102">
        <v>0</v>
      </c>
      <c r="AX81" s="102">
        <v>0</v>
      </c>
      <c r="AY81" s="102">
        <v>0</v>
      </c>
      <c r="AZ81" s="102">
        <v>0</v>
      </c>
      <c r="BA81" s="102">
        <v>0</v>
      </c>
      <c r="BB81" s="102">
        <v>0</v>
      </c>
      <c r="BC81" s="102">
        <v>0</v>
      </c>
      <c r="BD81" s="102">
        <v>0</v>
      </c>
      <c r="BE81" s="102">
        <v>0</v>
      </c>
      <c r="BF81" s="102">
        <v>0</v>
      </c>
      <c r="BG81" s="102">
        <v>0</v>
      </c>
      <c r="BH81" s="102">
        <v>0</v>
      </c>
      <c r="BI81" s="102">
        <v>0</v>
      </c>
      <c r="BJ81" s="102">
        <v>50000.919000000002</v>
      </c>
      <c r="BK81" s="102">
        <v>0</v>
      </c>
      <c r="BL81" s="104"/>
      <c r="BM81" s="104"/>
    </row>
    <row r="82" spans="2:65">
      <c r="B82" s="131" t="s">
        <v>389</v>
      </c>
      <c r="C82" s="132" t="s">
        <v>390</v>
      </c>
      <c r="D82" s="133">
        <v>817.97</v>
      </c>
      <c r="E82" s="133">
        <v>1671.86</v>
      </c>
      <c r="F82" s="133">
        <v>0</v>
      </c>
      <c r="G82" s="133">
        <v>222875.106</v>
      </c>
      <c r="H82" s="133">
        <v>3969.067</v>
      </c>
      <c r="I82" s="133">
        <v>0</v>
      </c>
      <c r="J82" s="133">
        <v>0</v>
      </c>
      <c r="K82" s="133">
        <v>0</v>
      </c>
      <c r="L82" s="133">
        <v>0</v>
      </c>
      <c r="M82" s="133">
        <v>0</v>
      </c>
      <c r="N82" s="133">
        <v>4061.6709999999998</v>
      </c>
      <c r="O82" s="133">
        <v>16735.858</v>
      </c>
      <c r="P82" s="133">
        <v>4202.3329999999996</v>
      </c>
      <c r="Q82" s="133">
        <v>148751.098</v>
      </c>
      <c r="R82" s="133">
        <v>1401.6759999999999</v>
      </c>
      <c r="S82" s="133">
        <v>0</v>
      </c>
      <c r="T82" s="133">
        <v>0</v>
      </c>
      <c r="U82" s="133">
        <v>0</v>
      </c>
      <c r="V82" s="133">
        <v>0</v>
      </c>
      <c r="W82" s="133">
        <v>806.94399999999996</v>
      </c>
      <c r="X82" s="133">
        <v>74.757000000000005</v>
      </c>
      <c r="Y82" s="133">
        <v>0</v>
      </c>
      <c r="Z82" s="133">
        <v>0</v>
      </c>
      <c r="AA82" s="133">
        <v>0</v>
      </c>
      <c r="AB82" s="133">
        <v>0</v>
      </c>
      <c r="AC82" s="133">
        <v>0</v>
      </c>
      <c r="AD82" s="133">
        <v>2.1589999999999998</v>
      </c>
      <c r="AE82" s="133">
        <v>1294.366</v>
      </c>
      <c r="AF82" s="133">
        <v>0</v>
      </c>
      <c r="AG82" s="133">
        <v>0</v>
      </c>
      <c r="AH82" s="133">
        <v>2423.366</v>
      </c>
      <c r="AI82" s="133">
        <v>4691.8599999999997</v>
      </c>
      <c r="AJ82" s="133">
        <v>0</v>
      </c>
      <c r="AK82" s="133">
        <v>0</v>
      </c>
      <c r="AL82" s="133">
        <v>0</v>
      </c>
      <c r="AM82" s="133">
        <v>0</v>
      </c>
      <c r="AN82" s="133">
        <v>0</v>
      </c>
      <c r="AO82" s="133">
        <v>332.53</v>
      </c>
      <c r="AP82" s="133">
        <v>398.06400000000002</v>
      </c>
      <c r="AQ82" s="133">
        <v>362.12700000000001</v>
      </c>
      <c r="AR82" s="133">
        <v>490.59899999999999</v>
      </c>
      <c r="AS82" s="133">
        <v>7473.0770000000002</v>
      </c>
      <c r="AT82" s="133">
        <v>195.24700000000001</v>
      </c>
      <c r="AU82" s="133">
        <v>239.52699999999999</v>
      </c>
      <c r="AV82" s="133">
        <v>0</v>
      </c>
      <c r="AW82" s="133">
        <v>0</v>
      </c>
      <c r="AX82" s="133">
        <v>2295.1979999999999</v>
      </c>
      <c r="AY82" s="133">
        <v>0</v>
      </c>
      <c r="AZ82" s="133">
        <v>145909.66899999999</v>
      </c>
      <c r="BA82" s="133">
        <v>2791.076</v>
      </c>
      <c r="BB82" s="133">
        <v>0</v>
      </c>
      <c r="BC82" s="133">
        <v>12996.018</v>
      </c>
      <c r="BD82" s="133">
        <v>0</v>
      </c>
      <c r="BE82" s="133">
        <v>474.32100000000003</v>
      </c>
      <c r="BF82" s="133">
        <v>2679.1579999999999</v>
      </c>
      <c r="BG82" s="133">
        <v>2284.5709999999999</v>
      </c>
      <c r="BH82" s="133">
        <v>0</v>
      </c>
      <c r="BI82" s="133">
        <v>161.815</v>
      </c>
      <c r="BJ82" s="133">
        <v>592863.08799999987</v>
      </c>
      <c r="BK82" s="133">
        <v>57739.961000000003</v>
      </c>
      <c r="BL82" s="104"/>
      <c r="BM82" s="104"/>
    </row>
    <row r="83" spans="2:65" collapsed="1">
      <c r="B83" s="114" t="s">
        <v>391</v>
      </c>
      <c r="C83" s="115" t="s">
        <v>392</v>
      </c>
      <c r="D83" s="102">
        <v>817.97</v>
      </c>
      <c r="E83" s="102">
        <v>1671.86</v>
      </c>
      <c r="F83" s="102">
        <v>0</v>
      </c>
      <c r="G83" s="102">
        <v>211591.46799999999</v>
      </c>
      <c r="H83" s="102">
        <v>3969.067</v>
      </c>
      <c r="I83" s="102">
        <v>0</v>
      </c>
      <c r="J83" s="102">
        <v>0</v>
      </c>
      <c r="K83" s="102">
        <v>0</v>
      </c>
      <c r="L83" s="102">
        <v>0</v>
      </c>
      <c r="M83" s="102">
        <v>0</v>
      </c>
      <c r="N83" s="102">
        <v>1850.5029999999999</v>
      </c>
      <c r="O83" s="102">
        <v>5086.2160000000003</v>
      </c>
      <c r="P83" s="102">
        <v>1740.922</v>
      </c>
      <c r="Q83" s="102">
        <v>111870.136</v>
      </c>
      <c r="R83" s="102">
        <v>0</v>
      </c>
      <c r="S83" s="102">
        <v>0</v>
      </c>
      <c r="T83" s="102">
        <v>0</v>
      </c>
      <c r="U83" s="102">
        <v>0</v>
      </c>
      <c r="V83" s="102">
        <v>0</v>
      </c>
      <c r="W83" s="102">
        <v>0</v>
      </c>
      <c r="X83" s="102">
        <v>0</v>
      </c>
      <c r="Y83" s="102">
        <v>0</v>
      </c>
      <c r="Z83" s="102">
        <v>0</v>
      </c>
      <c r="AA83" s="102">
        <v>0</v>
      </c>
      <c r="AB83" s="102">
        <v>0</v>
      </c>
      <c r="AC83" s="102">
        <v>0</v>
      </c>
      <c r="AD83" s="102">
        <v>0</v>
      </c>
      <c r="AE83" s="102">
        <v>1293.652</v>
      </c>
      <c r="AF83" s="102">
        <v>0</v>
      </c>
      <c r="AG83" s="102">
        <v>0</v>
      </c>
      <c r="AH83" s="102">
        <v>1644.45</v>
      </c>
      <c r="AI83" s="102">
        <v>0</v>
      </c>
      <c r="AJ83" s="102">
        <v>0</v>
      </c>
      <c r="AK83" s="102">
        <v>0</v>
      </c>
      <c r="AL83" s="102">
        <v>0</v>
      </c>
      <c r="AM83" s="102">
        <v>0</v>
      </c>
      <c r="AN83" s="102">
        <v>0</v>
      </c>
      <c r="AO83" s="102">
        <v>0</v>
      </c>
      <c r="AP83" s="102">
        <v>305.56599999999997</v>
      </c>
      <c r="AQ83" s="102">
        <v>24.951000000000001</v>
      </c>
      <c r="AR83" s="102">
        <v>219.62</v>
      </c>
      <c r="AS83" s="102">
        <v>4111.4870000000001</v>
      </c>
      <c r="AT83" s="102">
        <v>168.40899999999999</v>
      </c>
      <c r="AU83" s="102">
        <v>239.52699999999999</v>
      </c>
      <c r="AV83" s="102">
        <v>0</v>
      </c>
      <c r="AW83" s="102">
        <v>0</v>
      </c>
      <c r="AX83" s="102">
        <v>2295.1979999999999</v>
      </c>
      <c r="AY83" s="102">
        <v>0</v>
      </c>
      <c r="AZ83" s="102">
        <v>145909.66899999999</v>
      </c>
      <c r="BA83" s="102">
        <v>2788.6790000000001</v>
      </c>
      <c r="BB83" s="102">
        <v>0</v>
      </c>
      <c r="BC83" s="102">
        <v>11800.967000000001</v>
      </c>
      <c r="BD83" s="102">
        <v>0</v>
      </c>
      <c r="BE83" s="102">
        <v>474.32100000000003</v>
      </c>
      <c r="BF83" s="102">
        <v>2669.4690000000001</v>
      </c>
      <c r="BG83" s="102">
        <v>2256.808</v>
      </c>
      <c r="BH83" s="102">
        <v>0</v>
      </c>
      <c r="BI83" s="102">
        <v>0</v>
      </c>
      <c r="BJ83" s="102">
        <v>514800.91499999998</v>
      </c>
      <c r="BK83" s="102">
        <v>37470.218999999997</v>
      </c>
      <c r="BL83" s="104"/>
      <c r="BM83" s="104"/>
    </row>
    <row r="84" spans="2:65" collapsed="1">
      <c r="B84" s="114" t="s">
        <v>393</v>
      </c>
      <c r="C84" s="115" t="s">
        <v>394</v>
      </c>
      <c r="D84" s="102">
        <v>0</v>
      </c>
      <c r="E84" s="102">
        <v>0</v>
      </c>
      <c r="F84" s="102">
        <v>0</v>
      </c>
      <c r="G84" s="102">
        <v>0</v>
      </c>
      <c r="H84" s="102">
        <v>0</v>
      </c>
      <c r="I84" s="102">
        <v>0</v>
      </c>
      <c r="J84" s="102">
        <v>0</v>
      </c>
      <c r="K84" s="102">
        <v>0</v>
      </c>
      <c r="L84" s="102">
        <v>0</v>
      </c>
      <c r="M84" s="102">
        <v>0</v>
      </c>
      <c r="N84" s="102">
        <v>2211.1689999999999</v>
      </c>
      <c r="O84" s="102">
        <v>11649.642</v>
      </c>
      <c r="P84" s="102">
        <v>2461.4110000000001</v>
      </c>
      <c r="Q84" s="102">
        <v>4175.6980000000003</v>
      </c>
      <c r="R84" s="102">
        <v>65.995999999999995</v>
      </c>
      <c r="S84" s="102">
        <v>0</v>
      </c>
      <c r="T84" s="102">
        <v>0</v>
      </c>
      <c r="U84" s="102">
        <v>0</v>
      </c>
      <c r="V84" s="102">
        <v>0</v>
      </c>
      <c r="W84" s="102">
        <v>0</v>
      </c>
      <c r="X84" s="102">
        <v>0</v>
      </c>
      <c r="Y84" s="102">
        <v>0</v>
      </c>
      <c r="Z84" s="102">
        <v>0</v>
      </c>
      <c r="AA84" s="102">
        <v>0</v>
      </c>
      <c r="AB84" s="102">
        <v>0</v>
      </c>
      <c r="AC84" s="102">
        <v>0</v>
      </c>
      <c r="AD84" s="102">
        <v>0</v>
      </c>
      <c r="AE84" s="102">
        <v>0.71399999999999997</v>
      </c>
      <c r="AF84" s="102">
        <v>0</v>
      </c>
      <c r="AG84" s="102">
        <v>0</v>
      </c>
      <c r="AH84" s="102">
        <v>240.827</v>
      </c>
      <c r="AI84" s="102">
        <v>1155.3879999999999</v>
      </c>
      <c r="AJ84" s="102">
        <v>0</v>
      </c>
      <c r="AK84" s="102">
        <v>0</v>
      </c>
      <c r="AL84" s="102">
        <v>0</v>
      </c>
      <c r="AM84" s="102">
        <v>0</v>
      </c>
      <c r="AN84" s="102">
        <v>0</v>
      </c>
      <c r="AO84" s="102">
        <v>0</v>
      </c>
      <c r="AP84" s="102">
        <v>55.747</v>
      </c>
      <c r="AQ84" s="102">
        <v>33.478000000000002</v>
      </c>
      <c r="AR84" s="102">
        <v>10.989000000000001</v>
      </c>
      <c r="AS84" s="102">
        <v>4.7409999999999997</v>
      </c>
      <c r="AT84" s="102">
        <v>16.457999999999998</v>
      </c>
      <c r="AU84" s="102">
        <v>0</v>
      </c>
      <c r="AV84" s="102">
        <v>0</v>
      </c>
      <c r="AW84" s="102">
        <v>0</v>
      </c>
      <c r="AX84" s="102">
        <v>0</v>
      </c>
      <c r="AY84" s="102">
        <v>0</v>
      </c>
      <c r="AZ84" s="102">
        <v>0</v>
      </c>
      <c r="BA84" s="102">
        <v>2.3969999999999998</v>
      </c>
      <c r="BB84" s="102">
        <v>0</v>
      </c>
      <c r="BC84" s="102">
        <v>1195.0509999999999</v>
      </c>
      <c r="BD84" s="102">
        <v>0</v>
      </c>
      <c r="BE84" s="102">
        <v>0</v>
      </c>
      <c r="BF84" s="102">
        <v>9.6890000000000001</v>
      </c>
      <c r="BG84" s="102">
        <v>27.763999999999999</v>
      </c>
      <c r="BH84" s="102">
        <v>0</v>
      </c>
      <c r="BI84" s="102">
        <v>0</v>
      </c>
      <c r="BJ84" s="102">
        <v>23317.158999999996</v>
      </c>
      <c r="BK84" s="102">
        <v>15495.129000000001</v>
      </c>
      <c r="BL84" s="104"/>
      <c r="BM84" s="104"/>
    </row>
    <row r="85" spans="2:65">
      <c r="B85" s="114" t="s">
        <v>395</v>
      </c>
      <c r="C85" s="115" t="s">
        <v>396</v>
      </c>
      <c r="D85" s="102">
        <v>0</v>
      </c>
      <c r="E85" s="102">
        <v>0</v>
      </c>
      <c r="F85" s="102">
        <v>0</v>
      </c>
      <c r="G85" s="102">
        <v>0</v>
      </c>
      <c r="H85" s="102">
        <v>0</v>
      </c>
      <c r="I85" s="102">
        <v>0</v>
      </c>
      <c r="J85" s="102">
        <v>0</v>
      </c>
      <c r="K85" s="102">
        <v>0</v>
      </c>
      <c r="L85" s="102">
        <v>0</v>
      </c>
      <c r="M85" s="102">
        <v>0</v>
      </c>
      <c r="N85" s="102">
        <v>0</v>
      </c>
      <c r="O85" s="102">
        <v>0</v>
      </c>
      <c r="P85" s="102">
        <v>0</v>
      </c>
      <c r="Q85" s="102">
        <v>29072.046999999999</v>
      </c>
      <c r="R85" s="102">
        <v>1006.412</v>
      </c>
      <c r="S85" s="102">
        <v>0</v>
      </c>
      <c r="T85" s="102">
        <v>0</v>
      </c>
      <c r="U85" s="102">
        <v>0</v>
      </c>
      <c r="V85" s="102">
        <v>0</v>
      </c>
      <c r="W85" s="102">
        <v>0</v>
      </c>
      <c r="X85" s="102">
        <v>0</v>
      </c>
      <c r="Y85" s="102">
        <v>0</v>
      </c>
      <c r="Z85" s="102">
        <v>0</v>
      </c>
      <c r="AA85" s="102">
        <v>0</v>
      </c>
      <c r="AB85" s="102">
        <v>0</v>
      </c>
      <c r="AC85" s="102">
        <v>0</v>
      </c>
      <c r="AD85" s="102">
        <v>0.17599999999999999</v>
      </c>
      <c r="AE85" s="102">
        <v>0</v>
      </c>
      <c r="AF85" s="102">
        <v>0</v>
      </c>
      <c r="AG85" s="102">
        <v>0</v>
      </c>
      <c r="AH85" s="102">
        <v>302.89299999999997</v>
      </c>
      <c r="AI85" s="102">
        <v>0</v>
      </c>
      <c r="AJ85" s="102">
        <v>0</v>
      </c>
      <c r="AK85" s="102">
        <v>0</v>
      </c>
      <c r="AL85" s="102">
        <v>0</v>
      </c>
      <c r="AM85" s="102">
        <v>0</v>
      </c>
      <c r="AN85" s="102">
        <v>0</v>
      </c>
      <c r="AO85" s="102">
        <v>0</v>
      </c>
      <c r="AP85" s="102">
        <v>19.803000000000001</v>
      </c>
      <c r="AQ85" s="102">
        <v>113.67400000000001</v>
      </c>
      <c r="AR85" s="102">
        <v>3.4000000000000002E-2</v>
      </c>
      <c r="AS85" s="102">
        <v>77.599999999999994</v>
      </c>
      <c r="AT85" s="102">
        <v>1.157</v>
      </c>
      <c r="AU85" s="102">
        <v>0</v>
      </c>
      <c r="AV85" s="102">
        <v>0</v>
      </c>
      <c r="AW85" s="102">
        <v>0</v>
      </c>
      <c r="AX85" s="102">
        <v>0</v>
      </c>
      <c r="AY85" s="102">
        <v>0</v>
      </c>
      <c r="AZ85" s="102">
        <v>0</v>
      </c>
      <c r="BA85" s="102">
        <v>0</v>
      </c>
      <c r="BB85" s="102">
        <v>0</v>
      </c>
      <c r="BC85" s="102">
        <v>0</v>
      </c>
      <c r="BD85" s="102">
        <v>0</v>
      </c>
      <c r="BE85" s="102">
        <v>0</v>
      </c>
      <c r="BF85" s="102">
        <v>0</v>
      </c>
      <c r="BG85" s="102">
        <v>0</v>
      </c>
      <c r="BH85" s="102">
        <v>0</v>
      </c>
      <c r="BI85" s="102">
        <v>0</v>
      </c>
      <c r="BJ85" s="102">
        <v>30593.795999999995</v>
      </c>
      <c r="BK85" s="102">
        <v>212.267</v>
      </c>
      <c r="BL85" s="104"/>
      <c r="BM85" s="104"/>
    </row>
    <row r="86" spans="2:65" collapsed="1">
      <c r="B86" s="114" t="s">
        <v>397</v>
      </c>
      <c r="C86" s="115" t="s">
        <v>398</v>
      </c>
      <c r="D86" s="102">
        <v>0</v>
      </c>
      <c r="E86" s="102">
        <v>0</v>
      </c>
      <c r="F86" s="102">
        <v>0</v>
      </c>
      <c r="G86" s="102">
        <v>11283.638000000001</v>
      </c>
      <c r="H86" s="102">
        <v>0</v>
      </c>
      <c r="I86" s="102">
        <v>0</v>
      </c>
      <c r="J86" s="102">
        <v>0</v>
      </c>
      <c r="K86" s="102">
        <v>0</v>
      </c>
      <c r="L86" s="102">
        <v>0</v>
      </c>
      <c r="M86" s="102">
        <v>0</v>
      </c>
      <c r="N86" s="102">
        <v>0</v>
      </c>
      <c r="O86" s="102">
        <v>0</v>
      </c>
      <c r="P86" s="102">
        <v>0</v>
      </c>
      <c r="Q86" s="102">
        <v>3633.2170000000001</v>
      </c>
      <c r="R86" s="102">
        <v>329.26799999999997</v>
      </c>
      <c r="S86" s="102">
        <v>0</v>
      </c>
      <c r="T86" s="102">
        <v>0</v>
      </c>
      <c r="U86" s="102">
        <v>0</v>
      </c>
      <c r="V86" s="102">
        <v>0</v>
      </c>
      <c r="W86" s="102">
        <v>806.94399999999996</v>
      </c>
      <c r="X86" s="102">
        <v>74.757000000000005</v>
      </c>
      <c r="Y86" s="102">
        <v>0</v>
      </c>
      <c r="Z86" s="102">
        <v>0</v>
      </c>
      <c r="AA86" s="102">
        <v>0</v>
      </c>
      <c r="AB86" s="102">
        <v>0</v>
      </c>
      <c r="AC86" s="102">
        <v>0</v>
      </c>
      <c r="AD86" s="102">
        <v>1.9830000000000001</v>
      </c>
      <c r="AE86" s="102">
        <v>0</v>
      </c>
      <c r="AF86" s="102">
        <v>0</v>
      </c>
      <c r="AG86" s="102">
        <v>0</v>
      </c>
      <c r="AH86" s="102">
        <v>235.196</v>
      </c>
      <c r="AI86" s="102">
        <v>3536.4720000000002</v>
      </c>
      <c r="AJ86" s="102">
        <v>0</v>
      </c>
      <c r="AK86" s="102">
        <v>0</v>
      </c>
      <c r="AL86" s="102">
        <v>0</v>
      </c>
      <c r="AM86" s="102">
        <v>0</v>
      </c>
      <c r="AN86" s="102">
        <v>0</v>
      </c>
      <c r="AO86" s="102">
        <v>332.53</v>
      </c>
      <c r="AP86" s="102">
        <v>16.948</v>
      </c>
      <c r="AQ86" s="102">
        <v>190.024</v>
      </c>
      <c r="AR86" s="102">
        <v>259.95699999999999</v>
      </c>
      <c r="AS86" s="102">
        <v>3279.2489999999998</v>
      </c>
      <c r="AT86" s="102">
        <v>9.2230000000000008</v>
      </c>
      <c r="AU86" s="102">
        <v>0</v>
      </c>
      <c r="AV86" s="102">
        <v>0</v>
      </c>
      <c r="AW86" s="102">
        <v>0</v>
      </c>
      <c r="AX86" s="102">
        <v>0</v>
      </c>
      <c r="AY86" s="102">
        <v>0</v>
      </c>
      <c r="AZ86" s="102">
        <v>0</v>
      </c>
      <c r="BA86" s="102">
        <v>0</v>
      </c>
      <c r="BB86" s="102">
        <v>0</v>
      </c>
      <c r="BC86" s="102">
        <v>0</v>
      </c>
      <c r="BD86" s="102">
        <v>0</v>
      </c>
      <c r="BE86" s="102">
        <v>0</v>
      </c>
      <c r="BF86" s="102">
        <v>0</v>
      </c>
      <c r="BG86" s="102">
        <v>0</v>
      </c>
      <c r="BH86" s="102">
        <v>0</v>
      </c>
      <c r="BI86" s="102">
        <v>0</v>
      </c>
      <c r="BJ86" s="102">
        <v>23989.406000000003</v>
      </c>
      <c r="BK86" s="102">
        <v>4562.3450000000003</v>
      </c>
      <c r="BL86" s="104"/>
      <c r="BM86" s="104"/>
    </row>
    <row r="87" spans="2:65">
      <c r="B87" s="114" t="s">
        <v>399</v>
      </c>
      <c r="C87" s="115" t="s">
        <v>400</v>
      </c>
      <c r="D87" s="102">
        <v>0</v>
      </c>
      <c r="E87" s="102">
        <v>0</v>
      </c>
      <c r="F87" s="102">
        <v>0</v>
      </c>
      <c r="G87" s="102">
        <v>0</v>
      </c>
      <c r="H87" s="102">
        <v>0</v>
      </c>
      <c r="I87" s="102">
        <v>0</v>
      </c>
      <c r="J87" s="102">
        <v>0</v>
      </c>
      <c r="K87" s="102">
        <v>0</v>
      </c>
      <c r="L87" s="102">
        <v>0</v>
      </c>
      <c r="M87" s="102">
        <v>0</v>
      </c>
      <c r="N87" s="102">
        <v>0</v>
      </c>
      <c r="O87" s="102">
        <v>0</v>
      </c>
      <c r="P87" s="102">
        <v>0</v>
      </c>
      <c r="Q87" s="102">
        <v>0</v>
      </c>
      <c r="R87" s="102">
        <v>0</v>
      </c>
      <c r="S87" s="102">
        <v>0</v>
      </c>
      <c r="T87" s="102">
        <v>0</v>
      </c>
      <c r="U87" s="102">
        <v>0</v>
      </c>
      <c r="V87" s="102">
        <v>0</v>
      </c>
      <c r="W87" s="102">
        <v>0</v>
      </c>
      <c r="X87" s="102">
        <v>0</v>
      </c>
      <c r="Y87" s="102">
        <v>0</v>
      </c>
      <c r="Z87" s="102">
        <v>0</v>
      </c>
      <c r="AA87" s="102">
        <v>0</v>
      </c>
      <c r="AB87" s="102">
        <v>0</v>
      </c>
      <c r="AC87" s="102">
        <v>0</v>
      </c>
      <c r="AD87" s="102">
        <v>0</v>
      </c>
      <c r="AE87" s="102">
        <v>0</v>
      </c>
      <c r="AF87" s="102">
        <v>0</v>
      </c>
      <c r="AG87" s="102">
        <v>0</v>
      </c>
      <c r="AH87" s="102">
        <v>0</v>
      </c>
      <c r="AI87" s="102">
        <v>0</v>
      </c>
      <c r="AJ87" s="102">
        <v>0</v>
      </c>
      <c r="AK87" s="102">
        <v>0</v>
      </c>
      <c r="AL87" s="102">
        <v>0</v>
      </c>
      <c r="AM87" s="102">
        <v>0</v>
      </c>
      <c r="AN87" s="102">
        <v>0</v>
      </c>
      <c r="AO87" s="102">
        <v>0</v>
      </c>
      <c r="AP87" s="102">
        <v>0</v>
      </c>
      <c r="AQ87" s="102">
        <v>0</v>
      </c>
      <c r="AR87" s="102">
        <v>0</v>
      </c>
      <c r="AS87" s="102">
        <v>0</v>
      </c>
      <c r="AT87" s="102">
        <v>0</v>
      </c>
      <c r="AU87" s="102">
        <v>0</v>
      </c>
      <c r="AV87" s="102">
        <v>0</v>
      </c>
      <c r="AW87" s="102">
        <v>0</v>
      </c>
      <c r="AX87" s="102">
        <v>0</v>
      </c>
      <c r="AY87" s="102">
        <v>0</v>
      </c>
      <c r="AZ87" s="102">
        <v>0</v>
      </c>
      <c r="BA87" s="102">
        <v>0</v>
      </c>
      <c r="BB87" s="102">
        <v>0</v>
      </c>
      <c r="BC87" s="102">
        <v>0</v>
      </c>
      <c r="BD87" s="102">
        <v>0</v>
      </c>
      <c r="BE87" s="102">
        <v>0</v>
      </c>
      <c r="BF87" s="102">
        <v>0</v>
      </c>
      <c r="BG87" s="102">
        <v>0</v>
      </c>
      <c r="BH87" s="102">
        <v>0</v>
      </c>
      <c r="BI87" s="102">
        <v>161.815</v>
      </c>
      <c r="BJ87" s="102">
        <v>161.815</v>
      </c>
      <c r="BK87" s="102">
        <v>0</v>
      </c>
      <c r="BL87" s="104"/>
      <c r="BM87" s="104"/>
    </row>
    <row r="88" spans="2:65">
      <c r="B88" s="100" t="s">
        <v>401</v>
      </c>
      <c r="C88" s="134" t="s">
        <v>402</v>
      </c>
      <c r="D88" s="102">
        <v>0</v>
      </c>
      <c r="E88" s="102">
        <v>0</v>
      </c>
      <c r="F88" s="102">
        <v>0</v>
      </c>
      <c r="G88" s="102">
        <v>73459.394</v>
      </c>
      <c r="H88" s="102">
        <v>0</v>
      </c>
      <c r="I88" s="102">
        <v>0</v>
      </c>
      <c r="J88" s="102">
        <v>0</v>
      </c>
      <c r="K88" s="102">
        <v>0</v>
      </c>
      <c r="L88" s="102">
        <v>0</v>
      </c>
      <c r="M88" s="102">
        <v>0</v>
      </c>
      <c r="N88" s="102">
        <v>0</v>
      </c>
      <c r="O88" s="102">
        <v>0</v>
      </c>
      <c r="P88" s="102">
        <v>0</v>
      </c>
      <c r="Q88" s="102">
        <v>48750.644999999997</v>
      </c>
      <c r="R88" s="102">
        <v>18294.847000000002</v>
      </c>
      <c r="S88" s="102">
        <v>0</v>
      </c>
      <c r="T88" s="102">
        <v>0</v>
      </c>
      <c r="U88" s="102">
        <v>0</v>
      </c>
      <c r="V88" s="102">
        <v>0</v>
      </c>
      <c r="W88" s="102">
        <v>10315.831</v>
      </c>
      <c r="X88" s="102">
        <v>2268.9029999999998</v>
      </c>
      <c r="Y88" s="102">
        <v>0</v>
      </c>
      <c r="Z88" s="102">
        <v>0</v>
      </c>
      <c r="AA88" s="102">
        <v>0</v>
      </c>
      <c r="AB88" s="102">
        <v>0</v>
      </c>
      <c r="AC88" s="102">
        <v>0</v>
      </c>
      <c r="AD88" s="102">
        <v>1069.4349999999999</v>
      </c>
      <c r="AE88" s="102">
        <v>6.8659999999999997</v>
      </c>
      <c r="AF88" s="102">
        <v>0</v>
      </c>
      <c r="AG88" s="102">
        <v>0</v>
      </c>
      <c r="AH88" s="102">
        <v>8946.3459999999995</v>
      </c>
      <c r="AI88" s="102">
        <v>11716.834000000001</v>
      </c>
      <c r="AJ88" s="102">
        <v>0</v>
      </c>
      <c r="AK88" s="102">
        <v>0</v>
      </c>
      <c r="AL88" s="102">
        <v>0</v>
      </c>
      <c r="AM88" s="102">
        <v>0</v>
      </c>
      <c r="AN88" s="102">
        <v>0</v>
      </c>
      <c r="AO88" s="102">
        <v>23983.702000000001</v>
      </c>
      <c r="AP88" s="102">
        <v>7618.4210000000003</v>
      </c>
      <c r="AQ88" s="102">
        <v>3766.8009999999999</v>
      </c>
      <c r="AR88" s="102">
        <v>4862.5450000000001</v>
      </c>
      <c r="AS88" s="102">
        <v>14056.771000000001</v>
      </c>
      <c r="AT88" s="102">
        <v>169.44800000000001</v>
      </c>
      <c r="AU88" s="102">
        <v>661.18499999999995</v>
      </c>
      <c r="AV88" s="102">
        <v>0</v>
      </c>
      <c r="AW88" s="102">
        <v>0</v>
      </c>
      <c r="AX88" s="102">
        <v>0</v>
      </c>
      <c r="AY88" s="102">
        <v>0</v>
      </c>
      <c r="AZ88" s="102">
        <v>0</v>
      </c>
      <c r="BA88" s="102">
        <v>0</v>
      </c>
      <c r="BB88" s="102">
        <v>0</v>
      </c>
      <c r="BC88" s="102">
        <v>0</v>
      </c>
      <c r="BD88" s="102">
        <v>0</v>
      </c>
      <c r="BE88" s="102">
        <v>0</v>
      </c>
      <c r="BF88" s="102">
        <v>0</v>
      </c>
      <c r="BG88" s="102">
        <v>0</v>
      </c>
      <c r="BH88" s="102">
        <v>0</v>
      </c>
      <c r="BI88" s="102">
        <v>53788.718999999997</v>
      </c>
      <c r="BJ88" s="102">
        <v>283736.69300000003</v>
      </c>
      <c r="BK88" s="102">
        <v>41451.002</v>
      </c>
      <c r="BL88" s="104"/>
      <c r="BM88" s="104"/>
    </row>
    <row r="89" spans="2:65">
      <c r="B89" s="114" t="s">
        <v>403</v>
      </c>
      <c r="C89" s="115" t="s">
        <v>396</v>
      </c>
      <c r="D89" s="102">
        <v>0</v>
      </c>
      <c r="E89" s="102">
        <v>0</v>
      </c>
      <c r="F89" s="102">
        <v>0</v>
      </c>
      <c r="G89" s="102">
        <v>0</v>
      </c>
      <c r="H89" s="102">
        <v>0</v>
      </c>
      <c r="I89" s="102">
        <v>0</v>
      </c>
      <c r="J89" s="102">
        <v>0</v>
      </c>
      <c r="K89" s="102">
        <v>0</v>
      </c>
      <c r="L89" s="102">
        <v>0</v>
      </c>
      <c r="M89" s="102">
        <v>0</v>
      </c>
      <c r="N89" s="102">
        <v>0</v>
      </c>
      <c r="O89" s="102">
        <v>0</v>
      </c>
      <c r="P89" s="102">
        <v>0</v>
      </c>
      <c r="Q89" s="102">
        <v>46915.595000000001</v>
      </c>
      <c r="R89" s="102">
        <v>6002.2439999999997</v>
      </c>
      <c r="S89" s="102">
        <v>0</v>
      </c>
      <c r="T89" s="102">
        <v>0</v>
      </c>
      <c r="U89" s="102">
        <v>0</v>
      </c>
      <c r="V89" s="102">
        <v>0</v>
      </c>
      <c r="W89" s="102">
        <v>0</v>
      </c>
      <c r="X89" s="102">
        <v>0</v>
      </c>
      <c r="Y89" s="102">
        <v>0</v>
      </c>
      <c r="Z89" s="102">
        <v>0</v>
      </c>
      <c r="AA89" s="102">
        <v>0</v>
      </c>
      <c r="AB89" s="102">
        <v>0</v>
      </c>
      <c r="AC89" s="102">
        <v>0</v>
      </c>
      <c r="AD89" s="102">
        <v>1.579</v>
      </c>
      <c r="AE89" s="102">
        <v>0</v>
      </c>
      <c r="AF89" s="102">
        <v>0</v>
      </c>
      <c r="AG89" s="102">
        <v>0</v>
      </c>
      <c r="AH89" s="102">
        <v>2644.5439999999999</v>
      </c>
      <c r="AI89" s="102">
        <v>0</v>
      </c>
      <c r="AJ89" s="102">
        <v>0</v>
      </c>
      <c r="AK89" s="102">
        <v>0</v>
      </c>
      <c r="AL89" s="102">
        <v>0</v>
      </c>
      <c r="AM89" s="102">
        <v>0</v>
      </c>
      <c r="AN89" s="102">
        <v>0</v>
      </c>
      <c r="AO89" s="102">
        <v>0</v>
      </c>
      <c r="AP89" s="102">
        <v>2815.0070000000001</v>
      </c>
      <c r="AQ89" s="102">
        <v>2624.75</v>
      </c>
      <c r="AR89" s="102">
        <v>455.07799999999997</v>
      </c>
      <c r="AS89" s="102">
        <v>2016.98</v>
      </c>
      <c r="AT89" s="102">
        <v>37.625999999999998</v>
      </c>
      <c r="AU89" s="102">
        <v>0</v>
      </c>
      <c r="AV89" s="102">
        <v>0</v>
      </c>
      <c r="AW89" s="102">
        <v>0</v>
      </c>
      <c r="AX89" s="102">
        <v>0</v>
      </c>
      <c r="AY89" s="102">
        <v>0</v>
      </c>
      <c r="AZ89" s="102">
        <v>0</v>
      </c>
      <c r="BA89" s="102">
        <v>0</v>
      </c>
      <c r="BB89" s="102">
        <v>0</v>
      </c>
      <c r="BC89" s="102">
        <v>0</v>
      </c>
      <c r="BD89" s="102">
        <v>0</v>
      </c>
      <c r="BE89" s="102">
        <v>0</v>
      </c>
      <c r="BF89" s="102">
        <v>0</v>
      </c>
      <c r="BG89" s="102">
        <v>0</v>
      </c>
      <c r="BH89" s="102">
        <v>0</v>
      </c>
      <c r="BI89" s="102">
        <v>43948.228999999999</v>
      </c>
      <c r="BJ89" s="102">
        <v>107461.632</v>
      </c>
      <c r="BK89" s="102">
        <v>7949.4409999999998</v>
      </c>
      <c r="BL89" s="104"/>
      <c r="BM89" s="104"/>
    </row>
    <row r="90" spans="2:65" collapsed="1">
      <c r="B90" s="114" t="s">
        <v>404</v>
      </c>
      <c r="C90" s="115" t="s">
        <v>398</v>
      </c>
      <c r="D90" s="102">
        <v>0</v>
      </c>
      <c r="E90" s="102">
        <v>0</v>
      </c>
      <c r="F90" s="102">
        <v>0</v>
      </c>
      <c r="G90" s="102">
        <v>73459.394</v>
      </c>
      <c r="H90" s="102">
        <v>0</v>
      </c>
      <c r="I90" s="102">
        <v>0</v>
      </c>
      <c r="J90" s="102">
        <v>0</v>
      </c>
      <c r="K90" s="102">
        <v>0</v>
      </c>
      <c r="L90" s="102">
        <v>0</v>
      </c>
      <c r="M90" s="102">
        <v>0</v>
      </c>
      <c r="N90" s="102">
        <v>0</v>
      </c>
      <c r="O90" s="102">
        <v>0</v>
      </c>
      <c r="P90" s="102">
        <v>0</v>
      </c>
      <c r="Q90" s="102">
        <v>723.45</v>
      </c>
      <c r="R90" s="102">
        <v>5197.3370000000004</v>
      </c>
      <c r="S90" s="102">
        <v>0</v>
      </c>
      <c r="T90" s="102">
        <v>0</v>
      </c>
      <c r="U90" s="102">
        <v>0</v>
      </c>
      <c r="V90" s="102">
        <v>0</v>
      </c>
      <c r="W90" s="102">
        <v>10315.831</v>
      </c>
      <c r="X90" s="102">
        <v>2197.6759999999999</v>
      </c>
      <c r="Y90" s="102">
        <v>0</v>
      </c>
      <c r="Z90" s="102">
        <v>0</v>
      </c>
      <c r="AA90" s="102">
        <v>0</v>
      </c>
      <c r="AB90" s="102">
        <v>0</v>
      </c>
      <c r="AC90" s="102">
        <v>0</v>
      </c>
      <c r="AD90" s="102">
        <v>0.20399999999999999</v>
      </c>
      <c r="AE90" s="102">
        <v>0</v>
      </c>
      <c r="AF90" s="102">
        <v>0</v>
      </c>
      <c r="AG90" s="102">
        <v>0</v>
      </c>
      <c r="AH90" s="102">
        <v>3310.6329999999998</v>
      </c>
      <c r="AI90" s="102">
        <v>11716.834000000001</v>
      </c>
      <c r="AJ90" s="102">
        <v>0</v>
      </c>
      <c r="AK90" s="102">
        <v>0</v>
      </c>
      <c r="AL90" s="102">
        <v>0</v>
      </c>
      <c r="AM90" s="102">
        <v>0</v>
      </c>
      <c r="AN90" s="102">
        <v>0</v>
      </c>
      <c r="AO90" s="102">
        <v>23387.542000000001</v>
      </c>
      <c r="AP90" s="102">
        <v>0</v>
      </c>
      <c r="AQ90" s="102">
        <v>1142.05</v>
      </c>
      <c r="AR90" s="102">
        <v>3832.7310000000002</v>
      </c>
      <c r="AS90" s="102">
        <v>11439.884</v>
      </c>
      <c r="AT90" s="102">
        <v>0</v>
      </c>
      <c r="AU90" s="102">
        <v>0</v>
      </c>
      <c r="AV90" s="102">
        <v>0</v>
      </c>
      <c r="AW90" s="102">
        <v>0</v>
      </c>
      <c r="AX90" s="102">
        <v>0</v>
      </c>
      <c r="AY90" s="102">
        <v>0</v>
      </c>
      <c r="AZ90" s="102">
        <v>0</v>
      </c>
      <c r="BA90" s="102">
        <v>0</v>
      </c>
      <c r="BB90" s="102">
        <v>0</v>
      </c>
      <c r="BC90" s="102">
        <v>0</v>
      </c>
      <c r="BD90" s="102">
        <v>0</v>
      </c>
      <c r="BE90" s="102">
        <v>0</v>
      </c>
      <c r="BF90" s="102">
        <v>0</v>
      </c>
      <c r="BG90" s="102">
        <v>0</v>
      </c>
      <c r="BH90" s="102">
        <v>0</v>
      </c>
      <c r="BI90" s="102">
        <v>7064.4309999999996</v>
      </c>
      <c r="BJ90" s="102">
        <v>153787.997</v>
      </c>
      <c r="BK90" s="102">
        <v>26730.495999999999</v>
      </c>
      <c r="BL90" s="104"/>
      <c r="BM90" s="104"/>
    </row>
    <row r="91" spans="2:65">
      <c r="B91" s="114" t="s">
        <v>405</v>
      </c>
      <c r="C91" s="115" t="s">
        <v>406</v>
      </c>
      <c r="D91" s="102">
        <v>0</v>
      </c>
      <c r="E91" s="102">
        <v>0</v>
      </c>
      <c r="F91" s="102">
        <v>0</v>
      </c>
      <c r="G91" s="102">
        <v>0</v>
      </c>
      <c r="H91" s="102">
        <v>0</v>
      </c>
      <c r="I91" s="102">
        <v>0</v>
      </c>
      <c r="J91" s="102">
        <v>0</v>
      </c>
      <c r="K91" s="102">
        <v>0</v>
      </c>
      <c r="L91" s="102">
        <v>0</v>
      </c>
      <c r="M91" s="102">
        <v>0</v>
      </c>
      <c r="N91" s="102">
        <v>0</v>
      </c>
      <c r="O91" s="102">
        <v>0</v>
      </c>
      <c r="P91" s="102">
        <v>0</v>
      </c>
      <c r="Q91" s="102">
        <v>1111.5999999999999</v>
      </c>
      <c r="R91" s="102">
        <v>6695.299</v>
      </c>
      <c r="S91" s="102">
        <v>0</v>
      </c>
      <c r="T91" s="102">
        <v>0</v>
      </c>
      <c r="U91" s="102">
        <v>0</v>
      </c>
      <c r="V91" s="102">
        <v>0</v>
      </c>
      <c r="W91" s="102">
        <v>0</v>
      </c>
      <c r="X91" s="102">
        <v>30.082999999999998</v>
      </c>
      <c r="Y91" s="102">
        <v>0</v>
      </c>
      <c r="Z91" s="102">
        <v>0</v>
      </c>
      <c r="AA91" s="102">
        <v>0</v>
      </c>
      <c r="AB91" s="102">
        <v>0</v>
      </c>
      <c r="AC91" s="102">
        <v>0</v>
      </c>
      <c r="AD91" s="102">
        <v>9.8249999999999993</v>
      </c>
      <c r="AE91" s="102">
        <v>0.30299999999999999</v>
      </c>
      <c r="AF91" s="102">
        <v>0</v>
      </c>
      <c r="AG91" s="102">
        <v>0</v>
      </c>
      <c r="AH91" s="102">
        <v>1379.1120000000001</v>
      </c>
      <c r="AI91" s="102">
        <v>0</v>
      </c>
      <c r="AJ91" s="102">
        <v>0</v>
      </c>
      <c r="AK91" s="102">
        <v>0</v>
      </c>
      <c r="AL91" s="102">
        <v>0</v>
      </c>
      <c r="AM91" s="102">
        <v>0</v>
      </c>
      <c r="AN91" s="102">
        <v>0</v>
      </c>
      <c r="AO91" s="102">
        <v>0</v>
      </c>
      <c r="AP91" s="102">
        <v>0</v>
      </c>
      <c r="AQ91" s="102">
        <v>0</v>
      </c>
      <c r="AR91" s="102">
        <v>0</v>
      </c>
      <c r="AS91" s="102">
        <v>0</v>
      </c>
      <c r="AT91" s="102">
        <v>131.82300000000001</v>
      </c>
      <c r="AU91" s="102">
        <v>661.18499999999995</v>
      </c>
      <c r="AV91" s="102">
        <v>0</v>
      </c>
      <c r="AW91" s="102">
        <v>0</v>
      </c>
      <c r="AX91" s="102">
        <v>0</v>
      </c>
      <c r="AY91" s="102">
        <v>0</v>
      </c>
      <c r="AZ91" s="102">
        <v>0</v>
      </c>
      <c r="BA91" s="102">
        <v>0</v>
      </c>
      <c r="BB91" s="102">
        <v>0</v>
      </c>
      <c r="BC91" s="102">
        <v>0</v>
      </c>
      <c r="BD91" s="102">
        <v>0</v>
      </c>
      <c r="BE91" s="102">
        <v>0</v>
      </c>
      <c r="BF91" s="102">
        <v>0</v>
      </c>
      <c r="BG91" s="102">
        <v>0</v>
      </c>
      <c r="BH91" s="102">
        <v>0</v>
      </c>
      <c r="BI91" s="102">
        <v>0</v>
      </c>
      <c r="BJ91" s="102">
        <v>10019.229999999998</v>
      </c>
      <c r="BK91" s="102">
        <v>793.00800000000004</v>
      </c>
      <c r="BL91" s="104"/>
      <c r="BM91" s="104"/>
    </row>
    <row r="92" spans="2:65" collapsed="1">
      <c r="B92" s="114" t="s">
        <v>407</v>
      </c>
      <c r="C92" s="115" t="s">
        <v>408</v>
      </c>
      <c r="D92" s="102">
        <v>0</v>
      </c>
      <c r="E92" s="102">
        <v>0</v>
      </c>
      <c r="F92" s="102">
        <v>0</v>
      </c>
      <c r="G92" s="102">
        <v>0</v>
      </c>
      <c r="H92" s="102">
        <v>0</v>
      </c>
      <c r="I92" s="102">
        <v>0</v>
      </c>
      <c r="J92" s="102">
        <v>0</v>
      </c>
      <c r="K92" s="102">
        <v>0</v>
      </c>
      <c r="L92" s="102">
        <v>0</v>
      </c>
      <c r="M92" s="102">
        <v>0</v>
      </c>
      <c r="N92" s="102">
        <v>0</v>
      </c>
      <c r="O92" s="102">
        <v>0</v>
      </c>
      <c r="P92" s="102">
        <v>0</v>
      </c>
      <c r="Q92" s="102">
        <v>0</v>
      </c>
      <c r="R92" s="102">
        <v>399.96699999999998</v>
      </c>
      <c r="S92" s="102">
        <v>0</v>
      </c>
      <c r="T92" s="102">
        <v>0</v>
      </c>
      <c r="U92" s="102">
        <v>0</v>
      </c>
      <c r="V92" s="102">
        <v>0</v>
      </c>
      <c r="W92" s="102">
        <v>0</v>
      </c>
      <c r="X92" s="102">
        <v>41.145000000000003</v>
      </c>
      <c r="Y92" s="102">
        <v>0</v>
      </c>
      <c r="Z92" s="102">
        <v>0</v>
      </c>
      <c r="AA92" s="102">
        <v>0</v>
      </c>
      <c r="AB92" s="102">
        <v>0</v>
      </c>
      <c r="AC92" s="102">
        <v>0</v>
      </c>
      <c r="AD92" s="102">
        <v>1057.828</v>
      </c>
      <c r="AE92" s="102">
        <v>6.5629999999999997</v>
      </c>
      <c r="AF92" s="102">
        <v>0</v>
      </c>
      <c r="AG92" s="102">
        <v>0</v>
      </c>
      <c r="AH92" s="102">
        <v>1612.056</v>
      </c>
      <c r="AI92" s="102">
        <v>0</v>
      </c>
      <c r="AJ92" s="102">
        <v>0</v>
      </c>
      <c r="AK92" s="102">
        <v>0</v>
      </c>
      <c r="AL92" s="102">
        <v>0</v>
      </c>
      <c r="AM92" s="102">
        <v>0</v>
      </c>
      <c r="AN92" s="102">
        <v>0</v>
      </c>
      <c r="AO92" s="102">
        <v>596.16</v>
      </c>
      <c r="AP92" s="102">
        <v>4803.4139999999998</v>
      </c>
      <c r="AQ92" s="102">
        <v>0</v>
      </c>
      <c r="AR92" s="102">
        <v>574.73500000000001</v>
      </c>
      <c r="AS92" s="102">
        <v>599.90800000000002</v>
      </c>
      <c r="AT92" s="102">
        <v>0</v>
      </c>
      <c r="AU92" s="102">
        <v>0</v>
      </c>
      <c r="AV92" s="102">
        <v>0</v>
      </c>
      <c r="AW92" s="102">
        <v>0</v>
      </c>
      <c r="AX92" s="102">
        <v>0</v>
      </c>
      <c r="AY92" s="102">
        <v>0</v>
      </c>
      <c r="AZ92" s="102">
        <v>0</v>
      </c>
      <c r="BA92" s="102">
        <v>0</v>
      </c>
      <c r="BB92" s="102">
        <v>0</v>
      </c>
      <c r="BC92" s="102">
        <v>0</v>
      </c>
      <c r="BD92" s="102">
        <v>0</v>
      </c>
      <c r="BE92" s="102">
        <v>0</v>
      </c>
      <c r="BF92" s="102">
        <v>0</v>
      </c>
      <c r="BG92" s="102">
        <v>0</v>
      </c>
      <c r="BH92" s="102">
        <v>0</v>
      </c>
      <c r="BI92" s="102">
        <v>0</v>
      </c>
      <c r="BJ92" s="102">
        <v>9691.7759999999998</v>
      </c>
      <c r="BK92" s="102">
        <v>5978.058</v>
      </c>
      <c r="BL92" s="104"/>
      <c r="BM92" s="104"/>
    </row>
    <row r="93" spans="2:65">
      <c r="B93" s="114" t="s">
        <v>409</v>
      </c>
      <c r="C93" s="115" t="s">
        <v>410</v>
      </c>
      <c r="D93" s="102">
        <v>0</v>
      </c>
      <c r="E93" s="102">
        <v>0</v>
      </c>
      <c r="F93" s="102">
        <v>0</v>
      </c>
      <c r="G93" s="102">
        <v>0</v>
      </c>
      <c r="H93" s="102">
        <v>0</v>
      </c>
      <c r="I93" s="102">
        <v>0</v>
      </c>
      <c r="J93" s="102">
        <v>0</v>
      </c>
      <c r="K93" s="102">
        <v>0</v>
      </c>
      <c r="L93" s="102">
        <v>0</v>
      </c>
      <c r="M93" s="102">
        <v>0</v>
      </c>
      <c r="N93" s="102">
        <v>0</v>
      </c>
      <c r="O93" s="102">
        <v>0</v>
      </c>
      <c r="P93" s="102">
        <v>0</v>
      </c>
      <c r="Q93" s="102">
        <v>0</v>
      </c>
      <c r="R93" s="102">
        <v>0</v>
      </c>
      <c r="S93" s="102">
        <v>0</v>
      </c>
      <c r="T93" s="102">
        <v>0</v>
      </c>
      <c r="U93" s="102">
        <v>0</v>
      </c>
      <c r="V93" s="102">
        <v>0</v>
      </c>
      <c r="W93" s="102">
        <v>0</v>
      </c>
      <c r="X93" s="102">
        <v>0</v>
      </c>
      <c r="Y93" s="102">
        <v>0</v>
      </c>
      <c r="Z93" s="102">
        <v>0</v>
      </c>
      <c r="AA93" s="102">
        <v>0</v>
      </c>
      <c r="AB93" s="102">
        <v>0</v>
      </c>
      <c r="AC93" s="102">
        <v>0</v>
      </c>
      <c r="AD93" s="102">
        <v>0</v>
      </c>
      <c r="AE93" s="102">
        <v>0</v>
      </c>
      <c r="AF93" s="102">
        <v>0</v>
      </c>
      <c r="AG93" s="102">
        <v>0</v>
      </c>
      <c r="AH93" s="102">
        <v>0</v>
      </c>
      <c r="AI93" s="102">
        <v>0</v>
      </c>
      <c r="AJ93" s="102">
        <v>0</v>
      </c>
      <c r="AK93" s="102">
        <v>0</v>
      </c>
      <c r="AL93" s="102">
        <v>0</v>
      </c>
      <c r="AM93" s="102">
        <v>0</v>
      </c>
      <c r="AN93" s="102">
        <v>0</v>
      </c>
      <c r="AO93" s="102">
        <v>0</v>
      </c>
      <c r="AP93" s="102">
        <v>0</v>
      </c>
      <c r="AQ93" s="102">
        <v>0</v>
      </c>
      <c r="AR93" s="102">
        <v>0</v>
      </c>
      <c r="AS93" s="102">
        <v>0</v>
      </c>
      <c r="AT93" s="102">
        <v>0</v>
      </c>
      <c r="AU93" s="102">
        <v>0</v>
      </c>
      <c r="AV93" s="102">
        <v>0</v>
      </c>
      <c r="AW93" s="102">
        <v>0</v>
      </c>
      <c r="AX93" s="102">
        <v>0</v>
      </c>
      <c r="AY93" s="102">
        <v>0</v>
      </c>
      <c r="AZ93" s="102">
        <v>0</v>
      </c>
      <c r="BA93" s="102">
        <v>0</v>
      </c>
      <c r="BB93" s="102">
        <v>0</v>
      </c>
      <c r="BC93" s="102">
        <v>0</v>
      </c>
      <c r="BD93" s="102">
        <v>0</v>
      </c>
      <c r="BE93" s="102">
        <v>0</v>
      </c>
      <c r="BF93" s="102">
        <v>0</v>
      </c>
      <c r="BG93" s="102">
        <v>0</v>
      </c>
      <c r="BH93" s="102">
        <v>0</v>
      </c>
      <c r="BI93" s="102">
        <v>2776.0590000000002</v>
      </c>
      <c r="BJ93" s="102">
        <v>2776.0590000000002</v>
      </c>
      <c r="BK93" s="102">
        <v>0</v>
      </c>
      <c r="BL93" s="104"/>
      <c r="BM93" s="104"/>
    </row>
  </sheetData>
  <mergeCells count="9">
    <mergeCell ref="AY1:BG1"/>
    <mergeCell ref="D1:P1"/>
    <mergeCell ref="Q1:R1"/>
    <mergeCell ref="AP1:AX1"/>
    <mergeCell ref="AI1:AO1"/>
    <mergeCell ref="T1:V1"/>
    <mergeCell ref="Z1:AE1"/>
    <mergeCell ref="AF1:AH1"/>
    <mergeCell ref="W1:Y1"/>
  </mergeCells>
  <phoneticPr fontId="34"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6EA0D-8ADE-4B83-849E-5EB31A9E11A5}">
  <dimension ref="A1:L101"/>
  <sheetViews>
    <sheetView topLeftCell="A7" workbookViewId="0">
      <selection activeCell="D42" sqref="D42"/>
    </sheetView>
  </sheetViews>
  <sheetFormatPr defaultColWidth="9.140625" defaultRowHeight="15"/>
  <cols>
    <col min="1" max="1" width="20.5703125" style="30" customWidth="1"/>
    <col min="2" max="3" width="6.140625" style="30" customWidth="1"/>
    <col min="4" max="4" width="6.140625" style="30" customWidth="1" collapsed="1"/>
    <col min="5" max="7" width="6.140625" style="30" customWidth="1"/>
    <col min="8" max="9" width="5.5703125" style="30" customWidth="1"/>
    <col min="10" max="10" width="0.5703125" style="55" customWidth="1"/>
    <col min="11" max="12" width="5.5703125" style="30" customWidth="1"/>
    <col min="13" max="16384" width="9.140625" style="30"/>
  </cols>
  <sheetData>
    <row r="1" spans="1:12" ht="30" customHeight="1">
      <c r="A1" s="462" t="s">
        <v>50</v>
      </c>
      <c r="B1" s="463"/>
      <c r="C1" s="463"/>
      <c r="D1" s="463"/>
      <c r="E1" s="463"/>
      <c r="F1" s="463"/>
      <c r="G1" s="463"/>
      <c r="H1" s="463"/>
      <c r="I1" s="463"/>
      <c r="J1" s="463"/>
      <c r="K1" s="463"/>
      <c r="L1" s="463"/>
    </row>
    <row r="2" spans="1:12">
      <c r="A2" s="464" t="s">
        <v>51</v>
      </c>
      <c r="B2" s="464"/>
      <c r="C2" s="464"/>
      <c r="D2" s="464"/>
      <c r="E2" s="464"/>
      <c r="F2" s="464"/>
      <c r="G2" s="464"/>
      <c r="H2" s="464"/>
      <c r="I2" s="464"/>
      <c r="J2" s="464"/>
      <c r="K2" s="464"/>
      <c r="L2" s="464"/>
    </row>
    <row r="3" spans="1:12" ht="15" customHeight="1">
      <c r="A3" s="31"/>
      <c r="B3" s="32"/>
      <c r="C3" s="32"/>
      <c r="D3" s="32"/>
      <c r="E3" s="32"/>
      <c r="F3" s="32"/>
      <c r="G3" s="32"/>
      <c r="H3" s="459" t="s">
        <v>31</v>
      </c>
      <c r="I3" s="459"/>
      <c r="J3" s="33"/>
      <c r="K3" s="459" t="s">
        <v>32</v>
      </c>
      <c r="L3" s="459"/>
    </row>
    <row r="4" spans="1:12" ht="15" customHeight="1">
      <c r="A4" s="31"/>
      <c r="B4" s="34">
        <v>2000</v>
      </c>
      <c r="C4" s="34">
        <v>2018</v>
      </c>
      <c r="D4" s="34">
        <v>2025</v>
      </c>
      <c r="E4" s="34">
        <v>2030</v>
      </c>
      <c r="F4" s="34">
        <v>2035</v>
      </c>
      <c r="G4" s="34">
        <v>2040</v>
      </c>
      <c r="H4" s="35">
        <v>2018</v>
      </c>
      <c r="I4" s="35">
        <v>2040</v>
      </c>
      <c r="J4" s="33"/>
      <c r="K4" s="35" t="s">
        <v>33</v>
      </c>
      <c r="L4" s="35" t="s">
        <v>34</v>
      </c>
    </row>
    <row r="5" spans="1:12" ht="13.5" customHeight="1">
      <c r="A5" s="37" t="s">
        <v>52</v>
      </c>
      <c r="B5" s="38"/>
      <c r="C5" s="38"/>
      <c r="D5" s="39"/>
      <c r="E5" s="39"/>
      <c r="F5" s="39"/>
      <c r="G5" s="39"/>
      <c r="H5" s="60"/>
      <c r="I5" s="60"/>
      <c r="J5" s="46"/>
      <c r="K5" s="60"/>
      <c r="L5" s="60"/>
    </row>
    <row r="6" spans="1:12" ht="13.5" customHeight="1">
      <c r="A6" s="42" t="s">
        <v>53</v>
      </c>
      <c r="B6" s="61">
        <v>12.022</v>
      </c>
      <c r="C6" s="61">
        <v>23.111999999999998</v>
      </c>
      <c r="D6" s="62">
        <v>25.736000000000001</v>
      </c>
      <c r="E6" s="62">
        <v>26.933</v>
      </c>
      <c r="F6" s="62">
        <v>27.626000000000001</v>
      </c>
      <c r="G6" s="62">
        <v>27.773</v>
      </c>
      <c r="H6" s="63">
        <v>100</v>
      </c>
      <c r="I6" s="63">
        <v>99.990000000000009</v>
      </c>
      <c r="J6" s="64"/>
      <c r="K6" s="65">
        <v>3.7</v>
      </c>
      <c r="L6" s="65">
        <v>0.84</v>
      </c>
    </row>
    <row r="7" spans="1:12" ht="13.5" customHeight="1">
      <c r="A7" s="48" t="s">
        <v>54</v>
      </c>
      <c r="B7" s="43">
        <v>8.0839999999999996</v>
      </c>
      <c r="C7" s="43">
        <v>18.677</v>
      </c>
      <c r="D7" s="44">
        <v>21.309000000000001</v>
      </c>
      <c r="E7" s="44">
        <v>22.584</v>
      </c>
      <c r="F7" s="44">
        <v>23.367999999999999</v>
      </c>
      <c r="G7" s="44">
        <v>23.658000000000001</v>
      </c>
      <c r="H7" s="45">
        <v>80.81</v>
      </c>
      <c r="I7" s="45">
        <v>85.18</v>
      </c>
      <c r="J7" s="66"/>
      <c r="K7" s="47">
        <v>4.76</v>
      </c>
      <c r="L7" s="47">
        <v>1.08</v>
      </c>
    </row>
    <row r="8" spans="1:12" ht="13.5" customHeight="1">
      <c r="A8" s="48" t="s">
        <v>55</v>
      </c>
      <c r="B8" s="43">
        <v>2.5110000000000001</v>
      </c>
      <c r="C8" s="43">
        <v>3.5910000000000002</v>
      </c>
      <c r="D8" s="44">
        <v>3.5659999999999998</v>
      </c>
      <c r="E8" s="44">
        <v>3.5059999999999998</v>
      </c>
      <c r="F8" s="44">
        <v>3.427</v>
      </c>
      <c r="G8" s="44">
        <v>3.3140000000000001</v>
      </c>
      <c r="H8" s="45">
        <v>15.54</v>
      </c>
      <c r="I8" s="45">
        <v>11.93</v>
      </c>
      <c r="J8" s="66"/>
      <c r="K8" s="47">
        <v>2.0099999999999998</v>
      </c>
      <c r="L8" s="47">
        <v>-0.36</v>
      </c>
    </row>
    <row r="9" spans="1:12" ht="13.5" customHeight="1">
      <c r="A9" s="48" t="s">
        <v>56</v>
      </c>
      <c r="B9" s="43">
        <v>1.427</v>
      </c>
      <c r="C9" s="43">
        <v>0.84399999999999997</v>
      </c>
      <c r="D9" s="44">
        <v>0.86099999999999999</v>
      </c>
      <c r="E9" s="44">
        <v>0.84299999999999997</v>
      </c>
      <c r="F9" s="44">
        <v>0.83</v>
      </c>
      <c r="G9" s="44">
        <v>0.80100000000000005</v>
      </c>
      <c r="H9" s="45">
        <v>3.65</v>
      </c>
      <c r="I9" s="45">
        <v>2.88</v>
      </c>
      <c r="J9" s="66"/>
      <c r="K9" s="47">
        <v>-2.88</v>
      </c>
      <c r="L9" s="47">
        <v>-0.24</v>
      </c>
    </row>
    <row r="10" spans="1:12" ht="13.5" customHeight="1">
      <c r="A10" s="42" t="s">
        <v>57</v>
      </c>
      <c r="B10" s="61"/>
      <c r="C10" s="61"/>
      <c r="D10" s="62"/>
      <c r="E10" s="62"/>
      <c r="F10" s="62"/>
      <c r="G10" s="62"/>
      <c r="H10" s="63"/>
      <c r="I10" s="63"/>
      <c r="J10" s="64"/>
      <c r="K10" s="65"/>
      <c r="L10" s="65"/>
    </row>
    <row r="11" spans="1:12" ht="13.5" customHeight="1">
      <c r="A11" s="48" t="s">
        <v>58</v>
      </c>
      <c r="B11" s="43">
        <v>7.2140000000000004</v>
      </c>
      <c r="C11" s="43">
        <v>11.016</v>
      </c>
      <c r="D11" s="44">
        <v>12.173</v>
      </c>
      <c r="E11" s="44">
        <v>12.933999999999999</v>
      </c>
      <c r="F11" s="44">
        <v>13.081</v>
      </c>
      <c r="G11" s="44">
        <v>12.734</v>
      </c>
      <c r="H11" s="45">
        <v>47.67</v>
      </c>
      <c r="I11" s="45">
        <v>45.85</v>
      </c>
      <c r="J11" s="66"/>
      <c r="K11" s="47">
        <v>2.38</v>
      </c>
      <c r="L11" s="47">
        <v>0.66</v>
      </c>
    </row>
    <row r="12" spans="1:12" ht="13.5" customHeight="1">
      <c r="A12" s="48" t="s">
        <v>59</v>
      </c>
      <c r="B12" s="43">
        <v>3.5579999999999998</v>
      </c>
      <c r="C12" s="43">
        <v>9.8409999999999993</v>
      </c>
      <c r="D12" s="44">
        <v>11.253</v>
      </c>
      <c r="E12" s="44">
        <v>10.962</v>
      </c>
      <c r="F12" s="44">
        <v>10.247</v>
      </c>
      <c r="G12" s="44">
        <v>9.4390000000000001</v>
      </c>
      <c r="H12" s="45">
        <v>42.58</v>
      </c>
      <c r="I12" s="45">
        <v>33.99</v>
      </c>
      <c r="J12" s="66"/>
      <c r="K12" s="47">
        <v>5.81</v>
      </c>
      <c r="L12" s="47">
        <v>-0.19</v>
      </c>
    </row>
    <row r="13" spans="1:12" ht="13.5" customHeight="1">
      <c r="A13" s="48" t="s">
        <v>60</v>
      </c>
      <c r="B13" s="43">
        <v>0</v>
      </c>
      <c r="C13" s="43">
        <v>5.6000000000000001E-2</v>
      </c>
      <c r="D13" s="44">
        <v>0.27600000000000002</v>
      </c>
      <c r="E13" s="44">
        <v>0.73899999999999999</v>
      </c>
      <c r="F13" s="44">
        <v>1.5960000000000001</v>
      </c>
      <c r="G13" s="44">
        <v>2.5499999999999998</v>
      </c>
      <c r="H13" s="45">
        <v>0.24</v>
      </c>
      <c r="I13" s="45">
        <v>9.18</v>
      </c>
      <c r="J13" s="66"/>
      <c r="K13" s="47">
        <v>66.11</v>
      </c>
      <c r="L13" s="47">
        <v>18.989999999999998</v>
      </c>
    </row>
    <row r="14" spans="1:12" ht="13.5" customHeight="1">
      <c r="A14" s="48" t="s">
        <v>61</v>
      </c>
      <c r="B14" s="43">
        <v>0</v>
      </c>
      <c r="C14" s="43">
        <v>0</v>
      </c>
      <c r="D14" s="44">
        <v>1.2E-2</v>
      </c>
      <c r="E14" s="44">
        <v>0.185</v>
      </c>
      <c r="F14" s="44">
        <v>0.52</v>
      </c>
      <c r="G14" s="44">
        <v>0.91800000000000004</v>
      </c>
      <c r="H14" s="45">
        <v>0</v>
      </c>
      <c r="I14" s="45">
        <v>3.31</v>
      </c>
      <c r="J14" s="66"/>
      <c r="K14" s="47" t="s">
        <v>39</v>
      </c>
      <c r="L14" s="47">
        <v>49.25</v>
      </c>
    </row>
    <row r="15" spans="1:12" ht="13.5" customHeight="1">
      <c r="A15" s="48" t="s">
        <v>62</v>
      </c>
      <c r="B15" s="43">
        <v>1.25</v>
      </c>
      <c r="C15" s="43">
        <v>2.1989999999999998</v>
      </c>
      <c r="D15" s="44">
        <v>2.0209999999999999</v>
      </c>
      <c r="E15" s="44">
        <v>2.113</v>
      </c>
      <c r="F15" s="44">
        <v>2.181</v>
      </c>
      <c r="G15" s="44">
        <v>2.1309999999999998</v>
      </c>
      <c r="H15" s="45">
        <v>9.51</v>
      </c>
      <c r="I15" s="45">
        <v>7.67</v>
      </c>
      <c r="J15" s="66"/>
      <c r="K15" s="47">
        <v>3.19</v>
      </c>
      <c r="L15" s="47">
        <v>-0.14000000000000001</v>
      </c>
    </row>
    <row r="16" spans="1:12" s="55" customFormat="1" ht="3" customHeight="1">
      <c r="A16" s="50"/>
      <c r="B16" s="51"/>
      <c r="C16" s="51"/>
      <c r="D16" s="52"/>
      <c r="E16" s="52"/>
      <c r="F16" s="52"/>
      <c r="G16" s="52"/>
      <c r="H16" s="52"/>
      <c r="I16" s="52"/>
      <c r="J16" s="54"/>
      <c r="K16" s="54"/>
      <c r="L16" s="54"/>
    </row>
    <row r="17" spans="1:12" ht="13.5" customHeight="1">
      <c r="A17" s="37" t="s">
        <v>63</v>
      </c>
      <c r="B17" s="67">
        <v>30.945</v>
      </c>
      <c r="C17" s="67">
        <v>42.96</v>
      </c>
      <c r="D17" s="68">
        <v>45.814</v>
      </c>
      <c r="E17" s="68">
        <v>46.411999999999999</v>
      </c>
      <c r="F17" s="68">
        <v>45.834000000000003</v>
      </c>
      <c r="G17" s="68">
        <v>44.567999999999998</v>
      </c>
      <c r="H17" s="63">
        <v>99.98</v>
      </c>
      <c r="I17" s="63">
        <v>99.990000000000009</v>
      </c>
      <c r="J17" s="64"/>
      <c r="K17" s="65">
        <v>1.84</v>
      </c>
      <c r="L17" s="65">
        <v>0.17</v>
      </c>
    </row>
    <row r="18" spans="1:12" ht="13.5" customHeight="1">
      <c r="A18" s="42" t="s">
        <v>110</v>
      </c>
      <c r="B18" s="43">
        <v>7.8840000000000003</v>
      </c>
      <c r="C18" s="43">
        <v>9.6489999999999991</v>
      </c>
      <c r="D18" s="44">
        <v>10.265000000000001</v>
      </c>
      <c r="E18" s="44">
        <v>10.637</v>
      </c>
      <c r="F18" s="44">
        <v>10.525</v>
      </c>
      <c r="G18" s="44">
        <v>10.021000000000001</v>
      </c>
      <c r="H18" s="45">
        <v>22.46</v>
      </c>
      <c r="I18" s="45">
        <v>22.48</v>
      </c>
      <c r="J18" s="66"/>
      <c r="K18" s="47">
        <v>1.1299999999999999</v>
      </c>
      <c r="L18" s="47">
        <v>0.17</v>
      </c>
    </row>
    <row r="19" spans="1:12" ht="13.5" customHeight="1">
      <c r="A19" s="42" t="s">
        <v>111</v>
      </c>
      <c r="B19" s="43">
        <v>13.282999999999999</v>
      </c>
      <c r="C19" s="43">
        <v>19.643999999999998</v>
      </c>
      <c r="D19" s="44">
        <v>20.93</v>
      </c>
      <c r="E19" s="44">
        <v>20.303000000000001</v>
      </c>
      <c r="F19" s="44">
        <v>19.315999999999999</v>
      </c>
      <c r="G19" s="44">
        <v>18.34</v>
      </c>
      <c r="H19" s="45">
        <v>45.73</v>
      </c>
      <c r="I19" s="45">
        <v>41.15</v>
      </c>
      <c r="J19" s="66"/>
      <c r="K19" s="47">
        <v>2.2000000000000002</v>
      </c>
      <c r="L19" s="47">
        <v>-0.31</v>
      </c>
    </row>
    <row r="20" spans="1:12" ht="13.5" customHeight="1">
      <c r="A20" s="42" t="s">
        <v>112</v>
      </c>
      <c r="B20" s="43">
        <v>3.97</v>
      </c>
      <c r="C20" s="43">
        <v>2.8069999999999999</v>
      </c>
      <c r="D20" s="44">
        <v>2.8730000000000002</v>
      </c>
      <c r="E20" s="44">
        <v>2.8690000000000002</v>
      </c>
      <c r="F20" s="44">
        <v>2.851</v>
      </c>
      <c r="G20" s="44">
        <v>2.802</v>
      </c>
      <c r="H20" s="45">
        <v>6.53</v>
      </c>
      <c r="I20" s="45">
        <v>6.29</v>
      </c>
      <c r="J20" s="66"/>
      <c r="K20" s="47">
        <v>-1.91</v>
      </c>
      <c r="L20" s="47">
        <v>-0.01</v>
      </c>
    </row>
    <row r="21" spans="1:12" ht="13.5" customHeight="1">
      <c r="A21" s="42" t="s">
        <v>113</v>
      </c>
      <c r="B21" s="43">
        <v>2.1669999999999998</v>
      </c>
      <c r="C21" s="43">
        <v>5.0140000000000002</v>
      </c>
      <c r="D21" s="44">
        <v>5.9390000000000001</v>
      </c>
      <c r="E21" s="44">
        <v>6.5380000000000003</v>
      </c>
      <c r="F21" s="44">
        <v>6.9610000000000003</v>
      </c>
      <c r="G21" s="44">
        <v>7.2569999999999997</v>
      </c>
      <c r="H21" s="45">
        <v>11.67</v>
      </c>
      <c r="I21" s="45">
        <v>16.28</v>
      </c>
      <c r="J21" s="66"/>
      <c r="K21" s="47">
        <v>4.7699999999999996</v>
      </c>
      <c r="L21" s="47">
        <v>1.7</v>
      </c>
    </row>
    <row r="22" spans="1:12" ht="13.5" customHeight="1">
      <c r="A22" s="42" t="s">
        <v>114</v>
      </c>
      <c r="B22" s="43">
        <v>3.4460000000000002</v>
      </c>
      <c r="C22" s="43">
        <v>3.6619999999999999</v>
      </c>
      <c r="D22" s="44">
        <v>3.34</v>
      </c>
      <c r="E22" s="44">
        <v>3.3860000000000001</v>
      </c>
      <c r="F22" s="44">
        <v>3.359</v>
      </c>
      <c r="G22" s="44">
        <v>3.2429999999999999</v>
      </c>
      <c r="H22" s="45">
        <v>8.52</v>
      </c>
      <c r="I22" s="45">
        <v>7.28</v>
      </c>
      <c r="J22" s="66"/>
      <c r="K22" s="47">
        <v>0.34</v>
      </c>
      <c r="L22" s="47">
        <v>-0.55000000000000004</v>
      </c>
    </row>
    <row r="23" spans="1:12" ht="13.5" customHeight="1">
      <c r="A23" s="42" t="s">
        <v>115</v>
      </c>
      <c r="B23" s="43">
        <v>7.0000000000000001E-3</v>
      </c>
      <c r="C23" s="43">
        <v>5.0000000000000001E-3</v>
      </c>
      <c r="D23" s="44">
        <v>6.0000000000000001E-3</v>
      </c>
      <c r="E23" s="44">
        <v>6.0000000000000001E-3</v>
      </c>
      <c r="F23" s="44">
        <v>6.0000000000000001E-3</v>
      </c>
      <c r="G23" s="44">
        <v>6.0000000000000001E-3</v>
      </c>
      <c r="H23" s="45">
        <v>0.01</v>
      </c>
      <c r="I23" s="45">
        <v>0.01</v>
      </c>
      <c r="J23" s="66"/>
      <c r="K23" s="47">
        <v>-1.67</v>
      </c>
      <c r="L23" s="47">
        <v>0.13</v>
      </c>
    </row>
    <row r="24" spans="1:12" ht="13.5" customHeight="1">
      <c r="A24" s="42" t="s">
        <v>116</v>
      </c>
      <c r="B24" s="43">
        <v>0</v>
      </c>
      <c r="C24" s="43">
        <v>1.2390000000000001</v>
      </c>
      <c r="D24" s="44">
        <v>1.452</v>
      </c>
      <c r="E24" s="44">
        <v>1.526</v>
      </c>
      <c r="F24" s="44">
        <v>1.4370000000000001</v>
      </c>
      <c r="G24" s="44">
        <v>1.3149999999999999</v>
      </c>
      <c r="H24" s="45">
        <v>2.88</v>
      </c>
      <c r="I24" s="45">
        <v>2.95</v>
      </c>
      <c r="J24" s="66"/>
      <c r="K24" s="47" t="s">
        <v>39</v>
      </c>
      <c r="L24" s="47">
        <v>0.27</v>
      </c>
    </row>
    <row r="25" spans="1:12" ht="13.5" customHeight="1">
      <c r="A25" s="42" t="s">
        <v>44</v>
      </c>
      <c r="B25" s="43">
        <v>0.17499999999999999</v>
      </c>
      <c r="C25" s="43">
        <v>0.255</v>
      </c>
      <c r="D25" s="44">
        <v>0.36399999999999999</v>
      </c>
      <c r="E25" s="44">
        <v>0.52200000000000002</v>
      </c>
      <c r="F25" s="44">
        <v>0.78400000000000003</v>
      </c>
      <c r="G25" s="44">
        <v>1.018</v>
      </c>
      <c r="H25" s="45">
        <v>0.59</v>
      </c>
      <c r="I25" s="45">
        <v>2.2799999999999998</v>
      </c>
      <c r="J25" s="66"/>
      <c r="K25" s="47">
        <v>2.11</v>
      </c>
      <c r="L25" s="47">
        <v>6.49</v>
      </c>
    </row>
    <row r="26" spans="1:12" ht="13.5" customHeight="1">
      <c r="A26" s="42" t="s">
        <v>117</v>
      </c>
      <c r="B26" s="43">
        <v>0</v>
      </c>
      <c r="C26" s="43">
        <v>0.68400000000000005</v>
      </c>
      <c r="D26" s="44">
        <v>0.64400000000000002</v>
      </c>
      <c r="E26" s="44">
        <v>0.625</v>
      </c>
      <c r="F26" s="44">
        <v>0.59499999999999997</v>
      </c>
      <c r="G26" s="44">
        <v>0.56599999999999995</v>
      </c>
      <c r="H26" s="45">
        <v>1.59</v>
      </c>
      <c r="I26" s="45">
        <v>1.27</v>
      </c>
      <c r="J26" s="66"/>
      <c r="K26" s="47" t="s">
        <v>39</v>
      </c>
      <c r="L26" s="47">
        <v>-0.86</v>
      </c>
    </row>
    <row r="27" spans="1:12" s="55" customFormat="1" ht="3" customHeight="1">
      <c r="A27" s="50"/>
      <c r="B27" s="51"/>
      <c r="C27" s="51"/>
      <c r="D27" s="52"/>
      <c r="E27" s="52"/>
      <c r="F27" s="52"/>
      <c r="G27" s="52"/>
      <c r="H27" s="52"/>
      <c r="I27" s="52"/>
      <c r="J27" s="54"/>
      <c r="K27" s="54"/>
      <c r="L27" s="54"/>
    </row>
    <row r="28" spans="1:12" ht="13.5" customHeight="1">
      <c r="A28" s="37" t="s">
        <v>65</v>
      </c>
      <c r="B28" s="43"/>
      <c r="C28" s="43"/>
      <c r="D28" s="68"/>
      <c r="E28" s="68"/>
      <c r="F28" s="68"/>
      <c r="G28" s="68"/>
      <c r="H28" s="69"/>
      <c r="I28" s="69"/>
      <c r="J28" s="70"/>
      <c r="K28" s="71"/>
      <c r="L28" s="71"/>
    </row>
    <row r="29" spans="1:12" ht="13.5" customHeight="1">
      <c r="A29" s="42" t="s">
        <v>66</v>
      </c>
      <c r="B29" s="43">
        <v>23.553999999999998</v>
      </c>
      <c r="C29" s="43">
        <v>34.396000000000001</v>
      </c>
      <c r="D29" s="44">
        <v>36.292000000000002</v>
      </c>
      <c r="E29" s="44">
        <v>36.322000000000003</v>
      </c>
      <c r="F29" s="44">
        <v>35.371000000000002</v>
      </c>
      <c r="G29" s="44">
        <v>33.89</v>
      </c>
      <c r="H29" s="45">
        <v>80.06</v>
      </c>
      <c r="I29" s="45">
        <v>76.040000000000006</v>
      </c>
      <c r="J29" s="66"/>
      <c r="K29" s="47">
        <v>2.13</v>
      </c>
      <c r="L29" s="47">
        <v>-7.0000000000000007E-2</v>
      </c>
    </row>
    <row r="30" spans="1:12" ht="13.5" customHeight="1">
      <c r="A30" s="42" t="s">
        <v>67</v>
      </c>
      <c r="B30" s="43">
        <v>0.51300000000000001</v>
      </c>
      <c r="C30" s="43">
        <v>0.35599999999999998</v>
      </c>
      <c r="D30" s="44">
        <v>0.34599999999999997</v>
      </c>
      <c r="E30" s="44">
        <v>0.34</v>
      </c>
      <c r="F30" s="44">
        <v>0.33100000000000002</v>
      </c>
      <c r="G30" s="44">
        <v>0.318</v>
      </c>
      <c r="H30" s="45">
        <v>0.83</v>
      </c>
      <c r="I30" s="45">
        <v>0.71</v>
      </c>
      <c r="J30" s="66"/>
      <c r="K30" s="47">
        <v>-2.0099999999999998</v>
      </c>
      <c r="L30" s="47">
        <v>-0.5</v>
      </c>
    </row>
    <row r="31" spans="1:12" ht="13.5" customHeight="1">
      <c r="A31" s="42" t="s">
        <v>68</v>
      </c>
      <c r="B31" s="43">
        <v>2.1739999999999999</v>
      </c>
      <c r="C31" s="43">
        <v>5.0149999999999997</v>
      </c>
      <c r="D31" s="44">
        <v>5.9409999999999998</v>
      </c>
      <c r="E31" s="44">
        <v>6.54</v>
      </c>
      <c r="F31" s="44">
        <v>6.9630000000000001</v>
      </c>
      <c r="G31" s="44">
        <v>7.26</v>
      </c>
      <c r="H31" s="45">
        <v>11.67</v>
      </c>
      <c r="I31" s="45">
        <v>16.29</v>
      </c>
      <c r="J31" s="66"/>
      <c r="K31" s="47">
        <v>4.75</v>
      </c>
      <c r="L31" s="47">
        <v>1.7</v>
      </c>
    </row>
    <row r="32" spans="1:12" ht="13.5" customHeight="1" thickBot="1">
      <c r="A32" s="42" t="s">
        <v>69</v>
      </c>
      <c r="B32" s="43">
        <v>4.7050000000000001</v>
      </c>
      <c r="C32" s="43">
        <v>3.194</v>
      </c>
      <c r="D32" s="44">
        <v>3.2360000000000002</v>
      </c>
      <c r="E32" s="44">
        <v>3.2109999999999999</v>
      </c>
      <c r="F32" s="44">
        <v>3.17</v>
      </c>
      <c r="G32" s="44">
        <v>3.1</v>
      </c>
      <c r="H32" s="45">
        <v>7.43</v>
      </c>
      <c r="I32" s="45">
        <v>6.96</v>
      </c>
      <c r="J32" s="66"/>
      <c r="K32" s="47">
        <v>-2.13</v>
      </c>
      <c r="L32" s="47">
        <v>-0.14000000000000001</v>
      </c>
    </row>
    <row r="33" spans="1:12" ht="22.5" customHeight="1">
      <c r="A33" s="465" t="s">
        <v>70</v>
      </c>
      <c r="B33" s="466"/>
      <c r="C33" s="466"/>
      <c r="D33" s="466"/>
      <c r="E33" s="466"/>
      <c r="F33" s="466"/>
      <c r="G33" s="466"/>
      <c r="H33" s="466"/>
      <c r="I33" s="466"/>
      <c r="J33" s="466"/>
      <c r="K33" s="466"/>
      <c r="L33" s="466"/>
    </row>
    <row r="34" spans="1:12">
      <c r="H34" s="58"/>
      <c r="I34" s="58"/>
      <c r="J34" s="59"/>
      <c r="K34" s="58"/>
      <c r="L34" s="58"/>
    </row>
    <row r="35" spans="1:12">
      <c r="H35" s="58"/>
      <c r="I35" s="58"/>
      <c r="J35" s="59"/>
      <c r="K35" s="58"/>
      <c r="L35" s="58"/>
    </row>
    <row r="36" spans="1:12">
      <c r="H36" s="58"/>
      <c r="I36" s="58"/>
      <c r="J36" s="59"/>
      <c r="K36" s="58"/>
      <c r="L36" s="58"/>
    </row>
    <row r="37" spans="1:12">
      <c r="H37" s="58"/>
      <c r="I37" s="58"/>
      <c r="J37" s="59"/>
      <c r="K37" s="58"/>
      <c r="L37" s="58"/>
    </row>
    <row r="38" spans="1:12">
      <c r="H38" s="58"/>
      <c r="I38" s="58"/>
      <c r="J38" s="59"/>
      <c r="K38" s="58"/>
      <c r="L38" s="58"/>
    </row>
    <row r="39" spans="1:12">
      <c r="H39" s="58"/>
      <c r="I39" s="58"/>
      <c r="J39" s="59"/>
      <c r="K39" s="58"/>
      <c r="L39" s="58"/>
    </row>
    <row r="40" spans="1:12">
      <c r="H40" s="58"/>
      <c r="I40" s="58"/>
      <c r="J40" s="59"/>
      <c r="K40" s="58"/>
      <c r="L40" s="58"/>
    </row>
    <row r="41" spans="1:12">
      <c r="H41" s="58"/>
      <c r="I41" s="58"/>
      <c r="J41" s="59"/>
      <c r="K41" s="58"/>
      <c r="L41" s="58"/>
    </row>
    <row r="42" spans="1:12">
      <c r="H42" s="58"/>
      <c r="I42" s="58"/>
      <c r="J42" s="59"/>
      <c r="K42" s="58"/>
      <c r="L42" s="58"/>
    </row>
    <row r="43" spans="1:12">
      <c r="H43" s="58"/>
      <c r="I43" s="58"/>
      <c r="J43" s="59"/>
      <c r="K43" s="58"/>
      <c r="L43" s="58"/>
    </row>
    <row r="44" spans="1:12">
      <c r="H44" s="58"/>
      <c r="I44" s="58"/>
      <c r="J44" s="59"/>
      <c r="K44" s="58"/>
      <c r="L44" s="58"/>
    </row>
    <row r="45" spans="1:12">
      <c r="H45" s="58"/>
      <c r="I45" s="58"/>
      <c r="J45" s="59"/>
      <c r="K45" s="58"/>
      <c r="L45" s="58"/>
    </row>
    <row r="46" spans="1:12">
      <c r="H46" s="58"/>
      <c r="I46" s="58"/>
      <c r="J46" s="59"/>
      <c r="K46" s="58"/>
      <c r="L46" s="58"/>
    </row>
    <row r="47" spans="1:12">
      <c r="H47" s="58"/>
      <c r="I47" s="58"/>
      <c r="J47" s="59"/>
      <c r="K47" s="58"/>
      <c r="L47" s="58"/>
    </row>
    <row r="48" spans="1:12">
      <c r="H48" s="58"/>
      <c r="I48" s="58"/>
      <c r="J48" s="59"/>
      <c r="K48" s="58"/>
      <c r="L48" s="58"/>
    </row>
    <row r="49" spans="8:12">
      <c r="H49" s="58"/>
      <c r="I49" s="58"/>
      <c r="J49" s="59"/>
      <c r="K49" s="58"/>
      <c r="L49" s="58"/>
    </row>
    <row r="50" spans="8:12">
      <c r="H50" s="58"/>
      <c r="I50" s="58"/>
      <c r="J50" s="59"/>
      <c r="K50" s="58"/>
      <c r="L50" s="58"/>
    </row>
    <row r="51" spans="8:12">
      <c r="H51" s="58"/>
      <c r="I51" s="58"/>
      <c r="J51" s="59"/>
      <c r="K51" s="58"/>
      <c r="L51" s="58"/>
    </row>
    <row r="52" spans="8:12">
      <c r="H52" s="58"/>
      <c r="I52" s="58"/>
      <c r="J52" s="59"/>
      <c r="K52" s="58"/>
      <c r="L52" s="58"/>
    </row>
    <row r="53" spans="8:12">
      <c r="H53" s="58"/>
      <c r="I53" s="58"/>
      <c r="J53" s="59"/>
      <c r="K53" s="58"/>
      <c r="L53" s="58"/>
    </row>
    <row r="54" spans="8:12">
      <c r="H54" s="58"/>
      <c r="I54" s="58"/>
      <c r="J54" s="59"/>
      <c r="K54" s="58"/>
      <c r="L54" s="58"/>
    </row>
    <row r="55" spans="8:12">
      <c r="H55" s="58"/>
      <c r="I55" s="58"/>
      <c r="J55" s="59"/>
      <c r="K55" s="58"/>
      <c r="L55" s="58"/>
    </row>
    <row r="56" spans="8:12">
      <c r="H56" s="58"/>
      <c r="I56" s="58"/>
      <c r="J56" s="59"/>
      <c r="K56" s="58"/>
      <c r="L56" s="58"/>
    </row>
    <row r="57" spans="8:12">
      <c r="H57" s="58"/>
      <c r="I57" s="58"/>
      <c r="J57" s="59"/>
      <c r="K57" s="58"/>
      <c r="L57" s="58"/>
    </row>
    <row r="58" spans="8:12">
      <c r="H58" s="58"/>
      <c r="I58" s="58"/>
      <c r="J58" s="59"/>
      <c r="K58" s="58"/>
      <c r="L58" s="58"/>
    </row>
    <row r="59" spans="8:12">
      <c r="H59" s="58"/>
      <c r="I59" s="58"/>
      <c r="J59" s="59"/>
      <c r="K59" s="58"/>
      <c r="L59" s="58"/>
    </row>
    <row r="60" spans="8:12">
      <c r="H60" s="58"/>
      <c r="I60" s="58"/>
      <c r="J60" s="59"/>
      <c r="K60" s="58"/>
      <c r="L60" s="58"/>
    </row>
    <row r="61" spans="8:12">
      <c r="H61" s="58"/>
      <c r="I61" s="58"/>
      <c r="J61" s="59"/>
      <c r="K61" s="58"/>
      <c r="L61" s="58"/>
    </row>
    <row r="62" spans="8:12">
      <c r="H62" s="58"/>
      <c r="I62" s="58"/>
      <c r="J62" s="59"/>
      <c r="K62" s="58"/>
      <c r="L62" s="58"/>
    </row>
    <row r="63" spans="8:12">
      <c r="H63" s="58"/>
      <c r="I63" s="58"/>
      <c r="J63" s="59"/>
      <c r="K63" s="58"/>
      <c r="L63" s="58"/>
    </row>
    <row r="64" spans="8:12">
      <c r="H64" s="58"/>
      <c r="I64" s="58"/>
      <c r="J64" s="59"/>
      <c r="K64" s="58"/>
      <c r="L64" s="58"/>
    </row>
    <row r="65" spans="8:12">
      <c r="H65" s="58"/>
      <c r="I65" s="58"/>
      <c r="J65" s="59"/>
      <c r="K65" s="58"/>
      <c r="L65" s="58"/>
    </row>
    <row r="66" spans="8:12">
      <c r="H66" s="58"/>
      <c r="I66" s="58"/>
      <c r="J66" s="59"/>
      <c r="K66" s="58"/>
      <c r="L66" s="58"/>
    </row>
    <row r="67" spans="8:12">
      <c r="H67" s="58"/>
      <c r="I67" s="58"/>
      <c r="J67" s="59"/>
      <c r="K67" s="58"/>
      <c r="L67" s="58"/>
    </row>
    <row r="68" spans="8:12">
      <c r="H68" s="58"/>
      <c r="I68" s="58"/>
      <c r="J68" s="59"/>
      <c r="K68" s="58"/>
      <c r="L68" s="58"/>
    </row>
    <row r="69" spans="8:12">
      <c r="H69" s="58"/>
      <c r="I69" s="58"/>
      <c r="J69" s="59"/>
      <c r="K69" s="58"/>
      <c r="L69" s="58"/>
    </row>
    <row r="70" spans="8:12">
      <c r="H70" s="58"/>
      <c r="I70" s="58"/>
      <c r="J70" s="59"/>
      <c r="K70" s="58"/>
      <c r="L70" s="58"/>
    </row>
    <row r="71" spans="8:12">
      <c r="H71" s="58"/>
      <c r="I71" s="58"/>
      <c r="J71" s="59"/>
      <c r="K71" s="58"/>
      <c r="L71" s="58"/>
    </row>
    <row r="72" spans="8:12">
      <c r="H72" s="58"/>
      <c r="I72" s="58"/>
      <c r="J72" s="59"/>
      <c r="K72" s="58"/>
      <c r="L72" s="58"/>
    </row>
    <row r="73" spans="8:12">
      <c r="H73" s="58"/>
      <c r="I73" s="58"/>
      <c r="J73" s="59"/>
      <c r="K73" s="58"/>
      <c r="L73" s="58"/>
    </row>
    <row r="74" spans="8:12">
      <c r="H74" s="58"/>
      <c r="I74" s="58"/>
      <c r="J74" s="59"/>
      <c r="K74" s="58"/>
      <c r="L74" s="58"/>
    </row>
    <row r="75" spans="8:12">
      <c r="H75" s="58"/>
      <c r="I75" s="58"/>
      <c r="J75" s="59"/>
      <c r="K75" s="58"/>
      <c r="L75" s="58"/>
    </row>
    <row r="76" spans="8:12">
      <c r="H76" s="58"/>
      <c r="I76" s="58"/>
      <c r="J76" s="59"/>
      <c r="K76" s="58"/>
      <c r="L76" s="58"/>
    </row>
    <row r="77" spans="8:12">
      <c r="H77" s="58"/>
      <c r="I77" s="58"/>
      <c r="J77" s="59"/>
      <c r="K77" s="58"/>
      <c r="L77" s="58"/>
    </row>
    <row r="78" spans="8:12">
      <c r="H78" s="58"/>
      <c r="I78" s="58"/>
      <c r="J78" s="59"/>
      <c r="K78" s="58"/>
      <c r="L78" s="58"/>
    </row>
    <row r="79" spans="8:12">
      <c r="H79" s="58"/>
      <c r="I79" s="58"/>
      <c r="J79" s="59"/>
      <c r="K79" s="58"/>
      <c r="L79" s="58"/>
    </row>
    <row r="80" spans="8:12">
      <c r="H80" s="58"/>
      <c r="I80" s="58"/>
      <c r="J80" s="59"/>
      <c r="K80" s="58"/>
      <c r="L80" s="58"/>
    </row>
    <row r="81" spans="8:12">
      <c r="H81" s="58"/>
      <c r="I81" s="58"/>
      <c r="J81" s="59"/>
      <c r="K81" s="58"/>
      <c r="L81" s="58"/>
    </row>
    <row r="82" spans="8:12">
      <c r="H82" s="58"/>
      <c r="I82" s="58"/>
      <c r="J82" s="59"/>
      <c r="K82" s="58"/>
      <c r="L82" s="58"/>
    </row>
    <row r="83" spans="8:12">
      <c r="H83" s="58"/>
      <c r="I83" s="58"/>
      <c r="J83" s="59"/>
      <c r="K83" s="58"/>
      <c r="L83" s="58"/>
    </row>
    <row r="84" spans="8:12">
      <c r="H84" s="58"/>
      <c r="I84" s="58"/>
      <c r="J84" s="59"/>
      <c r="K84" s="58"/>
      <c r="L84" s="58"/>
    </row>
    <row r="85" spans="8:12">
      <c r="H85" s="58"/>
      <c r="I85" s="58"/>
      <c r="J85" s="59"/>
      <c r="K85" s="58"/>
      <c r="L85" s="58"/>
    </row>
    <row r="86" spans="8:12">
      <c r="H86" s="58"/>
      <c r="I86" s="58"/>
      <c r="J86" s="59"/>
      <c r="K86" s="58"/>
      <c r="L86" s="58"/>
    </row>
    <row r="87" spans="8:12">
      <c r="H87" s="58"/>
      <c r="I87" s="58"/>
      <c r="J87" s="59"/>
      <c r="K87" s="58"/>
      <c r="L87" s="58"/>
    </row>
    <row r="88" spans="8:12">
      <c r="H88" s="58"/>
      <c r="I88" s="58"/>
      <c r="J88" s="59"/>
      <c r="K88" s="58"/>
      <c r="L88" s="58"/>
    </row>
    <row r="89" spans="8:12">
      <c r="H89" s="58"/>
      <c r="I89" s="58"/>
      <c r="J89" s="59"/>
      <c r="K89" s="58"/>
      <c r="L89" s="58"/>
    </row>
    <row r="90" spans="8:12">
      <c r="H90" s="58"/>
      <c r="I90" s="58"/>
      <c r="J90" s="59"/>
      <c r="K90" s="58"/>
      <c r="L90" s="58"/>
    </row>
    <row r="91" spans="8:12">
      <c r="H91" s="58"/>
      <c r="I91" s="58"/>
      <c r="J91" s="59"/>
      <c r="K91" s="58"/>
      <c r="L91" s="58"/>
    </row>
    <row r="92" spans="8:12">
      <c r="H92" s="58"/>
      <c r="I92" s="58"/>
      <c r="J92" s="59"/>
      <c r="K92" s="58"/>
      <c r="L92" s="58"/>
    </row>
    <row r="93" spans="8:12">
      <c r="H93" s="58"/>
      <c r="I93" s="58"/>
      <c r="J93" s="59"/>
      <c r="K93" s="58"/>
      <c r="L93" s="58"/>
    </row>
    <row r="94" spans="8:12">
      <c r="H94" s="58"/>
      <c r="I94" s="58"/>
      <c r="J94" s="59"/>
      <c r="K94" s="58"/>
      <c r="L94" s="58"/>
    </row>
    <row r="95" spans="8:12">
      <c r="H95" s="58"/>
      <c r="I95" s="58"/>
      <c r="J95" s="59"/>
      <c r="K95" s="58"/>
      <c r="L95" s="58"/>
    </row>
    <row r="96" spans="8:12">
      <c r="H96" s="58"/>
      <c r="I96" s="58"/>
      <c r="J96" s="59"/>
      <c r="K96" s="58"/>
      <c r="L96" s="58"/>
    </row>
    <row r="97" spans="8:12">
      <c r="H97" s="58"/>
      <c r="I97" s="58"/>
      <c r="J97" s="59"/>
      <c r="K97" s="58"/>
      <c r="L97" s="58"/>
    </row>
    <row r="98" spans="8:12">
      <c r="H98" s="58"/>
      <c r="I98" s="58"/>
      <c r="J98" s="59"/>
      <c r="K98" s="58"/>
      <c r="L98" s="58"/>
    </row>
    <row r="99" spans="8:12">
      <c r="H99" s="58"/>
      <c r="I99" s="58"/>
      <c r="J99" s="59"/>
      <c r="K99" s="58"/>
      <c r="L99" s="58"/>
    </row>
    <row r="100" spans="8:12">
      <c r="H100" s="58"/>
      <c r="I100" s="58"/>
      <c r="J100" s="59"/>
      <c r="K100" s="58"/>
      <c r="L100" s="58"/>
    </row>
    <row r="101" spans="8:12">
      <c r="H101" s="58"/>
      <c r="I101" s="58"/>
      <c r="J101" s="59"/>
      <c r="K101" s="58"/>
      <c r="L101" s="58"/>
    </row>
  </sheetData>
  <mergeCells count="5">
    <mergeCell ref="A1:L1"/>
    <mergeCell ref="A2:L2"/>
    <mergeCell ref="H3:I3"/>
    <mergeCell ref="K3:L3"/>
    <mergeCell ref="A33:L33"/>
  </mergeCells>
  <phoneticPr fontId="34"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21F8F9-8288-47D4-99E7-D85E44884A18}">
  <dimension ref="A1:L105"/>
  <sheetViews>
    <sheetView topLeftCell="A7" workbookViewId="0">
      <selection activeCell="A21" sqref="A21"/>
    </sheetView>
  </sheetViews>
  <sheetFormatPr defaultColWidth="9.140625" defaultRowHeight="15"/>
  <cols>
    <col min="1" max="1" width="20.5703125" style="30" customWidth="1"/>
    <col min="2" max="3" width="6.140625" style="30" customWidth="1"/>
    <col min="4" max="4" width="6.140625" style="30" customWidth="1" collapsed="1"/>
    <col min="5" max="7" width="6.140625" style="30" customWidth="1"/>
    <col min="8" max="9" width="5.5703125" style="30" customWidth="1"/>
    <col min="10" max="10" width="0.5703125" style="55" customWidth="1"/>
    <col min="11" max="12" width="5.5703125" style="30" customWidth="1"/>
    <col min="13" max="16384" width="9.140625" style="30"/>
  </cols>
  <sheetData>
    <row r="1" spans="1:12" ht="30" customHeight="1">
      <c r="A1" s="462" t="s">
        <v>71</v>
      </c>
      <c r="B1" s="463"/>
      <c r="C1" s="463"/>
      <c r="D1" s="463"/>
      <c r="E1" s="463"/>
      <c r="F1" s="463"/>
      <c r="G1" s="463"/>
      <c r="H1" s="463"/>
      <c r="I1" s="463"/>
      <c r="J1" s="463"/>
      <c r="K1" s="463"/>
      <c r="L1" s="463"/>
    </row>
    <row r="2" spans="1:12">
      <c r="A2" s="464" t="s">
        <v>51</v>
      </c>
      <c r="B2" s="464"/>
      <c r="C2" s="464"/>
      <c r="D2" s="464"/>
      <c r="E2" s="464"/>
      <c r="F2" s="464"/>
      <c r="G2" s="464"/>
      <c r="H2" s="464"/>
      <c r="I2" s="464"/>
      <c r="J2" s="464"/>
      <c r="K2" s="464"/>
      <c r="L2" s="464"/>
    </row>
    <row r="3" spans="1:12" ht="15" customHeight="1">
      <c r="A3" s="31"/>
      <c r="B3" s="32"/>
      <c r="C3" s="32"/>
      <c r="D3" s="32"/>
      <c r="E3" s="32"/>
      <c r="F3" s="32"/>
      <c r="G3" s="32"/>
      <c r="H3" s="459" t="s">
        <v>31</v>
      </c>
      <c r="I3" s="459"/>
      <c r="J3" s="33"/>
      <c r="K3" s="459" t="s">
        <v>32</v>
      </c>
      <c r="L3" s="459"/>
    </row>
    <row r="4" spans="1:12" ht="15" customHeight="1">
      <c r="A4" s="31"/>
      <c r="B4" s="34">
        <v>2000</v>
      </c>
      <c r="C4" s="34">
        <v>2018</v>
      </c>
      <c r="D4" s="34">
        <v>2025</v>
      </c>
      <c r="E4" s="34">
        <v>2030</v>
      </c>
      <c r="F4" s="34">
        <v>2035</v>
      </c>
      <c r="G4" s="34">
        <v>2040</v>
      </c>
      <c r="H4" s="35">
        <v>2018</v>
      </c>
      <c r="I4" s="35">
        <v>2040</v>
      </c>
      <c r="J4" s="36"/>
      <c r="K4" s="35" t="s">
        <v>33</v>
      </c>
      <c r="L4" s="35" t="s">
        <v>34</v>
      </c>
    </row>
    <row r="5" spans="1:12" ht="13.5" customHeight="1">
      <c r="A5" s="37" t="s">
        <v>72</v>
      </c>
      <c r="B5" s="38"/>
      <c r="C5" s="38"/>
      <c r="D5" s="39"/>
      <c r="E5" s="39"/>
      <c r="F5" s="39"/>
      <c r="G5" s="39"/>
      <c r="H5" s="45"/>
      <c r="I5" s="45"/>
      <c r="J5" s="46"/>
      <c r="K5" s="47"/>
      <c r="L5" s="47"/>
    </row>
    <row r="6" spans="1:12" ht="13.5" customHeight="1">
      <c r="A6" s="42" t="s">
        <v>73</v>
      </c>
      <c r="B6" s="72">
        <v>47.008000000000003</v>
      </c>
      <c r="C6" s="72">
        <v>51.606999999999999</v>
      </c>
      <c r="D6" s="73">
        <v>51.905000000000001</v>
      </c>
      <c r="E6" s="73">
        <v>51.927</v>
      </c>
      <c r="F6" s="73">
        <v>51.63</v>
      </c>
      <c r="G6" s="73">
        <v>50.854999999999997</v>
      </c>
      <c r="H6" s="39" t="s">
        <v>39</v>
      </c>
      <c r="I6" s="39" t="s">
        <v>39</v>
      </c>
      <c r="J6" s="74"/>
      <c r="K6" s="75">
        <v>0.52</v>
      </c>
      <c r="L6" s="75">
        <v>-7.0000000000000007E-2</v>
      </c>
    </row>
    <row r="7" spans="1:12" ht="13.5" customHeight="1">
      <c r="A7" s="42" t="s">
        <v>74</v>
      </c>
      <c r="B7" s="72">
        <v>14.507</v>
      </c>
      <c r="C7" s="72">
        <v>19.751999999999999</v>
      </c>
      <c r="D7" s="73">
        <v>21.013999999999999</v>
      </c>
      <c r="E7" s="73">
        <v>21.640999999999998</v>
      </c>
      <c r="F7" s="73">
        <v>22.067</v>
      </c>
      <c r="G7" s="73">
        <v>22.306000000000001</v>
      </c>
      <c r="H7" s="39" t="s">
        <v>39</v>
      </c>
      <c r="I7" s="39" t="s">
        <v>39</v>
      </c>
      <c r="J7" s="74"/>
      <c r="K7" s="75">
        <v>1.73</v>
      </c>
      <c r="L7" s="75">
        <v>0.55000000000000004</v>
      </c>
    </row>
    <row r="8" spans="1:12" ht="13.5" customHeight="1">
      <c r="A8" s="42" t="s">
        <v>75</v>
      </c>
      <c r="B8" s="72">
        <v>10.959</v>
      </c>
      <c r="C8" s="72">
        <v>16.198</v>
      </c>
      <c r="D8" s="73">
        <v>17.721</v>
      </c>
      <c r="E8" s="73">
        <v>18.483000000000001</v>
      </c>
      <c r="F8" s="73">
        <v>19.041</v>
      </c>
      <c r="G8" s="73">
        <v>19.407</v>
      </c>
      <c r="H8" s="39">
        <v>99.990000000000009</v>
      </c>
      <c r="I8" s="39">
        <v>99.990000000000009</v>
      </c>
      <c r="J8" s="74"/>
      <c r="K8" s="75">
        <v>2.19</v>
      </c>
      <c r="L8" s="75">
        <v>0.82</v>
      </c>
    </row>
    <row r="9" spans="1:12" ht="13.5" customHeight="1">
      <c r="A9" s="48" t="s">
        <v>76</v>
      </c>
      <c r="B9" s="76">
        <v>4.069</v>
      </c>
      <c r="C9" s="76">
        <v>3.6080000000000001</v>
      </c>
      <c r="D9" s="77">
        <v>3.633</v>
      </c>
      <c r="E9" s="77">
        <v>3.6379999999999999</v>
      </c>
      <c r="F9" s="77">
        <v>3.5859999999999999</v>
      </c>
      <c r="G9" s="77">
        <v>3.4470000000000001</v>
      </c>
      <c r="H9" s="45">
        <v>22.27</v>
      </c>
      <c r="I9" s="45">
        <v>17.760000000000002</v>
      </c>
      <c r="J9" s="46"/>
      <c r="K9" s="47">
        <v>-0.67</v>
      </c>
      <c r="L9" s="47">
        <v>-0.21</v>
      </c>
    </row>
    <row r="10" spans="1:12" ht="13.5" customHeight="1">
      <c r="A10" s="48" t="s">
        <v>77</v>
      </c>
      <c r="B10" s="76">
        <v>5.2309999999999999</v>
      </c>
      <c r="C10" s="76">
        <v>10.048999999999999</v>
      </c>
      <c r="D10" s="77">
        <v>11.414999999999999</v>
      </c>
      <c r="E10" s="77">
        <v>12.19</v>
      </c>
      <c r="F10" s="77">
        <v>12.816000000000001</v>
      </c>
      <c r="G10" s="77">
        <v>13.166</v>
      </c>
      <c r="H10" s="45">
        <v>62.04</v>
      </c>
      <c r="I10" s="45">
        <v>67.84</v>
      </c>
      <c r="J10" s="46"/>
      <c r="K10" s="47">
        <v>3.69</v>
      </c>
      <c r="L10" s="47">
        <v>1.24</v>
      </c>
    </row>
    <row r="11" spans="1:12" ht="13.5" customHeight="1">
      <c r="A11" s="48" t="s">
        <v>78</v>
      </c>
      <c r="B11" s="76">
        <v>1.659</v>
      </c>
      <c r="C11" s="76">
        <v>2.54</v>
      </c>
      <c r="D11" s="77">
        <v>2.673</v>
      </c>
      <c r="E11" s="77">
        <v>2.6549999999999998</v>
      </c>
      <c r="F11" s="77">
        <v>2.6389999999999998</v>
      </c>
      <c r="G11" s="77">
        <v>2.7930000000000001</v>
      </c>
      <c r="H11" s="45">
        <v>15.68</v>
      </c>
      <c r="I11" s="45">
        <v>14.39</v>
      </c>
      <c r="J11" s="46"/>
      <c r="K11" s="47">
        <v>2.39</v>
      </c>
      <c r="L11" s="47">
        <v>0.43</v>
      </c>
    </row>
    <row r="12" spans="1:12" ht="13.5" customHeight="1">
      <c r="A12" s="42" t="s">
        <v>79</v>
      </c>
      <c r="B12" s="76">
        <v>85.533000000000001</v>
      </c>
      <c r="C12" s="76">
        <v>76.766999999999996</v>
      </c>
      <c r="D12" s="77">
        <v>75.245999999999995</v>
      </c>
      <c r="E12" s="77">
        <v>74.905000000000001</v>
      </c>
      <c r="F12" s="77">
        <v>74.394000000000005</v>
      </c>
      <c r="G12" s="77">
        <v>73.525000000000006</v>
      </c>
      <c r="H12" s="45" t="s">
        <v>39</v>
      </c>
      <c r="I12" s="45" t="s">
        <v>39</v>
      </c>
      <c r="J12" s="46"/>
      <c r="K12" s="47">
        <v>-0.6</v>
      </c>
      <c r="L12" s="47">
        <v>-0.2</v>
      </c>
    </row>
    <row r="13" spans="1:12" s="55" customFormat="1" ht="3" customHeight="1">
      <c r="A13" s="50"/>
      <c r="B13" s="51"/>
      <c r="C13" s="51"/>
      <c r="D13" s="52"/>
      <c r="E13" s="52"/>
      <c r="F13" s="52"/>
      <c r="G13" s="52"/>
      <c r="H13" s="52"/>
      <c r="I13" s="52"/>
      <c r="J13" s="54"/>
      <c r="K13" s="54"/>
      <c r="L13" s="54"/>
    </row>
    <row r="14" spans="1:12" ht="13.5" customHeight="1">
      <c r="A14" s="37" t="s">
        <v>80</v>
      </c>
      <c r="B14" s="67"/>
      <c r="C14" s="67"/>
      <c r="D14" s="68"/>
      <c r="E14" s="68"/>
      <c r="F14" s="68"/>
      <c r="G14" s="68"/>
      <c r="H14" s="45"/>
      <c r="I14" s="45"/>
      <c r="J14" s="46"/>
      <c r="K14" s="47"/>
      <c r="L14" s="47"/>
    </row>
    <row r="15" spans="1:12" ht="13.5" customHeight="1">
      <c r="A15" s="42" t="s">
        <v>81</v>
      </c>
      <c r="B15" s="78">
        <v>1.931</v>
      </c>
      <c r="C15" s="78">
        <v>1.4319999999999999</v>
      </c>
      <c r="D15" s="60">
        <v>1.24</v>
      </c>
      <c r="E15" s="60">
        <v>1.1839999999999999</v>
      </c>
      <c r="F15" s="60">
        <v>1.1459999999999999</v>
      </c>
      <c r="G15" s="60">
        <v>1.117</v>
      </c>
      <c r="H15" s="45" t="s">
        <v>39</v>
      </c>
      <c r="I15" s="45" t="s">
        <v>39</v>
      </c>
      <c r="J15" s="46"/>
      <c r="K15" s="47">
        <v>-1.648258306376682</v>
      </c>
      <c r="L15" s="47">
        <v>-1.1200000000000001</v>
      </c>
    </row>
    <row r="16" spans="1:12" ht="13.5" customHeight="1">
      <c r="A16" s="42" t="s">
        <v>82</v>
      </c>
      <c r="B16" s="78">
        <v>2.3E-2</v>
      </c>
      <c r="C16" s="78">
        <v>1.9E-2</v>
      </c>
      <c r="D16" s="60">
        <v>1.6E-2</v>
      </c>
      <c r="E16" s="60">
        <v>1.6E-2</v>
      </c>
      <c r="F16" s="60">
        <v>1.4999999999999999E-2</v>
      </c>
      <c r="G16" s="60">
        <v>1.4999999999999999E-2</v>
      </c>
      <c r="H16" s="45" t="s">
        <v>39</v>
      </c>
      <c r="I16" s="45" t="s">
        <v>39</v>
      </c>
      <c r="J16" s="46"/>
      <c r="K16" s="47">
        <v>-1.0556516173888864</v>
      </c>
      <c r="L16" s="47">
        <v>-0.93</v>
      </c>
    </row>
    <row r="17" spans="1:12" ht="13.5" customHeight="1">
      <c r="A17" s="42" t="s">
        <v>83</v>
      </c>
      <c r="B17" s="78">
        <v>1.4590000000000001</v>
      </c>
      <c r="C17" s="78">
        <v>1.1739999999999999</v>
      </c>
      <c r="D17" s="60">
        <v>1.046</v>
      </c>
      <c r="E17" s="60">
        <v>1.0109999999999999</v>
      </c>
      <c r="F17" s="60">
        <v>0.98899999999999999</v>
      </c>
      <c r="G17" s="60">
        <v>0.97199999999999998</v>
      </c>
      <c r="H17" s="45" t="s">
        <v>39</v>
      </c>
      <c r="I17" s="45" t="s">
        <v>39</v>
      </c>
      <c r="J17" s="46"/>
      <c r="K17" s="47">
        <v>-1.198853439235481</v>
      </c>
      <c r="L17" s="47">
        <v>-0.85</v>
      </c>
    </row>
    <row r="18" spans="1:12" ht="13.5" customHeight="1">
      <c r="A18" s="42" t="s">
        <v>84</v>
      </c>
      <c r="B18" s="78">
        <v>0.78900000000000003</v>
      </c>
      <c r="C18" s="78">
        <v>1.37</v>
      </c>
      <c r="D18" s="60">
        <v>1.4690000000000001</v>
      </c>
      <c r="E18" s="60">
        <v>1.526</v>
      </c>
      <c r="F18" s="60">
        <v>1.575</v>
      </c>
      <c r="G18" s="60">
        <v>1.6220000000000001</v>
      </c>
      <c r="H18" s="45" t="s">
        <v>39</v>
      </c>
      <c r="I18" s="45" t="s">
        <v>39</v>
      </c>
      <c r="J18" s="46"/>
      <c r="K18" s="47">
        <v>3.109908918514015</v>
      </c>
      <c r="L18" s="47">
        <v>0.77</v>
      </c>
    </row>
    <row r="19" spans="1:12" s="55" customFormat="1" ht="3" customHeight="1">
      <c r="A19" s="50"/>
      <c r="B19" s="51"/>
      <c r="C19" s="51"/>
      <c r="D19" s="52"/>
      <c r="E19" s="52"/>
      <c r="F19" s="52"/>
      <c r="G19" s="52"/>
      <c r="H19" s="52"/>
      <c r="I19" s="52"/>
      <c r="J19" s="54"/>
      <c r="K19" s="54"/>
      <c r="L19" s="54"/>
    </row>
    <row r="20" spans="1:12" ht="13.5" customHeight="1">
      <c r="A20" s="37" t="s">
        <v>63</v>
      </c>
      <c r="B20" s="67">
        <v>21.16</v>
      </c>
      <c r="C20" s="67">
        <v>23.187999999999999</v>
      </c>
      <c r="D20" s="68">
        <v>21.98</v>
      </c>
      <c r="E20" s="68">
        <v>21.879000000000001</v>
      </c>
      <c r="F20" s="68">
        <v>21.817</v>
      </c>
      <c r="G20" s="68">
        <v>21.684000000000001</v>
      </c>
      <c r="H20" s="39">
        <v>100.01</v>
      </c>
      <c r="I20" s="39">
        <v>100</v>
      </c>
      <c r="J20" s="74"/>
      <c r="K20" s="75">
        <v>0.50971366550720543</v>
      </c>
      <c r="L20" s="75">
        <v>-0.3</v>
      </c>
    </row>
    <row r="21" spans="1:12" ht="13.5" customHeight="1">
      <c r="A21" s="42" t="s">
        <v>36</v>
      </c>
      <c r="B21" s="43">
        <v>0.53600000000000003</v>
      </c>
      <c r="C21" s="43">
        <v>0.318</v>
      </c>
      <c r="D21" s="44">
        <v>0.18</v>
      </c>
      <c r="E21" s="44">
        <v>0.114</v>
      </c>
      <c r="F21" s="44">
        <v>7.0000000000000007E-2</v>
      </c>
      <c r="G21" s="44">
        <v>4.2999999999999997E-2</v>
      </c>
      <c r="H21" s="45">
        <v>1.37</v>
      </c>
      <c r="I21" s="45">
        <v>0.2</v>
      </c>
      <c r="J21" s="46"/>
      <c r="K21" s="47">
        <v>-2.8580415206424958</v>
      </c>
      <c r="L21" s="47">
        <v>-8.7200000000000006</v>
      </c>
    </row>
    <row r="22" spans="1:12" ht="13.5" customHeight="1">
      <c r="A22" s="42" t="s">
        <v>37</v>
      </c>
      <c r="B22" s="43">
        <v>8.8810000000000002</v>
      </c>
      <c r="C22" s="43">
        <v>3.3660000000000001</v>
      </c>
      <c r="D22" s="44">
        <v>2.2370000000000001</v>
      </c>
      <c r="E22" s="44">
        <v>1.6990000000000001</v>
      </c>
      <c r="F22" s="44">
        <v>1.31</v>
      </c>
      <c r="G22" s="44">
        <v>1.016</v>
      </c>
      <c r="H22" s="45">
        <v>14.52</v>
      </c>
      <c r="I22" s="45">
        <v>4.68</v>
      </c>
      <c r="J22" s="46"/>
      <c r="K22" s="47">
        <v>-5.2470832134565164</v>
      </c>
      <c r="L22" s="47">
        <v>-5.3</v>
      </c>
    </row>
    <row r="23" spans="1:12" ht="13.5" customHeight="1">
      <c r="A23" s="42" t="s">
        <v>85</v>
      </c>
      <c r="B23" s="43">
        <v>7.3529999999999998</v>
      </c>
      <c r="C23" s="43">
        <v>10.9</v>
      </c>
      <c r="D23" s="44">
        <v>10.433</v>
      </c>
      <c r="E23" s="44">
        <v>10.444000000000001</v>
      </c>
      <c r="F23" s="44">
        <v>10.455</v>
      </c>
      <c r="G23" s="44">
        <v>10.427</v>
      </c>
      <c r="H23" s="45">
        <v>47.01</v>
      </c>
      <c r="I23" s="45">
        <v>48.09</v>
      </c>
      <c r="J23" s="46"/>
      <c r="K23" s="47">
        <v>2.2110658639695302</v>
      </c>
      <c r="L23" s="47">
        <v>-0.2</v>
      </c>
    </row>
    <row r="24" spans="1:12" ht="13.5" customHeight="1">
      <c r="A24" s="42" t="s">
        <v>38</v>
      </c>
      <c r="B24" s="43">
        <v>3.1909999999999998</v>
      </c>
      <c r="C24" s="43">
        <v>6.0789999999999997</v>
      </c>
      <c r="D24" s="44">
        <v>6.5549999999999997</v>
      </c>
      <c r="E24" s="44">
        <v>6.8129999999999997</v>
      </c>
      <c r="F24" s="44">
        <v>6.9930000000000003</v>
      </c>
      <c r="G24" s="44">
        <v>7.0960000000000001</v>
      </c>
      <c r="H24" s="45">
        <v>26.22</v>
      </c>
      <c r="I24" s="45">
        <v>32.72</v>
      </c>
      <c r="J24" s="46"/>
      <c r="K24" s="47">
        <v>3.6459224945882163</v>
      </c>
      <c r="L24" s="47">
        <v>0.71</v>
      </c>
    </row>
    <row r="25" spans="1:12" ht="13.5" customHeight="1">
      <c r="A25" s="42" t="s">
        <v>86</v>
      </c>
      <c r="B25" s="43">
        <v>1.0840000000000001</v>
      </c>
      <c r="C25" s="43">
        <v>2.2490000000000001</v>
      </c>
      <c r="D25" s="44">
        <v>2.0870000000000002</v>
      </c>
      <c r="E25" s="44">
        <v>2.173</v>
      </c>
      <c r="F25" s="44">
        <v>2.2370000000000001</v>
      </c>
      <c r="G25" s="44">
        <v>2.2759999999999998</v>
      </c>
      <c r="H25" s="45">
        <v>9.6999999999999993</v>
      </c>
      <c r="I25" s="45">
        <v>10.5</v>
      </c>
      <c r="J25" s="46"/>
      <c r="K25" s="47">
        <v>4.1397043190410265</v>
      </c>
      <c r="L25" s="47">
        <v>0.05</v>
      </c>
    </row>
    <row r="26" spans="1:12" ht="13.5" customHeight="1">
      <c r="A26" s="42" t="s">
        <v>64</v>
      </c>
      <c r="B26" s="43">
        <v>0.115</v>
      </c>
      <c r="C26" s="43">
        <v>0.27500000000000002</v>
      </c>
      <c r="D26" s="44">
        <v>0.48799999999999999</v>
      </c>
      <c r="E26" s="44">
        <v>0.63700000000000001</v>
      </c>
      <c r="F26" s="44">
        <v>0.753</v>
      </c>
      <c r="G26" s="44">
        <v>0.82599999999999996</v>
      </c>
      <c r="H26" s="45">
        <v>1.19</v>
      </c>
      <c r="I26" s="45">
        <v>3.81</v>
      </c>
      <c r="J26" s="46"/>
      <c r="K26" s="47">
        <v>4.9559300650904969</v>
      </c>
      <c r="L26" s="47">
        <v>5.12</v>
      </c>
    </row>
    <row r="27" spans="1:12" s="55" customFormat="1" ht="3" customHeight="1">
      <c r="A27" s="50"/>
      <c r="B27" s="51"/>
      <c r="C27" s="51"/>
      <c r="D27" s="52"/>
      <c r="E27" s="52"/>
      <c r="F27" s="52"/>
      <c r="G27" s="52"/>
      <c r="H27" s="52"/>
      <c r="I27" s="52"/>
      <c r="J27" s="54"/>
      <c r="K27" s="54"/>
      <c r="L27" s="54"/>
    </row>
    <row r="28" spans="1:12" ht="13.5" customHeight="1">
      <c r="A28" s="37" t="s">
        <v>87</v>
      </c>
      <c r="B28" s="67"/>
      <c r="C28" s="67"/>
      <c r="D28" s="68"/>
      <c r="E28" s="68"/>
      <c r="F28" s="68"/>
      <c r="G28" s="68"/>
      <c r="H28" s="69"/>
      <c r="I28" s="69"/>
      <c r="J28" s="79"/>
      <c r="K28" s="71"/>
      <c r="L28" s="71"/>
    </row>
    <row r="29" spans="1:12" ht="13.5" customHeight="1">
      <c r="A29" s="42" t="s">
        <v>88</v>
      </c>
      <c r="B29" s="43">
        <v>17.335000000000001</v>
      </c>
      <c r="C29" s="43">
        <v>16.254000000000001</v>
      </c>
      <c r="D29" s="44">
        <v>14.118</v>
      </c>
      <c r="E29" s="44">
        <v>13.558</v>
      </c>
      <c r="F29" s="44">
        <v>13.194000000000001</v>
      </c>
      <c r="G29" s="44">
        <v>12.891999999999999</v>
      </c>
      <c r="H29" s="45">
        <v>70.099999999999994</v>
      </c>
      <c r="I29" s="45">
        <v>59.46</v>
      </c>
      <c r="J29" s="46"/>
      <c r="K29" s="47">
        <v>-0.3570411041558863</v>
      </c>
      <c r="L29" s="47">
        <v>-1.05</v>
      </c>
    </row>
    <row r="30" spans="1:12" ht="13.5" customHeight="1">
      <c r="A30" s="42" t="s">
        <v>89</v>
      </c>
      <c r="B30" s="43">
        <v>1.0980000000000001</v>
      </c>
      <c r="C30" s="43">
        <v>1.6759999999999999</v>
      </c>
      <c r="D30" s="44">
        <v>1.704</v>
      </c>
      <c r="E30" s="44">
        <v>1.724</v>
      </c>
      <c r="F30" s="44">
        <v>1.7330000000000001</v>
      </c>
      <c r="G30" s="44">
        <v>1.726</v>
      </c>
      <c r="H30" s="45">
        <v>7.23</v>
      </c>
      <c r="I30" s="45">
        <v>7.96</v>
      </c>
      <c r="J30" s="46"/>
      <c r="K30" s="47">
        <v>2.3748464618813525</v>
      </c>
      <c r="L30" s="47">
        <v>0.14000000000000001</v>
      </c>
    </row>
    <row r="31" spans="1:12" ht="13.5" customHeight="1">
      <c r="A31" s="42" t="s">
        <v>90</v>
      </c>
      <c r="B31" s="43">
        <v>2.8000000000000001E-2</v>
      </c>
      <c r="C31" s="43">
        <v>0.60099999999999998</v>
      </c>
      <c r="D31" s="44">
        <v>0.66600000000000004</v>
      </c>
      <c r="E31" s="44">
        <v>0.71799999999999997</v>
      </c>
      <c r="F31" s="44">
        <v>0.754</v>
      </c>
      <c r="G31" s="44">
        <v>0.77800000000000002</v>
      </c>
      <c r="H31" s="45">
        <v>2.59</v>
      </c>
      <c r="I31" s="45">
        <v>3.59</v>
      </c>
      <c r="J31" s="46"/>
      <c r="K31" s="47">
        <v>18.467835232996379</v>
      </c>
      <c r="L31" s="47">
        <v>1.18</v>
      </c>
    </row>
    <row r="32" spans="1:12" ht="13.5" customHeight="1">
      <c r="A32" s="42" t="s">
        <v>91</v>
      </c>
      <c r="B32" s="43">
        <v>0.43099999999999999</v>
      </c>
      <c r="C32" s="43">
        <v>0.79300000000000004</v>
      </c>
      <c r="D32" s="44">
        <v>0.85399999999999998</v>
      </c>
      <c r="E32" s="44">
        <v>0.86799999999999999</v>
      </c>
      <c r="F32" s="44">
        <v>0.873</v>
      </c>
      <c r="G32" s="44">
        <v>0.86899999999999999</v>
      </c>
      <c r="H32" s="45">
        <v>3.42</v>
      </c>
      <c r="I32" s="45">
        <v>4.01</v>
      </c>
      <c r="J32" s="46"/>
      <c r="K32" s="47">
        <v>3.4516412120574991</v>
      </c>
      <c r="L32" s="47">
        <v>0.42</v>
      </c>
    </row>
    <row r="33" spans="1:12" ht="13.5" customHeight="1" thickBot="1">
      <c r="A33" s="42" t="s">
        <v>92</v>
      </c>
      <c r="B33" s="43">
        <v>2.2679999999999998</v>
      </c>
      <c r="C33" s="43">
        <v>3.8639999999999999</v>
      </c>
      <c r="D33" s="44">
        <v>4.6369999999999996</v>
      </c>
      <c r="E33" s="44">
        <v>5.0119999999999996</v>
      </c>
      <c r="F33" s="44">
        <v>5.2619999999999996</v>
      </c>
      <c r="G33" s="44">
        <v>5.4180000000000001</v>
      </c>
      <c r="H33" s="45">
        <v>16.66</v>
      </c>
      <c r="I33" s="45">
        <v>24.99</v>
      </c>
      <c r="J33" s="46"/>
      <c r="K33" s="47">
        <v>3.0041265372183767</v>
      </c>
      <c r="L33" s="47">
        <v>1.55</v>
      </c>
    </row>
    <row r="34" spans="1:12" ht="45" customHeight="1">
      <c r="A34" s="465" t="s">
        <v>93</v>
      </c>
      <c r="B34" s="466"/>
      <c r="C34" s="466"/>
      <c r="D34" s="466"/>
      <c r="E34" s="466"/>
      <c r="F34" s="466"/>
      <c r="G34" s="466"/>
      <c r="H34" s="466"/>
      <c r="I34" s="466"/>
      <c r="J34" s="466"/>
      <c r="K34" s="466"/>
      <c r="L34" s="466"/>
    </row>
    <row r="35" spans="1:12">
      <c r="H35" s="58"/>
      <c r="I35" s="58"/>
      <c r="J35" s="59"/>
      <c r="K35" s="58"/>
      <c r="L35" s="58"/>
    </row>
    <row r="36" spans="1:12">
      <c r="H36" s="58"/>
      <c r="I36" s="58"/>
      <c r="J36" s="59"/>
      <c r="K36" s="58"/>
      <c r="L36" s="58"/>
    </row>
    <row r="37" spans="1:12">
      <c r="H37" s="58"/>
      <c r="I37" s="58"/>
      <c r="J37" s="59"/>
      <c r="K37" s="58"/>
      <c r="L37" s="58"/>
    </row>
    <row r="38" spans="1:12">
      <c r="H38" s="58"/>
      <c r="I38" s="58"/>
      <c r="J38" s="59"/>
      <c r="K38" s="58"/>
      <c r="L38" s="58"/>
    </row>
    <row r="39" spans="1:12">
      <c r="H39" s="58"/>
      <c r="I39" s="58"/>
      <c r="J39" s="59"/>
      <c r="K39" s="58"/>
      <c r="L39" s="58"/>
    </row>
    <row r="40" spans="1:12">
      <c r="H40" s="58"/>
      <c r="I40" s="58"/>
      <c r="J40" s="59"/>
      <c r="K40" s="58"/>
      <c r="L40" s="58"/>
    </row>
    <row r="41" spans="1:12">
      <c r="H41" s="58"/>
      <c r="I41" s="58"/>
      <c r="J41" s="59"/>
      <c r="K41" s="58"/>
      <c r="L41" s="58"/>
    </row>
    <row r="42" spans="1:12">
      <c r="H42" s="58"/>
      <c r="I42" s="58"/>
      <c r="J42" s="59"/>
      <c r="K42" s="58"/>
      <c r="L42" s="58"/>
    </row>
    <row r="43" spans="1:12">
      <c r="H43" s="58"/>
      <c r="I43" s="58"/>
      <c r="J43" s="59"/>
      <c r="K43" s="58"/>
      <c r="L43" s="58"/>
    </row>
    <row r="44" spans="1:12">
      <c r="H44" s="58"/>
      <c r="I44" s="58"/>
      <c r="J44" s="59"/>
      <c r="K44" s="58"/>
      <c r="L44" s="58"/>
    </row>
    <row r="45" spans="1:12">
      <c r="H45" s="58"/>
      <c r="I45" s="58"/>
      <c r="J45" s="59"/>
      <c r="K45" s="58"/>
      <c r="L45" s="58"/>
    </row>
    <row r="46" spans="1:12">
      <c r="H46" s="58"/>
      <c r="I46" s="58"/>
      <c r="J46" s="59"/>
      <c r="K46" s="58"/>
      <c r="L46" s="58"/>
    </row>
    <row r="47" spans="1:12">
      <c r="H47" s="58"/>
      <c r="I47" s="58"/>
      <c r="J47" s="59"/>
      <c r="K47" s="58"/>
      <c r="L47" s="58"/>
    </row>
    <row r="48" spans="1:12">
      <c r="H48" s="58"/>
      <c r="I48" s="58"/>
      <c r="J48" s="59"/>
      <c r="K48" s="58"/>
      <c r="L48" s="58"/>
    </row>
    <row r="49" spans="8:12">
      <c r="H49" s="58"/>
      <c r="I49" s="58"/>
      <c r="J49" s="59"/>
      <c r="K49" s="58"/>
      <c r="L49" s="58"/>
    </row>
    <row r="50" spans="8:12">
      <c r="H50" s="58"/>
      <c r="I50" s="58"/>
      <c r="J50" s="59"/>
      <c r="K50" s="58"/>
      <c r="L50" s="58"/>
    </row>
    <row r="51" spans="8:12">
      <c r="H51" s="58"/>
      <c r="I51" s="58"/>
      <c r="J51" s="59"/>
      <c r="K51" s="58"/>
      <c r="L51" s="58"/>
    </row>
    <row r="52" spans="8:12">
      <c r="H52" s="58"/>
      <c r="I52" s="58"/>
      <c r="J52" s="59"/>
      <c r="K52" s="58"/>
      <c r="L52" s="58"/>
    </row>
    <row r="53" spans="8:12">
      <c r="H53" s="58"/>
      <c r="I53" s="58"/>
      <c r="J53" s="59"/>
      <c r="K53" s="58"/>
      <c r="L53" s="58"/>
    </row>
    <row r="54" spans="8:12">
      <c r="H54" s="58"/>
      <c r="I54" s="58"/>
      <c r="J54" s="59"/>
      <c r="K54" s="58"/>
      <c r="L54" s="58"/>
    </row>
    <row r="55" spans="8:12">
      <c r="H55" s="58"/>
      <c r="I55" s="58"/>
      <c r="J55" s="59"/>
      <c r="K55" s="58"/>
      <c r="L55" s="58"/>
    </row>
    <row r="56" spans="8:12">
      <c r="H56" s="58"/>
      <c r="I56" s="58"/>
      <c r="J56" s="59"/>
      <c r="K56" s="58"/>
      <c r="L56" s="58"/>
    </row>
    <row r="57" spans="8:12">
      <c r="H57" s="58"/>
      <c r="I57" s="58"/>
      <c r="J57" s="59"/>
      <c r="K57" s="58"/>
      <c r="L57" s="58"/>
    </row>
    <row r="58" spans="8:12">
      <c r="H58" s="58"/>
      <c r="I58" s="58"/>
      <c r="J58" s="59"/>
      <c r="K58" s="58"/>
      <c r="L58" s="58"/>
    </row>
    <row r="59" spans="8:12">
      <c r="H59" s="58"/>
      <c r="I59" s="58"/>
      <c r="J59" s="59"/>
      <c r="K59" s="58"/>
      <c r="L59" s="58"/>
    </row>
    <row r="60" spans="8:12">
      <c r="H60" s="58"/>
      <c r="I60" s="58"/>
      <c r="J60" s="59"/>
      <c r="K60" s="58"/>
      <c r="L60" s="58"/>
    </row>
    <row r="61" spans="8:12">
      <c r="H61" s="58"/>
      <c r="I61" s="58"/>
      <c r="J61" s="59"/>
      <c r="K61" s="58"/>
      <c r="L61" s="58"/>
    </row>
    <row r="62" spans="8:12">
      <c r="H62" s="58"/>
      <c r="I62" s="58"/>
      <c r="J62" s="59"/>
      <c r="K62" s="58"/>
      <c r="L62" s="58"/>
    </row>
    <row r="63" spans="8:12">
      <c r="H63" s="58"/>
      <c r="I63" s="58"/>
      <c r="J63" s="59"/>
      <c r="K63" s="58"/>
      <c r="L63" s="58"/>
    </row>
    <row r="64" spans="8:12">
      <c r="H64" s="58"/>
      <c r="I64" s="58"/>
      <c r="J64" s="59"/>
      <c r="K64" s="58"/>
      <c r="L64" s="58"/>
    </row>
    <row r="65" spans="8:12">
      <c r="H65" s="58"/>
      <c r="I65" s="58"/>
      <c r="J65" s="59"/>
      <c r="K65" s="58"/>
      <c r="L65" s="58"/>
    </row>
    <row r="66" spans="8:12">
      <c r="H66" s="58"/>
      <c r="I66" s="58"/>
      <c r="J66" s="59"/>
      <c r="K66" s="58"/>
      <c r="L66" s="58"/>
    </row>
    <row r="67" spans="8:12">
      <c r="H67" s="58"/>
      <c r="I67" s="58"/>
      <c r="J67" s="59"/>
      <c r="K67" s="58"/>
      <c r="L67" s="58"/>
    </row>
    <row r="68" spans="8:12">
      <c r="H68" s="58"/>
      <c r="I68" s="58"/>
      <c r="J68" s="59"/>
      <c r="K68" s="58"/>
      <c r="L68" s="58"/>
    </row>
    <row r="69" spans="8:12">
      <c r="H69" s="58"/>
      <c r="I69" s="58"/>
      <c r="J69" s="59"/>
      <c r="K69" s="58"/>
      <c r="L69" s="58"/>
    </row>
    <row r="70" spans="8:12">
      <c r="H70" s="58"/>
      <c r="I70" s="58"/>
      <c r="J70" s="59"/>
      <c r="K70" s="58"/>
      <c r="L70" s="58"/>
    </row>
    <row r="71" spans="8:12">
      <c r="H71" s="58"/>
      <c r="I71" s="58"/>
      <c r="J71" s="59"/>
      <c r="K71" s="58"/>
      <c r="L71" s="58"/>
    </row>
    <row r="72" spans="8:12">
      <c r="H72" s="58"/>
      <c r="I72" s="58"/>
      <c r="J72" s="59"/>
      <c r="K72" s="58"/>
      <c r="L72" s="58"/>
    </row>
    <row r="73" spans="8:12">
      <c r="H73" s="58"/>
      <c r="I73" s="58"/>
      <c r="J73" s="59"/>
      <c r="K73" s="58"/>
      <c r="L73" s="58"/>
    </row>
    <row r="74" spans="8:12">
      <c r="H74" s="58"/>
      <c r="I74" s="58"/>
      <c r="J74" s="59"/>
      <c r="K74" s="58"/>
      <c r="L74" s="58"/>
    </row>
    <row r="75" spans="8:12">
      <c r="H75" s="58"/>
      <c r="I75" s="58"/>
      <c r="J75" s="59"/>
      <c r="K75" s="58"/>
      <c r="L75" s="58"/>
    </row>
    <row r="76" spans="8:12">
      <c r="H76" s="58"/>
      <c r="I76" s="58"/>
      <c r="J76" s="59"/>
      <c r="K76" s="58"/>
      <c r="L76" s="58"/>
    </row>
    <row r="77" spans="8:12">
      <c r="H77" s="58"/>
      <c r="I77" s="58"/>
      <c r="J77" s="59"/>
      <c r="K77" s="58"/>
      <c r="L77" s="58"/>
    </row>
    <row r="78" spans="8:12">
      <c r="H78" s="58"/>
      <c r="I78" s="58"/>
      <c r="J78" s="59"/>
      <c r="K78" s="58"/>
      <c r="L78" s="58"/>
    </row>
    <row r="79" spans="8:12">
      <c r="H79" s="58"/>
      <c r="I79" s="58"/>
      <c r="J79" s="59"/>
      <c r="K79" s="58"/>
      <c r="L79" s="58"/>
    </row>
    <row r="80" spans="8:12">
      <c r="H80" s="58"/>
      <c r="I80" s="58"/>
      <c r="J80" s="59"/>
      <c r="K80" s="58"/>
      <c r="L80" s="58"/>
    </row>
    <row r="81" spans="8:12">
      <c r="H81" s="58"/>
      <c r="I81" s="58"/>
      <c r="J81" s="59"/>
      <c r="K81" s="58"/>
      <c r="L81" s="58"/>
    </row>
    <row r="82" spans="8:12">
      <c r="H82" s="58"/>
      <c r="I82" s="58"/>
      <c r="J82" s="59"/>
      <c r="K82" s="58"/>
      <c r="L82" s="58"/>
    </row>
    <row r="83" spans="8:12">
      <c r="H83" s="58"/>
      <c r="I83" s="58"/>
      <c r="J83" s="59"/>
      <c r="K83" s="58"/>
      <c r="L83" s="58"/>
    </row>
    <row r="84" spans="8:12">
      <c r="H84" s="58"/>
      <c r="I84" s="58"/>
      <c r="J84" s="59"/>
      <c r="K84" s="58"/>
      <c r="L84" s="58"/>
    </row>
    <row r="85" spans="8:12">
      <c r="H85" s="58"/>
      <c r="I85" s="58"/>
      <c r="J85" s="59"/>
      <c r="K85" s="58"/>
      <c r="L85" s="58"/>
    </row>
    <row r="86" spans="8:12">
      <c r="H86" s="58"/>
      <c r="I86" s="58"/>
      <c r="J86" s="59"/>
      <c r="K86" s="58"/>
      <c r="L86" s="58"/>
    </row>
    <row r="87" spans="8:12">
      <c r="H87" s="58"/>
      <c r="I87" s="58"/>
      <c r="J87" s="59"/>
      <c r="K87" s="58"/>
      <c r="L87" s="58"/>
    </row>
    <row r="88" spans="8:12">
      <c r="H88" s="58"/>
      <c r="I88" s="58"/>
      <c r="J88" s="59"/>
      <c r="K88" s="58"/>
      <c r="L88" s="58"/>
    </row>
    <row r="89" spans="8:12">
      <c r="H89" s="58"/>
      <c r="I89" s="58"/>
      <c r="J89" s="59"/>
      <c r="K89" s="58"/>
      <c r="L89" s="58"/>
    </row>
    <row r="90" spans="8:12">
      <c r="H90" s="58"/>
      <c r="I90" s="58"/>
      <c r="J90" s="59"/>
      <c r="K90" s="58"/>
      <c r="L90" s="58"/>
    </row>
    <row r="91" spans="8:12">
      <c r="H91" s="58"/>
      <c r="I91" s="58"/>
      <c r="J91" s="59"/>
      <c r="K91" s="58"/>
      <c r="L91" s="58"/>
    </row>
    <row r="92" spans="8:12">
      <c r="H92" s="58"/>
      <c r="I92" s="58"/>
      <c r="J92" s="59"/>
      <c r="K92" s="58"/>
      <c r="L92" s="58"/>
    </row>
    <row r="93" spans="8:12">
      <c r="H93" s="58"/>
      <c r="I93" s="58"/>
      <c r="J93" s="59"/>
      <c r="K93" s="58"/>
      <c r="L93" s="58"/>
    </row>
    <row r="94" spans="8:12">
      <c r="H94" s="58"/>
      <c r="I94" s="58"/>
      <c r="J94" s="59"/>
      <c r="K94" s="58"/>
      <c r="L94" s="58"/>
    </row>
    <row r="95" spans="8:12">
      <c r="H95" s="58"/>
      <c r="I95" s="58"/>
      <c r="J95" s="59"/>
      <c r="K95" s="58"/>
      <c r="L95" s="58"/>
    </row>
    <row r="96" spans="8:12">
      <c r="H96" s="58"/>
      <c r="I96" s="58"/>
      <c r="J96" s="59"/>
      <c r="K96" s="58"/>
      <c r="L96" s="58"/>
    </row>
    <row r="97" spans="8:12">
      <c r="H97" s="58"/>
      <c r="I97" s="58"/>
      <c r="J97" s="59"/>
      <c r="K97" s="58"/>
      <c r="L97" s="58"/>
    </row>
    <row r="98" spans="8:12">
      <c r="H98" s="58"/>
      <c r="I98" s="58"/>
      <c r="J98" s="59"/>
      <c r="K98" s="58"/>
      <c r="L98" s="58"/>
    </row>
    <row r="99" spans="8:12">
      <c r="H99" s="58"/>
      <c r="I99" s="58"/>
      <c r="J99" s="59"/>
      <c r="K99" s="58"/>
      <c r="L99" s="58"/>
    </row>
    <row r="100" spans="8:12">
      <c r="H100" s="58"/>
      <c r="I100" s="58"/>
      <c r="J100" s="59"/>
      <c r="K100" s="58"/>
      <c r="L100" s="58"/>
    </row>
    <row r="101" spans="8:12">
      <c r="H101" s="58"/>
      <c r="I101" s="58"/>
      <c r="J101" s="59"/>
      <c r="K101" s="58"/>
      <c r="L101" s="58"/>
    </row>
    <row r="102" spans="8:12">
      <c r="H102" s="58"/>
      <c r="I102" s="58"/>
      <c r="J102" s="59"/>
      <c r="K102" s="58"/>
      <c r="L102" s="58"/>
    </row>
    <row r="103" spans="8:12">
      <c r="H103" s="58"/>
      <c r="I103" s="58"/>
      <c r="J103" s="59"/>
      <c r="K103" s="58"/>
      <c r="L103" s="58"/>
    </row>
    <row r="104" spans="8:12">
      <c r="H104" s="58"/>
      <c r="I104" s="58"/>
      <c r="J104" s="59"/>
      <c r="K104" s="58"/>
      <c r="L104" s="58"/>
    </row>
    <row r="105" spans="8:12">
      <c r="H105" s="58"/>
      <c r="I105" s="58"/>
      <c r="J105" s="59"/>
      <c r="K105" s="58"/>
      <c r="L105" s="58"/>
    </row>
  </sheetData>
  <mergeCells count="5">
    <mergeCell ref="A1:L1"/>
    <mergeCell ref="A2:L2"/>
    <mergeCell ref="H3:I3"/>
    <mergeCell ref="K3:L3"/>
    <mergeCell ref="A34:L34"/>
  </mergeCells>
  <phoneticPr fontId="34" type="noConversion"/>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892210-B2DB-4FBC-92E7-5904DD8E133A}">
  <dimension ref="A1:L107"/>
  <sheetViews>
    <sheetView workbookViewId="0">
      <selection activeCell="A21" sqref="A21"/>
    </sheetView>
  </sheetViews>
  <sheetFormatPr defaultColWidth="9.140625" defaultRowHeight="15"/>
  <cols>
    <col min="1" max="1" width="20.5703125" style="30" customWidth="1"/>
    <col min="2" max="3" width="6.140625" style="30" customWidth="1"/>
    <col min="4" max="4" width="6.140625" style="30" customWidth="1" collapsed="1"/>
    <col min="5" max="7" width="6.140625" style="30" customWidth="1"/>
    <col min="8" max="9" width="5.5703125" style="30" customWidth="1"/>
    <col min="10" max="10" width="0.5703125" style="55" customWidth="1"/>
    <col min="11" max="12" width="5.5703125" style="30" customWidth="1"/>
    <col min="13" max="16384" width="9.140625" style="30"/>
  </cols>
  <sheetData>
    <row r="1" spans="1:12" ht="30" customHeight="1">
      <c r="A1" s="462" t="s">
        <v>94</v>
      </c>
      <c r="B1" s="463"/>
      <c r="C1" s="463"/>
      <c r="D1" s="463"/>
      <c r="E1" s="463"/>
      <c r="F1" s="463"/>
      <c r="G1" s="463"/>
      <c r="H1" s="463"/>
      <c r="I1" s="463"/>
      <c r="J1" s="463"/>
      <c r="K1" s="463"/>
      <c r="L1" s="463"/>
    </row>
    <row r="2" spans="1:12">
      <c r="A2" s="464" t="s">
        <v>51</v>
      </c>
      <c r="B2" s="464"/>
      <c r="C2" s="464"/>
      <c r="D2" s="464"/>
      <c r="E2" s="464"/>
      <c r="F2" s="464"/>
      <c r="G2" s="464"/>
      <c r="H2" s="464"/>
      <c r="I2" s="464"/>
      <c r="J2" s="464"/>
      <c r="K2" s="464"/>
      <c r="L2" s="464"/>
    </row>
    <row r="3" spans="1:12" ht="15" customHeight="1">
      <c r="A3" s="31"/>
      <c r="B3" s="32"/>
      <c r="C3" s="32"/>
      <c r="D3" s="32"/>
      <c r="E3" s="32"/>
      <c r="F3" s="32"/>
      <c r="G3" s="32"/>
      <c r="H3" s="459" t="s">
        <v>31</v>
      </c>
      <c r="I3" s="459"/>
      <c r="J3" s="33"/>
      <c r="K3" s="459" t="s">
        <v>32</v>
      </c>
      <c r="L3" s="459"/>
    </row>
    <row r="4" spans="1:12" ht="15" customHeight="1">
      <c r="A4" s="31"/>
      <c r="B4" s="34">
        <v>2000</v>
      </c>
      <c r="C4" s="34">
        <v>2018</v>
      </c>
      <c r="D4" s="34">
        <v>2025</v>
      </c>
      <c r="E4" s="34">
        <v>2030</v>
      </c>
      <c r="F4" s="34">
        <v>2035</v>
      </c>
      <c r="G4" s="34">
        <v>2040</v>
      </c>
      <c r="H4" s="35">
        <v>2018</v>
      </c>
      <c r="I4" s="35">
        <v>2040</v>
      </c>
      <c r="J4" s="36"/>
      <c r="K4" s="35" t="s">
        <v>33</v>
      </c>
      <c r="L4" s="35" t="s">
        <v>34</v>
      </c>
    </row>
    <row r="5" spans="1:12" ht="13.5" customHeight="1">
      <c r="A5" s="80" t="s">
        <v>95</v>
      </c>
      <c r="B5" s="38"/>
      <c r="C5" s="38"/>
      <c r="D5" s="39"/>
      <c r="E5" s="39"/>
      <c r="F5" s="39"/>
      <c r="G5" s="39"/>
      <c r="H5" s="60"/>
      <c r="I5" s="60"/>
      <c r="J5" s="46"/>
      <c r="K5" s="60"/>
      <c r="L5" s="60"/>
    </row>
    <row r="6" spans="1:12" ht="13.5" customHeight="1">
      <c r="A6" s="42" t="s">
        <v>96</v>
      </c>
      <c r="B6" s="43">
        <v>134.37799999999999</v>
      </c>
      <c r="C6" s="43">
        <v>253.982</v>
      </c>
      <c r="D6" s="44">
        <v>294.09800000000001</v>
      </c>
      <c r="E6" s="44">
        <v>325.851</v>
      </c>
      <c r="F6" s="44">
        <v>355.07</v>
      </c>
      <c r="G6" s="44">
        <v>385.41500000000002</v>
      </c>
      <c r="H6" s="81" t="s">
        <v>39</v>
      </c>
      <c r="I6" s="81" t="s">
        <v>39</v>
      </c>
      <c r="J6" s="46"/>
      <c r="K6" s="47">
        <v>3.6</v>
      </c>
      <c r="L6" s="47">
        <v>1.91</v>
      </c>
    </row>
    <row r="7" spans="1:12" ht="13.5" customHeight="1">
      <c r="A7" s="42" t="s">
        <v>97</v>
      </c>
      <c r="B7" s="43">
        <v>60.713000000000001</v>
      </c>
      <c r="C7" s="43">
        <v>133.59399999999999</v>
      </c>
      <c r="D7" s="44">
        <v>152.941</v>
      </c>
      <c r="E7" s="44">
        <v>167.72399999999999</v>
      </c>
      <c r="F7" s="44">
        <v>180.529</v>
      </c>
      <c r="G7" s="44">
        <v>193.14</v>
      </c>
      <c r="H7" s="81" t="s">
        <v>39</v>
      </c>
      <c r="I7" s="81" t="s">
        <v>39</v>
      </c>
      <c r="J7" s="46"/>
      <c r="K7" s="47">
        <v>4.4800000000000004</v>
      </c>
      <c r="L7" s="47">
        <v>1.69</v>
      </c>
    </row>
    <row r="8" spans="1:12" ht="13.5" customHeight="1">
      <c r="A8" s="42" t="s">
        <v>98</v>
      </c>
      <c r="B8" s="43">
        <v>69.081000000000003</v>
      </c>
      <c r="C8" s="43">
        <v>151.90899999999999</v>
      </c>
      <c r="D8" s="44">
        <v>181.34399999999999</v>
      </c>
      <c r="E8" s="44">
        <v>204.148</v>
      </c>
      <c r="F8" s="44">
        <v>224.75800000000001</v>
      </c>
      <c r="G8" s="44">
        <v>245.01599999999999</v>
      </c>
      <c r="H8" s="81" t="s">
        <v>39</v>
      </c>
      <c r="I8" s="81" t="s">
        <v>39</v>
      </c>
      <c r="J8" s="46"/>
      <c r="K8" s="47">
        <v>4.4800000000000004</v>
      </c>
      <c r="L8" s="47">
        <v>2.2000000000000002</v>
      </c>
    </row>
    <row r="9" spans="1:12" ht="13.5" customHeight="1">
      <c r="A9" s="42" t="s">
        <v>99</v>
      </c>
      <c r="B9" s="43">
        <v>56.167000000000002</v>
      </c>
      <c r="C9" s="43">
        <v>148.08199999999999</v>
      </c>
      <c r="D9" s="44">
        <v>193.99</v>
      </c>
      <c r="E9" s="44">
        <v>227.83699999999999</v>
      </c>
      <c r="F9" s="44">
        <v>256.67099999999999</v>
      </c>
      <c r="G9" s="44">
        <v>282.01299999999998</v>
      </c>
      <c r="H9" s="81" t="s">
        <v>39</v>
      </c>
      <c r="I9" s="81" t="s">
        <v>39</v>
      </c>
      <c r="J9" s="46"/>
      <c r="K9" s="47">
        <v>5.53</v>
      </c>
      <c r="L9" s="47">
        <v>2.97</v>
      </c>
    </row>
    <row r="10" spans="1:12" ht="13.5" customHeight="1">
      <c r="A10" s="42" t="s">
        <v>100</v>
      </c>
      <c r="B10" s="43">
        <v>72.938000000000002</v>
      </c>
      <c r="C10" s="43">
        <v>145.285</v>
      </c>
      <c r="D10" s="44">
        <v>169.85400000000001</v>
      </c>
      <c r="E10" s="44">
        <v>182.83699999999999</v>
      </c>
      <c r="F10" s="44">
        <v>188.202</v>
      </c>
      <c r="G10" s="44">
        <v>189.215</v>
      </c>
      <c r="H10" s="81" t="s">
        <v>39</v>
      </c>
      <c r="I10" s="81" t="s">
        <v>39</v>
      </c>
      <c r="J10" s="46"/>
      <c r="K10" s="47">
        <v>3.9</v>
      </c>
      <c r="L10" s="47">
        <v>1.21</v>
      </c>
    </row>
    <row r="11" spans="1:12" ht="13.5" customHeight="1">
      <c r="A11" s="42" t="s">
        <v>101</v>
      </c>
      <c r="B11" s="43">
        <v>65.349000000000004</v>
      </c>
      <c r="C11" s="43">
        <v>127.735</v>
      </c>
      <c r="D11" s="44">
        <v>142.875</v>
      </c>
      <c r="E11" s="44">
        <v>151.63</v>
      </c>
      <c r="F11" s="44">
        <v>155.69</v>
      </c>
      <c r="G11" s="44">
        <v>157.684</v>
      </c>
      <c r="H11" s="81" t="s">
        <v>39</v>
      </c>
      <c r="I11" s="81" t="s">
        <v>39</v>
      </c>
      <c r="J11" s="46"/>
      <c r="K11" s="47">
        <v>3.79</v>
      </c>
      <c r="L11" s="47">
        <v>0.96</v>
      </c>
    </row>
    <row r="12" spans="1:12" ht="13.5" customHeight="1">
      <c r="A12" s="42" t="s">
        <v>102</v>
      </c>
      <c r="B12" s="43">
        <v>41.045999999999999</v>
      </c>
      <c r="C12" s="43">
        <v>148.143</v>
      </c>
      <c r="D12" s="44">
        <v>209.715</v>
      </c>
      <c r="E12" s="44">
        <v>254.54599999999999</v>
      </c>
      <c r="F12" s="44">
        <v>293.08</v>
      </c>
      <c r="G12" s="44">
        <v>327.08800000000002</v>
      </c>
      <c r="H12" s="81" t="s">
        <v>39</v>
      </c>
      <c r="I12" s="81" t="s">
        <v>39</v>
      </c>
      <c r="J12" s="46"/>
      <c r="K12" s="47">
        <v>7.39</v>
      </c>
      <c r="L12" s="47">
        <v>3.67</v>
      </c>
    </row>
    <row r="13" spans="1:12" ht="13.5" customHeight="1">
      <c r="A13" s="42" t="s">
        <v>103</v>
      </c>
      <c r="B13" s="43">
        <v>15.548</v>
      </c>
      <c r="C13" s="43">
        <v>40.884</v>
      </c>
      <c r="D13" s="44">
        <v>53.927999999999997</v>
      </c>
      <c r="E13" s="44">
        <v>63.49</v>
      </c>
      <c r="F13" s="44">
        <v>71.534000000000006</v>
      </c>
      <c r="G13" s="44">
        <v>78.622</v>
      </c>
      <c r="H13" s="81" t="s">
        <v>39</v>
      </c>
      <c r="I13" s="81" t="s">
        <v>39</v>
      </c>
      <c r="J13" s="46"/>
      <c r="K13" s="47">
        <v>5.52</v>
      </c>
      <c r="L13" s="47">
        <v>3.02</v>
      </c>
    </row>
    <row r="14" spans="1:12" ht="13.5" customHeight="1">
      <c r="A14" s="42" t="s">
        <v>104</v>
      </c>
      <c r="B14" s="43">
        <v>283.90199999999999</v>
      </c>
      <c r="C14" s="43">
        <v>708.05700000000002</v>
      </c>
      <c r="D14" s="44">
        <v>901.47799999999995</v>
      </c>
      <c r="E14" s="44">
        <v>1036.441</v>
      </c>
      <c r="F14" s="44">
        <v>1146.75</v>
      </c>
      <c r="G14" s="44">
        <v>1242.6189999999999</v>
      </c>
      <c r="H14" s="81" t="s">
        <v>39</v>
      </c>
      <c r="I14" s="81" t="s">
        <v>39</v>
      </c>
      <c r="J14" s="46"/>
      <c r="K14" s="47">
        <v>5.21</v>
      </c>
      <c r="L14" s="47">
        <v>2.59</v>
      </c>
    </row>
    <row r="15" spans="1:12" s="55" customFormat="1" ht="3" customHeight="1">
      <c r="A15" s="50"/>
      <c r="B15" s="51"/>
      <c r="C15" s="51"/>
      <c r="D15" s="52"/>
      <c r="E15" s="52"/>
      <c r="F15" s="52"/>
      <c r="G15" s="52"/>
      <c r="H15" s="52"/>
      <c r="I15" s="52"/>
      <c r="J15" s="54"/>
      <c r="K15" s="54"/>
      <c r="L15" s="54"/>
    </row>
    <row r="16" spans="1:12" ht="13.5" customHeight="1">
      <c r="A16" s="37" t="s">
        <v>63</v>
      </c>
      <c r="B16" s="67">
        <v>13.616</v>
      </c>
      <c r="C16" s="67">
        <v>25.498000000000001</v>
      </c>
      <c r="D16" s="68">
        <v>28.228000000000002</v>
      </c>
      <c r="E16" s="68">
        <v>30.004000000000001</v>
      </c>
      <c r="F16" s="68">
        <v>31.234999999999999</v>
      </c>
      <c r="G16" s="68">
        <v>32.037999999999997</v>
      </c>
      <c r="H16" s="39">
        <v>100</v>
      </c>
      <c r="I16" s="39">
        <v>100</v>
      </c>
      <c r="J16" s="82"/>
      <c r="K16" s="65">
        <v>3.55</v>
      </c>
      <c r="L16" s="65">
        <v>1.04</v>
      </c>
    </row>
    <row r="17" spans="1:12" ht="13.5" customHeight="1">
      <c r="A17" s="42" t="s">
        <v>105</v>
      </c>
      <c r="B17" s="43">
        <v>5.6669999999999998</v>
      </c>
      <c r="C17" s="43">
        <v>3.3879999999999999</v>
      </c>
      <c r="D17" s="44">
        <v>2.302</v>
      </c>
      <c r="E17" s="44">
        <v>1.986</v>
      </c>
      <c r="F17" s="44">
        <v>1.704</v>
      </c>
      <c r="G17" s="44">
        <v>1.4950000000000001</v>
      </c>
      <c r="H17" s="45">
        <v>13.29</v>
      </c>
      <c r="I17" s="45">
        <v>4.66</v>
      </c>
      <c r="J17" s="46"/>
      <c r="K17" s="47">
        <v>-2.82</v>
      </c>
      <c r="L17" s="47">
        <v>-3.65</v>
      </c>
    </row>
    <row r="18" spans="1:12" ht="13.5" customHeight="1">
      <c r="A18" s="42" t="s">
        <v>106</v>
      </c>
      <c r="B18" s="43">
        <v>1.9</v>
      </c>
      <c r="C18" s="43">
        <v>3.8220000000000001</v>
      </c>
      <c r="D18" s="44">
        <v>5.2060000000000004</v>
      </c>
      <c r="E18" s="44">
        <v>5.6520000000000001</v>
      </c>
      <c r="F18" s="44">
        <v>6.0049999999999999</v>
      </c>
      <c r="G18" s="44">
        <v>6.2549999999999999</v>
      </c>
      <c r="H18" s="45">
        <v>14.99</v>
      </c>
      <c r="I18" s="45">
        <v>19.52</v>
      </c>
      <c r="J18" s="46"/>
      <c r="K18" s="47">
        <v>3.96</v>
      </c>
      <c r="L18" s="47">
        <v>2.2599999999999998</v>
      </c>
    </row>
    <row r="19" spans="1:12" ht="13.5" customHeight="1">
      <c r="A19" s="42" t="s">
        <v>38</v>
      </c>
      <c r="B19" s="43">
        <v>5.86</v>
      </c>
      <c r="C19" s="43">
        <v>14.516</v>
      </c>
      <c r="D19" s="44">
        <v>16.369</v>
      </c>
      <c r="E19" s="44">
        <v>17.687999999999999</v>
      </c>
      <c r="F19" s="44">
        <v>18.648</v>
      </c>
      <c r="G19" s="44">
        <v>19.315000000000001</v>
      </c>
      <c r="H19" s="45">
        <v>56.93</v>
      </c>
      <c r="I19" s="45">
        <v>60.29</v>
      </c>
      <c r="J19" s="46"/>
      <c r="K19" s="47">
        <v>5.17</v>
      </c>
      <c r="L19" s="47">
        <v>1.31</v>
      </c>
    </row>
    <row r="20" spans="1:12" ht="13.5" customHeight="1">
      <c r="A20" s="42" t="s">
        <v>86</v>
      </c>
      <c r="B20" s="43">
        <v>8.3000000000000004E-2</v>
      </c>
      <c r="C20" s="43">
        <v>0.38600000000000001</v>
      </c>
      <c r="D20" s="44">
        <v>0.45100000000000001</v>
      </c>
      <c r="E20" s="44">
        <v>0.504</v>
      </c>
      <c r="F20" s="44">
        <v>0.52600000000000002</v>
      </c>
      <c r="G20" s="44">
        <v>0.53</v>
      </c>
      <c r="H20" s="45">
        <v>1.51</v>
      </c>
      <c r="I20" s="45">
        <v>1.65</v>
      </c>
      <c r="J20" s="46"/>
      <c r="K20" s="47">
        <v>8.8800000000000008</v>
      </c>
      <c r="L20" s="47">
        <v>1.45</v>
      </c>
    </row>
    <row r="21" spans="1:12" ht="13.5" customHeight="1">
      <c r="A21" s="42" t="s">
        <v>64</v>
      </c>
      <c r="B21" s="43">
        <v>0.107</v>
      </c>
      <c r="C21" s="43">
        <v>3.274</v>
      </c>
      <c r="D21" s="44">
        <v>3.7959999999999998</v>
      </c>
      <c r="E21" s="44">
        <v>4.0739999999999998</v>
      </c>
      <c r="F21" s="44">
        <v>4.2590000000000003</v>
      </c>
      <c r="G21" s="44">
        <v>4.3540000000000001</v>
      </c>
      <c r="H21" s="45">
        <v>12.84</v>
      </c>
      <c r="I21" s="45">
        <v>13.59</v>
      </c>
      <c r="J21" s="46"/>
      <c r="K21" s="47">
        <v>20.93</v>
      </c>
      <c r="L21" s="47">
        <v>1.3</v>
      </c>
    </row>
    <row r="22" spans="1:12" s="55" customFormat="1" ht="3" customHeight="1">
      <c r="A22" s="50"/>
      <c r="B22" s="51"/>
      <c r="C22" s="51"/>
      <c r="D22" s="52"/>
      <c r="E22" s="52"/>
      <c r="F22" s="52"/>
      <c r="G22" s="52"/>
      <c r="H22" s="52"/>
      <c r="I22" s="52"/>
      <c r="J22" s="54"/>
      <c r="K22" s="54"/>
      <c r="L22" s="54"/>
    </row>
    <row r="23" spans="1:12" ht="13.5" customHeight="1">
      <c r="A23" s="37" t="s">
        <v>107</v>
      </c>
      <c r="B23" s="67"/>
      <c r="C23" s="67"/>
      <c r="D23" s="68"/>
      <c r="E23" s="68"/>
      <c r="F23" s="68"/>
      <c r="G23" s="68"/>
      <c r="H23" s="45"/>
      <c r="I23" s="45"/>
      <c r="J23" s="46"/>
      <c r="K23" s="47"/>
      <c r="L23" s="47"/>
    </row>
    <row r="24" spans="1:12" ht="13.5" customHeight="1">
      <c r="A24" s="42" t="s">
        <v>108</v>
      </c>
      <c r="B24" s="43">
        <v>10.993</v>
      </c>
      <c r="C24" s="43">
        <v>18.085999999999999</v>
      </c>
      <c r="D24" s="44">
        <v>20.366</v>
      </c>
      <c r="E24" s="44">
        <v>21.713999999999999</v>
      </c>
      <c r="F24" s="44">
        <v>22.654</v>
      </c>
      <c r="G24" s="44">
        <v>23.302</v>
      </c>
      <c r="H24" s="45">
        <v>70.930000000000007</v>
      </c>
      <c r="I24" s="45">
        <v>72.73</v>
      </c>
      <c r="J24" s="46"/>
      <c r="K24" s="47">
        <v>2.8</v>
      </c>
      <c r="L24" s="47">
        <v>1.1599999999999999</v>
      </c>
    </row>
    <row r="25" spans="1:12" ht="13.5" customHeight="1" thickBot="1">
      <c r="A25" s="42" t="s">
        <v>109</v>
      </c>
      <c r="B25" s="43">
        <v>2.6230000000000002</v>
      </c>
      <c r="C25" s="43">
        <v>7.4119999999999999</v>
      </c>
      <c r="D25" s="44">
        <v>7.8620000000000001</v>
      </c>
      <c r="E25" s="44">
        <v>8.2899999999999991</v>
      </c>
      <c r="F25" s="44">
        <v>8.5809999999999995</v>
      </c>
      <c r="G25" s="44">
        <v>8.7360000000000007</v>
      </c>
      <c r="H25" s="45">
        <v>29.07</v>
      </c>
      <c r="I25" s="45">
        <v>27.27</v>
      </c>
      <c r="J25" s="46"/>
      <c r="K25" s="47">
        <v>5.94</v>
      </c>
      <c r="L25" s="47">
        <v>0.75</v>
      </c>
    </row>
    <row r="26" spans="1:12" ht="11.25" customHeight="1">
      <c r="A26" s="465"/>
      <c r="B26" s="466"/>
      <c r="C26" s="466"/>
      <c r="D26" s="466"/>
      <c r="E26" s="466"/>
      <c r="F26" s="466"/>
      <c r="G26" s="466"/>
      <c r="H26" s="466"/>
      <c r="I26" s="466"/>
      <c r="J26" s="466"/>
      <c r="K26" s="466"/>
      <c r="L26" s="466"/>
    </row>
    <row r="27" spans="1:12">
      <c r="H27" s="58"/>
      <c r="I27" s="58"/>
      <c r="J27" s="59"/>
      <c r="K27" s="58"/>
      <c r="L27" s="58"/>
    </row>
    <row r="28" spans="1:12">
      <c r="H28" s="58"/>
      <c r="I28" s="58"/>
      <c r="J28" s="59"/>
      <c r="K28" s="58"/>
      <c r="L28" s="58"/>
    </row>
    <row r="29" spans="1:12">
      <c r="H29" s="58"/>
      <c r="I29" s="58"/>
      <c r="J29" s="59"/>
      <c r="K29" s="58"/>
      <c r="L29" s="58"/>
    </row>
    <row r="30" spans="1:12">
      <c r="H30" s="58"/>
      <c r="I30" s="58"/>
      <c r="J30" s="59"/>
      <c r="K30" s="58"/>
      <c r="L30" s="58"/>
    </row>
    <row r="31" spans="1:12">
      <c r="H31" s="58"/>
      <c r="I31" s="58"/>
      <c r="J31" s="59"/>
      <c r="K31" s="58"/>
      <c r="L31" s="58"/>
    </row>
    <row r="32" spans="1:12">
      <c r="H32" s="58"/>
      <c r="I32" s="58"/>
      <c r="J32" s="59"/>
      <c r="K32" s="58"/>
      <c r="L32" s="58"/>
    </row>
    <row r="33" spans="8:12">
      <c r="H33" s="58"/>
      <c r="I33" s="58"/>
      <c r="J33" s="59"/>
      <c r="K33" s="58"/>
      <c r="L33" s="58"/>
    </row>
    <row r="34" spans="8:12">
      <c r="H34" s="58"/>
      <c r="I34" s="58"/>
      <c r="J34" s="59"/>
      <c r="K34" s="58"/>
      <c r="L34" s="58"/>
    </row>
    <row r="35" spans="8:12">
      <c r="H35" s="58"/>
      <c r="I35" s="58"/>
      <c r="J35" s="59"/>
      <c r="K35" s="58"/>
      <c r="L35" s="58"/>
    </row>
    <row r="36" spans="8:12">
      <c r="H36" s="58"/>
      <c r="I36" s="58"/>
      <c r="J36" s="59"/>
      <c r="K36" s="58"/>
      <c r="L36" s="58"/>
    </row>
    <row r="37" spans="8:12">
      <c r="H37" s="58"/>
      <c r="I37" s="58"/>
      <c r="J37" s="59"/>
      <c r="K37" s="58"/>
      <c r="L37" s="58"/>
    </row>
    <row r="38" spans="8:12">
      <c r="H38" s="58"/>
      <c r="I38" s="58"/>
      <c r="J38" s="59"/>
      <c r="K38" s="58"/>
      <c r="L38" s="58"/>
    </row>
    <row r="39" spans="8:12">
      <c r="H39" s="58"/>
      <c r="I39" s="58"/>
      <c r="J39" s="59"/>
      <c r="K39" s="58"/>
      <c r="L39" s="58"/>
    </row>
    <row r="40" spans="8:12">
      <c r="H40" s="58"/>
      <c r="I40" s="58"/>
      <c r="J40" s="59"/>
      <c r="K40" s="58"/>
      <c r="L40" s="58"/>
    </row>
    <row r="41" spans="8:12">
      <c r="H41" s="58"/>
      <c r="I41" s="58"/>
      <c r="J41" s="59"/>
      <c r="K41" s="58"/>
      <c r="L41" s="58"/>
    </row>
    <row r="42" spans="8:12">
      <c r="H42" s="58"/>
      <c r="I42" s="58"/>
      <c r="J42" s="59"/>
      <c r="K42" s="58"/>
      <c r="L42" s="58"/>
    </row>
    <row r="43" spans="8:12">
      <c r="H43" s="58"/>
      <c r="I43" s="58"/>
      <c r="J43" s="59"/>
      <c r="K43" s="58"/>
      <c r="L43" s="58"/>
    </row>
    <row r="44" spans="8:12">
      <c r="H44" s="58"/>
      <c r="I44" s="58"/>
      <c r="J44" s="59"/>
      <c r="K44" s="58"/>
      <c r="L44" s="58"/>
    </row>
    <row r="45" spans="8:12">
      <c r="H45" s="58"/>
      <c r="I45" s="58"/>
      <c r="J45" s="59"/>
      <c r="K45" s="58"/>
      <c r="L45" s="58"/>
    </row>
    <row r="46" spans="8:12">
      <c r="H46" s="58"/>
      <c r="I46" s="58"/>
      <c r="J46" s="59"/>
      <c r="K46" s="58"/>
      <c r="L46" s="58"/>
    </row>
    <row r="47" spans="8:12">
      <c r="H47" s="58"/>
      <c r="I47" s="58"/>
      <c r="J47" s="59"/>
      <c r="K47" s="58"/>
      <c r="L47" s="58"/>
    </row>
    <row r="48" spans="8:12">
      <c r="H48" s="58"/>
      <c r="I48" s="58"/>
      <c r="J48" s="59"/>
      <c r="K48" s="58"/>
      <c r="L48" s="58"/>
    </row>
    <row r="49" spans="8:12">
      <c r="H49" s="58"/>
      <c r="I49" s="58"/>
      <c r="J49" s="59"/>
      <c r="K49" s="58"/>
      <c r="L49" s="58"/>
    </row>
    <row r="50" spans="8:12">
      <c r="H50" s="58"/>
      <c r="I50" s="58"/>
      <c r="J50" s="59"/>
      <c r="K50" s="58"/>
      <c r="L50" s="58"/>
    </row>
    <row r="51" spans="8:12">
      <c r="H51" s="58"/>
      <c r="I51" s="58"/>
      <c r="J51" s="59"/>
      <c r="K51" s="58"/>
      <c r="L51" s="58"/>
    </row>
    <row r="52" spans="8:12">
      <c r="H52" s="58"/>
      <c r="I52" s="58"/>
      <c r="J52" s="59"/>
      <c r="K52" s="58"/>
      <c r="L52" s="58"/>
    </row>
    <row r="53" spans="8:12">
      <c r="H53" s="58"/>
      <c r="I53" s="58"/>
      <c r="J53" s="59"/>
      <c r="K53" s="58"/>
      <c r="L53" s="58"/>
    </row>
    <row r="54" spans="8:12">
      <c r="H54" s="58"/>
      <c r="I54" s="58"/>
      <c r="J54" s="59"/>
      <c r="K54" s="58"/>
      <c r="L54" s="58"/>
    </row>
    <row r="55" spans="8:12">
      <c r="H55" s="58"/>
      <c r="I55" s="58"/>
      <c r="J55" s="59"/>
      <c r="K55" s="58"/>
      <c r="L55" s="58"/>
    </row>
    <row r="56" spans="8:12">
      <c r="H56" s="58"/>
      <c r="I56" s="58"/>
      <c r="J56" s="59"/>
      <c r="K56" s="58"/>
      <c r="L56" s="58"/>
    </row>
    <row r="57" spans="8:12">
      <c r="H57" s="58"/>
      <c r="I57" s="58"/>
      <c r="J57" s="59"/>
      <c r="K57" s="58"/>
      <c r="L57" s="58"/>
    </row>
    <row r="58" spans="8:12">
      <c r="H58" s="58"/>
      <c r="I58" s="58"/>
      <c r="J58" s="59"/>
      <c r="K58" s="58"/>
      <c r="L58" s="58"/>
    </row>
    <row r="59" spans="8:12">
      <c r="H59" s="58"/>
      <c r="I59" s="58"/>
      <c r="J59" s="59"/>
      <c r="K59" s="58"/>
      <c r="L59" s="58"/>
    </row>
    <row r="60" spans="8:12">
      <c r="H60" s="58"/>
      <c r="I60" s="58"/>
      <c r="J60" s="59"/>
      <c r="K60" s="58"/>
      <c r="L60" s="58"/>
    </row>
    <row r="61" spans="8:12">
      <c r="H61" s="58"/>
      <c r="I61" s="58"/>
      <c r="J61" s="59"/>
      <c r="K61" s="58"/>
      <c r="L61" s="58"/>
    </row>
    <row r="62" spans="8:12">
      <c r="H62" s="58"/>
      <c r="I62" s="58"/>
      <c r="J62" s="59"/>
      <c r="K62" s="58"/>
      <c r="L62" s="58"/>
    </row>
    <row r="63" spans="8:12">
      <c r="H63" s="58"/>
      <c r="I63" s="58"/>
      <c r="J63" s="59"/>
      <c r="K63" s="58"/>
      <c r="L63" s="58"/>
    </row>
    <row r="64" spans="8:12">
      <c r="H64" s="58"/>
      <c r="I64" s="58"/>
      <c r="J64" s="59"/>
      <c r="K64" s="58"/>
      <c r="L64" s="58"/>
    </row>
    <row r="65" spans="8:12">
      <c r="H65" s="58"/>
      <c r="I65" s="58"/>
      <c r="J65" s="59"/>
      <c r="K65" s="58"/>
      <c r="L65" s="58"/>
    </row>
    <row r="66" spans="8:12">
      <c r="H66" s="58"/>
      <c r="I66" s="58"/>
      <c r="J66" s="59"/>
      <c r="K66" s="58"/>
      <c r="L66" s="58"/>
    </row>
    <row r="67" spans="8:12">
      <c r="H67" s="58"/>
      <c r="I67" s="58"/>
      <c r="J67" s="59"/>
      <c r="K67" s="58"/>
      <c r="L67" s="58"/>
    </row>
    <row r="68" spans="8:12">
      <c r="H68" s="58"/>
      <c r="I68" s="58"/>
      <c r="J68" s="59"/>
      <c r="K68" s="58"/>
      <c r="L68" s="58"/>
    </row>
    <row r="69" spans="8:12">
      <c r="H69" s="58"/>
      <c r="I69" s="58"/>
      <c r="J69" s="59"/>
      <c r="K69" s="58"/>
      <c r="L69" s="58"/>
    </row>
    <row r="70" spans="8:12">
      <c r="H70" s="58"/>
      <c r="I70" s="58"/>
      <c r="J70" s="59"/>
      <c r="K70" s="58"/>
      <c r="L70" s="58"/>
    </row>
    <row r="71" spans="8:12">
      <c r="H71" s="58"/>
      <c r="I71" s="58"/>
      <c r="J71" s="59"/>
      <c r="K71" s="58"/>
      <c r="L71" s="58"/>
    </row>
    <row r="72" spans="8:12">
      <c r="H72" s="58"/>
      <c r="I72" s="58"/>
      <c r="J72" s="59"/>
      <c r="K72" s="58"/>
      <c r="L72" s="58"/>
    </row>
    <row r="73" spans="8:12">
      <c r="H73" s="58"/>
      <c r="I73" s="58"/>
      <c r="J73" s="59"/>
      <c r="K73" s="58"/>
      <c r="L73" s="58"/>
    </row>
    <row r="74" spans="8:12">
      <c r="H74" s="58"/>
      <c r="I74" s="58"/>
      <c r="J74" s="59"/>
      <c r="K74" s="58"/>
      <c r="L74" s="58"/>
    </row>
    <row r="75" spans="8:12">
      <c r="H75" s="58"/>
      <c r="I75" s="58"/>
      <c r="J75" s="59"/>
      <c r="K75" s="58"/>
      <c r="L75" s="58"/>
    </row>
    <row r="76" spans="8:12">
      <c r="H76" s="58"/>
      <c r="I76" s="58"/>
      <c r="J76" s="59"/>
      <c r="K76" s="58"/>
      <c r="L76" s="58"/>
    </row>
    <row r="77" spans="8:12">
      <c r="H77" s="58"/>
      <c r="I77" s="58"/>
      <c r="J77" s="59"/>
      <c r="K77" s="58"/>
      <c r="L77" s="58"/>
    </row>
    <row r="78" spans="8:12">
      <c r="H78" s="58"/>
      <c r="I78" s="58"/>
      <c r="J78" s="59"/>
      <c r="K78" s="58"/>
      <c r="L78" s="58"/>
    </row>
    <row r="79" spans="8:12">
      <c r="H79" s="58"/>
      <c r="I79" s="58"/>
      <c r="J79" s="59"/>
      <c r="K79" s="58"/>
      <c r="L79" s="58"/>
    </row>
    <row r="80" spans="8:12">
      <c r="H80" s="58"/>
      <c r="I80" s="58"/>
      <c r="J80" s="59"/>
      <c r="K80" s="58"/>
      <c r="L80" s="58"/>
    </row>
    <row r="81" spans="8:12">
      <c r="H81" s="58"/>
      <c r="I81" s="58"/>
      <c r="J81" s="59"/>
      <c r="K81" s="58"/>
      <c r="L81" s="58"/>
    </row>
    <row r="82" spans="8:12">
      <c r="H82" s="58"/>
      <c r="I82" s="58"/>
      <c r="J82" s="59"/>
      <c r="K82" s="58"/>
      <c r="L82" s="58"/>
    </row>
    <row r="83" spans="8:12">
      <c r="H83" s="58"/>
      <c r="I83" s="58"/>
      <c r="J83" s="59"/>
      <c r="K83" s="58"/>
      <c r="L83" s="58"/>
    </row>
    <row r="84" spans="8:12">
      <c r="H84" s="58"/>
      <c r="I84" s="58"/>
      <c r="J84" s="59"/>
      <c r="K84" s="58"/>
      <c r="L84" s="58"/>
    </row>
    <row r="85" spans="8:12">
      <c r="H85" s="58"/>
      <c r="I85" s="58"/>
      <c r="J85" s="59"/>
      <c r="K85" s="58"/>
      <c r="L85" s="58"/>
    </row>
    <row r="86" spans="8:12">
      <c r="H86" s="58"/>
      <c r="I86" s="58"/>
      <c r="J86" s="59"/>
      <c r="K86" s="58"/>
      <c r="L86" s="58"/>
    </row>
    <row r="87" spans="8:12">
      <c r="H87" s="58"/>
      <c r="I87" s="58"/>
      <c r="J87" s="59"/>
      <c r="K87" s="58"/>
      <c r="L87" s="58"/>
    </row>
    <row r="88" spans="8:12">
      <c r="H88" s="58"/>
      <c r="I88" s="58"/>
      <c r="J88" s="59"/>
      <c r="K88" s="58"/>
      <c r="L88" s="58"/>
    </row>
    <row r="89" spans="8:12">
      <c r="H89" s="58"/>
      <c r="I89" s="58"/>
      <c r="J89" s="59"/>
      <c r="K89" s="58"/>
      <c r="L89" s="58"/>
    </row>
    <row r="90" spans="8:12">
      <c r="H90" s="58"/>
      <c r="I90" s="58"/>
      <c r="J90" s="59"/>
      <c r="K90" s="58"/>
      <c r="L90" s="58"/>
    </row>
    <row r="91" spans="8:12">
      <c r="H91" s="58"/>
      <c r="I91" s="58"/>
      <c r="J91" s="59"/>
      <c r="K91" s="58"/>
      <c r="L91" s="58"/>
    </row>
    <row r="92" spans="8:12">
      <c r="H92" s="58"/>
      <c r="I92" s="58"/>
      <c r="J92" s="59"/>
      <c r="K92" s="58"/>
      <c r="L92" s="58"/>
    </row>
    <row r="93" spans="8:12">
      <c r="H93" s="58"/>
      <c r="I93" s="58"/>
      <c r="J93" s="59"/>
      <c r="K93" s="58"/>
      <c r="L93" s="58"/>
    </row>
    <row r="94" spans="8:12">
      <c r="H94" s="58"/>
      <c r="I94" s="58"/>
      <c r="J94" s="59"/>
      <c r="K94" s="58"/>
      <c r="L94" s="58"/>
    </row>
    <row r="95" spans="8:12">
      <c r="H95" s="58"/>
      <c r="I95" s="58"/>
      <c r="J95" s="59"/>
      <c r="K95" s="58"/>
      <c r="L95" s="58"/>
    </row>
    <row r="96" spans="8:12">
      <c r="H96" s="58"/>
      <c r="I96" s="58"/>
      <c r="J96" s="59"/>
      <c r="K96" s="58"/>
      <c r="L96" s="58"/>
    </row>
    <row r="97" spans="8:12">
      <c r="H97" s="58"/>
      <c r="I97" s="58"/>
      <c r="J97" s="59"/>
      <c r="K97" s="58"/>
      <c r="L97" s="58"/>
    </row>
    <row r="98" spans="8:12">
      <c r="H98" s="58"/>
      <c r="I98" s="58"/>
      <c r="J98" s="59"/>
      <c r="K98" s="58"/>
      <c r="L98" s="58"/>
    </row>
    <row r="99" spans="8:12">
      <c r="H99" s="58"/>
      <c r="I99" s="58"/>
      <c r="J99" s="59"/>
      <c r="K99" s="58"/>
      <c r="L99" s="58"/>
    </row>
    <row r="100" spans="8:12">
      <c r="H100" s="58"/>
      <c r="I100" s="58"/>
      <c r="J100" s="59"/>
      <c r="K100" s="58"/>
      <c r="L100" s="58"/>
    </row>
    <row r="101" spans="8:12">
      <c r="H101" s="58"/>
      <c r="I101" s="58"/>
      <c r="J101" s="59"/>
      <c r="K101" s="58"/>
      <c r="L101" s="58"/>
    </row>
    <row r="102" spans="8:12">
      <c r="H102" s="58"/>
      <c r="I102" s="58"/>
      <c r="J102" s="59"/>
      <c r="K102" s="58"/>
      <c r="L102" s="58"/>
    </row>
    <row r="103" spans="8:12">
      <c r="H103" s="58"/>
      <c r="I103" s="58"/>
      <c r="J103" s="59"/>
      <c r="K103" s="58"/>
      <c r="L103" s="58"/>
    </row>
    <row r="104" spans="8:12">
      <c r="H104" s="58"/>
      <c r="I104" s="58"/>
      <c r="J104" s="59"/>
      <c r="K104" s="58"/>
      <c r="L104" s="58"/>
    </row>
    <row r="105" spans="8:12">
      <c r="H105" s="58"/>
      <c r="I105" s="58"/>
      <c r="J105" s="59"/>
      <c r="K105" s="58"/>
      <c r="L105" s="58"/>
    </row>
    <row r="106" spans="8:12">
      <c r="H106" s="58"/>
      <c r="I106" s="58"/>
      <c r="J106" s="59"/>
      <c r="K106" s="58"/>
      <c r="L106" s="58"/>
    </row>
    <row r="107" spans="8:12">
      <c r="H107" s="58"/>
      <c r="I107" s="58"/>
      <c r="J107" s="59"/>
      <c r="K107" s="58"/>
      <c r="L107" s="58"/>
    </row>
  </sheetData>
  <mergeCells count="5">
    <mergeCell ref="A1:L1"/>
    <mergeCell ref="A2:L2"/>
    <mergeCell ref="H3:I3"/>
    <mergeCell ref="K3:L3"/>
    <mergeCell ref="A26:L26"/>
  </mergeCells>
  <phoneticPr fontId="34" type="noConversion"/>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7D0224-B82B-4229-A8B1-4A3D9D5C34BB}">
  <dimension ref="B1:BM99"/>
  <sheetViews>
    <sheetView workbookViewId="0">
      <pane xSplit="2" ySplit="5" topLeftCell="C57" activePane="bottomRight" state="frozen"/>
      <selection activeCell="BC40" sqref="BC40"/>
      <selection pane="topRight" activeCell="BC40" sqref="BC40"/>
      <selection pane="bottomLeft" activeCell="BC40" sqref="BC40"/>
      <selection pane="bottomRight" activeCell="B100" sqref="B100"/>
    </sheetView>
  </sheetViews>
  <sheetFormatPr defaultColWidth="8.140625" defaultRowHeight="12.75"/>
  <cols>
    <col min="1" max="1" width="2.140625" style="95" customWidth="1"/>
    <col min="2" max="2" width="25.42578125" style="95" bestFit="1" customWidth="1"/>
    <col min="3" max="3" width="41.42578125" style="95" bestFit="1" customWidth="1"/>
    <col min="4" max="4" width="20.7109375" style="95" bestFit="1" customWidth="1"/>
    <col min="5" max="15" width="10.42578125" style="95" customWidth="1"/>
    <col min="16" max="16" width="17.42578125" style="95" bestFit="1" customWidth="1"/>
    <col min="17" max="42" width="10.42578125" style="95" customWidth="1"/>
    <col min="43" max="43" width="24.42578125" style="95" bestFit="1" customWidth="1"/>
    <col min="44" max="44" width="28.140625" style="95" bestFit="1" customWidth="1"/>
    <col min="45" max="45" width="18.42578125" style="95" bestFit="1" customWidth="1"/>
    <col min="46" max="49" width="10.42578125" style="95" customWidth="1"/>
    <col min="50" max="50" width="18.42578125" style="95" bestFit="1" customWidth="1"/>
    <col min="51" max="58" width="10.42578125" style="95" customWidth="1"/>
    <col min="59" max="59" width="11.5703125" style="95" bestFit="1" customWidth="1"/>
    <col min="60" max="61" width="10.42578125" style="95" customWidth="1"/>
    <col min="62" max="62" width="22" style="95" bestFit="1" customWidth="1"/>
    <col min="63" max="63" width="16.5703125" style="95" bestFit="1" customWidth="1"/>
    <col min="64" max="64" width="1.42578125" style="95" customWidth="1"/>
    <col min="65" max="65" width="9" style="95" bestFit="1" customWidth="1"/>
    <col min="66" max="66" width="14.42578125" style="95" bestFit="1" customWidth="1"/>
    <col min="67" max="16384" width="8.140625" style="95"/>
  </cols>
  <sheetData>
    <row r="1" spans="2:65" ht="18" customHeight="1" thickBot="1">
      <c r="B1" s="95">
        <f>39680000*1000</f>
        <v>39680000000</v>
      </c>
      <c r="D1" s="470" t="s">
        <v>426</v>
      </c>
      <c r="E1" s="470"/>
      <c r="F1" s="470"/>
      <c r="G1" s="470"/>
      <c r="H1" s="470"/>
      <c r="I1" s="470"/>
      <c r="J1" s="470"/>
      <c r="K1" s="470"/>
      <c r="L1" s="470"/>
      <c r="M1" s="470"/>
      <c r="N1" s="470"/>
      <c r="O1" s="470"/>
      <c r="P1" s="470"/>
      <c r="Q1" s="471" t="s">
        <v>427</v>
      </c>
      <c r="R1" s="471"/>
      <c r="S1" s="142" t="s">
        <v>431</v>
      </c>
      <c r="T1" s="472" t="s">
        <v>433</v>
      </c>
      <c r="U1" s="472"/>
      <c r="V1" s="472"/>
      <c r="W1" s="471" t="s">
        <v>437</v>
      </c>
      <c r="X1" s="471"/>
      <c r="Y1" s="471"/>
      <c r="Z1" s="470" t="s">
        <v>434</v>
      </c>
      <c r="AA1" s="470"/>
      <c r="AB1" s="470"/>
      <c r="AC1" s="470"/>
      <c r="AD1" s="470"/>
      <c r="AE1" s="470"/>
      <c r="AF1" s="471" t="s">
        <v>436</v>
      </c>
      <c r="AG1" s="471"/>
      <c r="AH1" s="471"/>
      <c r="AI1" s="470" t="s">
        <v>430</v>
      </c>
      <c r="AJ1" s="470"/>
      <c r="AK1" s="470"/>
      <c r="AL1" s="470"/>
      <c r="AM1" s="470"/>
      <c r="AN1" s="470"/>
      <c r="AO1" s="470"/>
      <c r="AP1" s="471" t="s">
        <v>428</v>
      </c>
      <c r="AQ1" s="471"/>
      <c r="AR1" s="471"/>
      <c r="AS1" s="471"/>
      <c r="AT1" s="471"/>
      <c r="AU1" s="471"/>
      <c r="AV1" s="471"/>
      <c r="AW1" s="471"/>
      <c r="AX1" s="471"/>
      <c r="AY1" s="470" t="s">
        <v>440</v>
      </c>
      <c r="AZ1" s="470"/>
      <c r="BA1" s="470"/>
      <c r="BB1" s="470"/>
      <c r="BC1" s="470"/>
      <c r="BD1" s="470"/>
      <c r="BE1" s="470"/>
      <c r="BF1" s="470"/>
      <c r="BG1" s="470"/>
      <c r="BH1" s="216" t="s">
        <v>44</v>
      </c>
      <c r="BI1" s="143" t="s">
        <v>435</v>
      </c>
    </row>
    <row r="2" spans="2:65" ht="9.75" customHeight="1" thickBot="1">
      <c r="B2" s="135"/>
      <c r="C2" s="135"/>
      <c r="D2" s="135"/>
      <c r="E2" s="135"/>
      <c r="F2" s="135"/>
      <c r="G2" s="135"/>
      <c r="H2" s="135"/>
      <c r="I2" s="135"/>
      <c r="J2" s="135"/>
      <c r="K2" s="135"/>
      <c r="L2" s="135"/>
      <c r="M2" s="135"/>
      <c r="N2" s="135"/>
      <c r="O2" s="135"/>
      <c r="P2" s="135"/>
      <c r="Q2" s="135"/>
      <c r="R2" s="135"/>
      <c r="S2" s="135"/>
      <c r="T2" s="135"/>
      <c r="U2" s="135"/>
      <c r="V2" s="135"/>
      <c r="W2" s="135"/>
      <c r="X2" s="135"/>
      <c r="Y2" s="135"/>
      <c r="Z2" s="135"/>
      <c r="AA2" s="135"/>
      <c r="AB2" s="135"/>
      <c r="AC2" s="135"/>
      <c r="AD2" s="135"/>
      <c r="AE2" s="135"/>
      <c r="AF2" s="135"/>
      <c r="AG2" s="135"/>
      <c r="AH2" s="135"/>
      <c r="AI2" s="135"/>
      <c r="AJ2" s="135"/>
      <c r="AK2" s="135"/>
      <c r="AL2" s="135"/>
      <c r="AM2" s="135"/>
      <c r="AN2" s="135"/>
      <c r="AO2" s="135"/>
      <c r="AP2" s="135"/>
      <c r="AQ2" s="135"/>
      <c r="AR2" s="135"/>
      <c r="AS2" s="135"/>
      <c r="AT2" s="135"/>
      <c r="AU2" s="135"/>
      <c r="AV2" s="135"/>
      <c r="AW2" s="135"/>
      <c r="AX2" s="135"/>
      <c r="AY2" s="135"/>
      <c r="AZ2" s="135"/>
      <c r="BA2" s="135"/>
      <c r="BB2" s="135"/>
      <c r="BC2" s="135"/>
      <c r="BD2" s="135"/>
      <c r="BE2" s="135"/>
      <c r="BF2" s="135"/>
      <c r="BG2" s="135"/>
      <c r="BH2" s="135"/>
      <c r="BI2" s="135"/>
      <c r="BJ2" s="135"/>
      <c r="BK2" s="135"/>
    </row>
    <row r="3" spans="2:65">
      <c r="B3" s="96" t="s">
        <v>135</v>
      </c>
      <c r="D3" s="97" t="s">
        <v>136</v>
      </c>
      <c r="E3" s="97" t="s">
        <v>137</v>
      </c>
      <c r="F3" s="97" t="s">
        <v>132</v>
      </c>
      <c r="G3" s="97" t="s">
        <v>138</v>
      </c>
      <c r="H3" s="97" t="s">
        <v>139</v>
      </c>
      <c r="I3" s="97" t="s">
        <v>140</v>
      </c>
      <c r="J3" s="97" t="s">
        <v>141</v>
      </c>
      <c r="K3" s="97" t="s">
        <v>142</v>
      </c>
      <c r="L3" s="97" t="s">
        <v>143</v>
      </c>
      <c r="M3" s="97" t="s">
        <v>144</v>
      </c>
      <c r="N3" s="97" t="s">
        <v>145</v>
      </c>
      <c r="O3" s="97" t="s">
        <v>146</v>
      </c>
      <c r="P3" s="97" t="s">
        <v>147</v>
      </c>
      <c r="Q3" s="97" t="s">
        <v>148</v>
      </c>
      <c r="R3" s="97" t="s">
        <v>85</v>
      </c>
      <c r="S3" s="97" t="s">
        <v>149</v>
      </c>
      <c r="T3" s="97" t="s">
        <v>150</v>
      </c>
      <c r="U3" s="97" t="s">
        <v>151</v>
      </c>
      <c r="V3" s="97" t="s">
        <v>152</v>
      </c>
      <c r="W3" s="97" t="s">
        <v>153</v>
      </c>
      <c r="X3" s="97" t="s">
        <v>154</v>
      </c>
      <c r="Y3" s="97" t="s">
        <v>155</v>
      </c>
      <c r="Z3" s="97" t="s">
        <v>58</v>
      </c>
      <c r="AA3" s="97" t="s">
        <v>156</v>
      </c>
      <c r="AB3" s="97" t="s">
        <v>157</v>
      </c>
      <c r="AC3" s="97" t="s">
        <v>158</v>
      </c>
      <c r="AD3" s="97" t="s">
        <v>159</v>
      </c>
      <c r="AE3" s="97" t="s">
        <v>59</v>
      </c>
      <c r="AF3" s="97" t="s">
        <v>160</v>
      </c>
      <c r="AG3" s="97" t="s">
        <v>161</v>
      </c>
      <c r="AH3" s="97" t="s">
        <v>162</v>
      </c>
      <c r="AI3" s="97" t="s">
        <v>163</v>
      </c>
      <c r="AJ3" s="97" t="s">
        <v>164</v>
      </c>
      <c r="AK3" s="97" t="s">
        <v>165</v>
      </c>
      <c r="AL3" s="97" t="s">
        <v>166</v>
      </c>
      <c r="AM3" s="97" t="s">
        <v>167</v>
      </c>
      <c r="AN3" s="97" t="s">
        <v>168</v>
      </c>
      <c r="AO3" s="97" t="s">
        <v>169</v>
      </c>
      <c r="AP3" s="97" t="s">
        <v>170</v>
      </c>
      <c r="AQ3" s="97" t="s">
        <v>171</v>
      </c>
      <c r="AR3" s="97" t="s">
        <v>172</v>
      </c>
      <c r="AS3" s="97" t="s">
        <v>173</v>
      </c>
      <c r="AT3" s="97" t="s">
        <v>174</v>
      </c>
      <c r="AU3" s="97" t="s">
        <v>175</v>
      </c>
      <c r="AV3" s="97" t="s">
        <v>176</v>
      </c>
      <c r="AW3" s="97" t="s">
        <v>177</v>
      </c>
      <c r="AX3" s="97" t="s">
        <v>178</v>
      </c>
      <c r="AY3" s="97" t="s">
        <v>179</v>
      </c>
      <c r="AZ3" s="97" t="s">
        <v>180</v>
      </c>
      <c r="BA3" s="97" t="s">
        <v>181</v>
      </c>
      <c r="BB3" s="97" t="s">
        <v>182</v>
      </c>
      <c r="BC3" s="97" t="s">
        <v>183</v>
      </c>
      <c r="BD3" s="97" t="s">
        <v>184</v>
      </c>
      <c r="BE3" s="97" t="s">
        <v>185</v>
      </c>
      <c r="BF3" s="97" t="s">
        <v>186</v>
      </c>
      <c r="BG3" s="97" t="s">
        <v>187</v>
      </c>
      <c r="BH3" s="97" t="s">
        <v>38</v>
      </c>
      <c r="BI3" s="97" t="s">
        <v>188</v>
      </c>
      <c r="BJ3" s="97" t="s">
        <v>189</v>
      </c>
      <c r="BK3" s="97" t="s">
        <v>190</v>
      </c>
      <c r="BL3" s="94"/>
      <c r="BM3" s="94"/>
    </row>
    <row r="4" spans="2:65" s="412" customFormat="1" ht="51">
      <c r="B4" s="411">
        <v>2019</v>
      </c>
      <c r="C4" s="448">
        <f>SUM(F27:F28,G28)*-1+SUM(E61)</f>
        <v>950747600640000.13</v>
      </c>
      <c r="D4" s="413" t="s">
        <v>191</v>
      </c>
      <c r="E4" s="413" t="s">
        <v>192</v>
      </c>
      <c r="F4" s="413" t="s">
        <v>193</v>
      </c>
      <c r="G4" s="413" t="s">
        <v>194</v>
      </c>
      <c r="H4" s="413" t="s">
        <v>195</v>
      </c>
      <c r="I4" s="413" t="s">
        <v>196</v>
      </c>
      <c r="J4" s="413" t="s">
        <v>197</v>
      </c>
      <c r="K4" s="413" t="s">
        <v>198</v>
      </c>
      <c r="L4" s="413" t="s">
        <v>199</v>
      </c>
      <c r="M4" s="413" t="s">
        <v>200</v>
      </c>
      <c r="N4" s="413" t="s">
        <v>201</v>
      </c>
      <c r="O4" s="413" t="s">
        <v>202</v>
      </c>
      <c r="P4" s="413" t="s">
        <v>203</v>
      </c>
      <c r="Q4" s="413" t="s">
        <v>204</v>
      </c>
      <c r="R4" s="413" t="s">
        <v>205</v>
      </c>
      <c r="S4" s="413" t="s">
        <v>206</v>
      </c>
      <c r="T4" s="413" t="s">
        <v>207</v>
      </c>
      <c r="U4" s="413" t="s">
        <v>208</v>
      </c>
      <c r="V4" s="413" t="s">
        <v>209</v>
      </c>
      <c r="W4" s="413" t="s">
        <v>210</v>
      </c>
      <c r="X4" s="413" t="s">
        <v>211</v>
      </c>
      <c r="Y4" s="413" t="s">
        <v>212</v>
      </c>
      <c r="Z4" s="413" t="s">
        <v>213</v>
      </c>
      <c r="AA4" s="413" t="s">
        <v>214</v>
      </c>
      <c r="AB4" s="413" t="s">
        <v>215</v>
      </c>
      <c r="AC4" s="413" t="s">
        <v>216</v>
      </c>
      <c r="AD4" s="413" t="s">
        <v>217</v>
      </c>
      <c r="AE4" s="413" t="s">
        <v>218</v>
      </c>
      <c r="AF4" s="413" t="s">
        <v>160</v>
      </c>
      <c r="AG4" s="413" t="s">
        <v>161</v>
      </c>
      <c r="AH4" s="413" t="s">
        <v>162</v>
      </c>
      <c r="AI4" s="413" t="s">
        <v>219</v>
      </c>
      <c r="AJ4" s="413" t="s">
        <v>220</v>
      </c>
      <c r="AK4" s="413" t="s">
        <v>221</v>
      </c>
      <c r="AL4" s="413" t="s">
        <v>222</v>
      </c>
      <c r="AM4" s="413" t="s">
        <v>223</v>
      </c>
      <c r="AN4" s="413" t="s">
        <v>224</v>
      </c>
      <c r="AO4" s="413" t="s">
        <v>225</v>
      </c>
      <c r="AP4" s="413" t="s">
        <v>226</v>
      </c>
      <c r="AQ4" s="413" t="s">
        <v>227</v>
      </c>
      <c r="AR4" s="413" t="s">
        <v>228</v>
      </c>
      <c r="AS4" s="413" t="s">
        <v>229</v>
      </c>
      <c r="AT4" s="413" t="s">
        <v>230</v>
      </c>
      <c r="AU4" s="413" t="s">
        <v>231</v>
      </c>
      <c r="AV4" s="413" t="s">
        <v>232</v>
      </c>
      <c r="AW4" s="413" t="s">
        <v>233</v>
      </c>
      <c r="AX4" s="413" t="s">
        <v>234</v>
      </c>
      <c r="AY4" s="413" t="s">
        <v>235</v>
      </c>
      <c r="AZ4" s="413" t="s">
        <v>236</v>
      </c>
      <c r="BA4" s="413" t="s">
        <v>237</v>
      </c>
      <c r="BB4" s="413" t="s">
        <v>238</v>
      </c>
      <c r="BC4" s="413" t="s">
        <v>239</v>
      </c>
      <c r="BD4" s="413" t="s">
        <v>240</v>
      </c>
      <c r="BE4" s="413" t="s">
        <v>241</v>
      </c>
      <c r="BF4" s="413" t="s">
        <v>242</v>
      </c>
      <c r="BG4" s="413" t="s">
        <v>243</v>
      </c>
      <c r="BH4" s="413" t="s">
        <v>244</v>
      </c>
      <c r="BI4" s="413" t="s">
        <v>245</v>
      </c>
      <c r="BJ4" s="413" t="s">
        <v>246</v>
      </c>
      <c r="BK4" s="413" t="s">
        <v>247</v>
      </c>
      <c r="BL4" s="414"/>
      <c r="BM4" s="414"/>
    </row>
    <row r="5" spans="2:65" ht="13.5" thickBot="1">
      <c r="B5" s="98" t="s">
        <v>411</v>
      </c>
      <c r="C5" s="93"/>
      <c r="D5" s="99"/>
      <c r="E5" s="99"/>
      <c r="F5" s="99"/>
      <c r="G5" s="99"/>
      <c r="H5" s="99"/>
      <c r="I5" s="99"/>
      <c r="J5" s="99"/>
      <c r="K5" s="99"/>
      <c r="L5" s="99"/>
      <c r="M5" s="99"/>
      <c r="N5" s="99"/>
      <c r="O5" s="99"/>
      <c r="P5" s="99"/>
      <c r="Q5" s="99"/>
      <c r="R5" s="99"/>
      <c r="S5" s="99"/>
      <c r="T5" s="99"/>
      <c r="U5" s="99"/>
      <c r="V5" s="99"/>
      <c r="W5" s="99"/>
      <c r="X5" s="99"/>
      <c r="Y5" s="99"/>
      <c r="Z5" s="99"/>
      <c r="AA5" s="99"/>
      <c r="AB5" s="99"/>
      <c r="AC5" s="99"/>
      <c r="AD5" s="99"/>
      <c r="AE5" s="99"/>
      <c r="AF5" s="99"/>
      <c r="AG5" s="99"/>
      <c r="AH5" s="99"/>
      <c r="AI5" s="99"/>
      <c r="AJ5" s="99"/>
      <c r="AK5" s="99"/>
      <c r="AL5" s="99"/>
      <c r="AM5" s="99"/>
      <c r="AN5" s="99"/>
      <c r="AO5" s="99"/>
      <c r="AP5" s="99"/>
      <c r="AQ5" s="99"/>
      <c r="AR5" s="99"/>
      <c r="AS5" s="99"/>
      <c r="AT5" s="99"/>
      <c r="AU5" s="99"/>
      <c r="AV5" s="99"/>
      <c r="AW5" s="99"/>
      <c r="AX5" s="99"/>
      <c r="AY5" s="99"/>
      <c r="AZ5" s="99"/>
      <c r="BA5" s="99"/>
      <c r="BB5" s="99"/>
      <c r="BC5" s="99"/>
      <c r="BD5" s="99"/>
      <c r="BE5" s="99"/>
      <c r="BF5" s="99"/>
      <c r="BG5" s="99"/>
      <c r="BH5" s="99"/>
      <c r="BI5" s="99"/>
      <c r="BJ5" s="99"/>
      <c r="BK5" s="99"/>
      <c r="BL5" s="94"/>
      <c r="BM5" s="94"/>
    </row>
    <row r="6" spans="2:65">
      <c r="B6" s="100" t="s">
        <v>248</v>
      </c>
      <c r="C6" s="101" t="s">
        <v>249</v>
      </c>
      <c r="D6" s="428">
        <f>'2019 KESIS Energy Balance'!D6*'2019 KESIS Energy Balance (2)'!$B$1</f>
        <v>20345205760000</v>
      </c>
      <c r="E6" s="428">
        <f>'2019 KESIS Energy Balance'!E6*'2019 KESIS Energy Balance (2)'!$B$1</f>
        <v>0</v>
      </c>
      <c r="F6" s="428">
        <f>'2019 KESIS Energy Balance'!F6*'2019 KESIS Energy Balance (2)'!$B$1</f>
        <v>0</v>
      </c>
      <c r="G6" s="428">
        <f>'2019 KESIS Energy Balance'!G6*'2019 KESIS Energy Balance (2)'!$B$1</f>
        <v>0</v>
      </c>
      <c r="H6" s="428">
        <f>'2019 KESIS Energy Balance'!H6*'2019 KESIS Energy Balance (2)'!$B$1</f>
        <v>0</v>
      </c>
      <c r="I6" s="428">
        <f>'2019 KESIS Energy Balance'!I6*'2019 KESIS Energy Balance (2)'!$B$1</f>
        <v>0</v>
      </c>
      <c r="J6" s="428">
        <f>'2019 KESIS Energy Balance'!J6*'2019 KESIS Energy Balance (2)'!$B$1</f>
        <v>0</v>
      </c>
      <c r="K6" s="428">
        <f>'2019 KESIS Energy Balance'!K6*'2019 KESIS Energy Balance (2)'!$B$1</f>
        <v>0</v>
      </c>
      <c r="L6" s="428">
        <f>'2019 KESIS Energy Balance'!L6*'2019 KESIS Energy Balance (2)'!$B$1</f>
        <v>0</v>
      </c>
      <c r="M6" s="428">
        <f>'2019 KESIS Energy Balance'!M6*'2019 KESIS Energy Balance (2)'!$B$1</f>
        <v>0</v>
      </c>
      <c r="N6" s="428">
        <f>'2019 KESIS Energy Balance'!N6*'2019 KESIS Energy Balance (2)'!$B$1</f>
        <v>0</v>
      </c>
      <c r="O6" s="428">
        <f>'2019 KESIS Energy Balance'!O6*'2019 KESIS Energy Balance (2)'!$B$1</f>
        <v>0</v>
      </c>
      <c r="P6" s="428">
        <f>'2019 KESIS Energy Balance'!P6*'2019 KESIS Energy Balance (2)'!$B$1</f>
        <v>0</v>
      </c>
      <c r="Q6" s="428">
        <f>'2019 KESIS Energy Balance'!Q6*'2019 KESIS Energy Balance (2)'!$B$1</f>
        <v>10278270720000</v>
      </c>
      <c r="R6" s="428">
        <f>'2019 KESIS Energy Balance'!R6*'2019 KESIS Energy Balance (2)'!$B$1</f>
        <v>0</v>
      </c>
      <c r="S6" s="428">
        <f>'2019 KESIS Energy Balance'!S6*'2019 KESIS Energy Balance (2)'!$B$1</f>
        <v>901767680000</v>
      </c>
      <c r="T6" s="428">
        <f>'2019 KESIS Energy Balance'!T6*'2019 KESIS Energy Balance (2)'!$B$1</f>
        <v>0</v>
      </c>
      <c r="U6" s="428">
        <f>'2019 KESIS Energy Balance'!U6*'2019 KESIS Energy Balance (2)'!$B$1</f>
        <v>0</v>
      </c>
      <c r="V6" s="428">
        <f>'2019 KESIS Energy Balance'!V6*'2019 KESIS Energy Balance (2)'!$B$1</f>
        <v>0</v>
      </c>
      <c r="W6" s="428">
        <f>'2019 KESIS Energy Balance'!W6*'2019 KESIS Energy Balance (2)'!$B$1</f>
        <v>0</v>
      </c>
      <c r="X6" s="428">
        <f>'2019 KESIS Energy Balance'!X6*'2019 KESIS Energy Balance (2)'!$B$1</f>
        <v>0</v>
      </c>
      <c r="Y6" s="428">
        <f>'2019 KESIS Energy Balance'!Y6*'2019 KESIS Energy Balance (2)'!$B$1</f>
        <v>0</v>
      </c>
      <c r="Z6" s="428">
        <f>'2019 KESIS Energy Balance'!Z6*'2019 KESIS Energy Balance (2)'!$B$1</f>
        <v>0</v>
      </c>
      <c r="AA6" s="428">
        <f>'2019 KESIS Energy Balance'!AA6*'2019 KESIS Energy Balance (2)'!$B$1</f>
        <v>0</v>
      </c>
      <c r="AB6" s="428">
        <f>'2019 KESIS Energy Balance'!AB6*'2019 KESIS Energy Balance (2)'!$B$1</f>
        <v>0</v>
      </c>
      <c r="AC6" s="428">
        <f>'2019 KESIS Energy Balance'!AC6*'2019 KESIS Energy Balance (2)'!$B$1</f>
        <v>0</v>
      </c>
      <c r="AD6" s="428">
        <f>'2019 KESIS Energy Balance'!AD6*'2019 KESIS Energy Balance (2)'!$B$1</f>
        <v>0</v>
      </c>
      <c r="AE6" s="428">
        <f>'2019 KESIS Energy Balance'!AE6*'2019 KESIS Energy Balance (2)'!$B$1</f>
        <v>0</v>
      </c>
      <c r="AF6" s="428">
        <f>'2019 KESIS Energy Balance'!AF6*'2019 KESIS Energy Balance (2)'!$B$1</f>
        <v>0</v>
      </c>
      <c r="AG6" s="428">
        <f>'2019 KESIS Energy Balance'!AG6*'2019 KESIS Energy Balance (2)'!$B$1</f>
        <v>0</v>
      </c>
      <c r="AH6" s="428">
        <f>'2019 KESIS Energy Balance'!AH6*'2019 KESIS Energy Balance (2)'!$B$1</f>
        <v>0</v>
      </c>
      <c r="AI6" s="428">
        <f>'2019 KESIS Energy Balance'!AI6*'2019 KESIS Energy Balance (2)'!$B$1</f>
        <v>0</v>
      </c>
      <c r="AJ6" s="428">
        <f>'2019 KESIS Energy Balance'!AJ6*'2019 KESIS Energy Balance (2)'!$B$1</f>
        <v>0</v>
      </c>
      <c r="AK6" s="428">
        <f>'2019 KESIS Energy Balance'!AK6*'2019 KESIS Energy Balance (2)'!$B$1</f>
        <v>0</v>
      </c>
      <c r="AL6" s="428">
        <f>'2019 KESIS Energy Balance'!AL6*'2019 KESIS Energy Balance (2)'!$B$1</f>
        <v>0</v>
      </c>
      <c r="AM6" s="428">
        <f>'2019 KESIS Energy Balance'!AM6*'2019 KESIS Energy Balance (2)'!$B$1</f>
        <v>0</v>
      </c>
      <c r="AN6" s="428">
        <f>'2019 KESIS Energy Balance'!AN6*'2019 KESIS Energy Balance (2)'!$B$1</f>
        <v>0</v>
      </c>
      <c r="AO6" s="428">
        <f>'2019 KESIS Energy Balance'!AO6*'2019 KESIS Energy Balance (2)'!$B$1</f>
        <v>0</v>
      </c>
      <c r="AP6" s="428">
        <f>'2019 KESIS Energy Balance'!AP6*'2019 KESIS Energy Balance (2)'!$B$1</f>
        <v>71697871360000</v>
      </c>
      <c r="AQ6" s="428">
        <f>'2019 KESIS Energy Balance'!AQ6*'2019 KESIS Energy Balance (2)'!$B$1</f>
        <v>38651375360000</v>
      </c>
      <c r="AR6" s="428">
        <f>'2019 KESIS Energy Balance'!AR6*'2019 KESIS Energy Balance (2)'!$B$1</f>
        <v>26582981120000</v>
      </c>
      <c r="AS6" s="428">
        <f>'2019 KESIS Energy Balance'!AS6*'2019 KESIS Energy Balance (2)'!$B$1</f>
        <v>111279861759999.98</v>
      </c>
      <c r="AT6" s="428">
        <f>'2019 KESIS Energy Balance'!AT6*'2019 KESIS Energy Balance (2)'!$B$1</f>
        <v>3820430080000</v>
      </c>
      <c r="AU6" s="428">
        <f>'2019 KESIS Energy Balance'!AU6*'2019 KESIS Energy Balance (2)'!$B$1</f>
        <v>2996554240000</v>
      </c>
      <c r="AV6" s="428">
        <f>'2019 KESIS Energy Balance'!AV6*'2019 KESIS Energy Balance (2)'!$B$1</f>
        <v>0</v>
      </c>
      <c r="AW6" s="428">
        <f>'2019 KESIS Energy Balance'!AW6*'2019 KESIS Energy Balance (2)'!$B$1</f>
        <v>27292776960000</v>
      </c>
      <c r="AX6" s="428">
        <f>'2019 KESIS Energy Balance'!AX6*'2019 KESIS Energy Balance (2)'!$B$1</f>
        <v>19398639360000</v>
      </c>
      <c r="AY6" s="428">
        <f>'2019 KESIS Energy Balance'!AY6*'2019 KESIS Energy Balance (2)'!$B$1</f>
        <v>0</v>
      </c>
      <c r="AZ6" s="428">
        <f>'2019 KESIS Energy Balance'!AZ6*'2019 KESIS Energy Balance (2)'!$B$1</f>
        <v>1233205196800000</v>
      </c>
      <c r="BA6" s="428">
        <f>'2019 KESIS Energy Balance'!BA6*'2019 KESIS Energy Balance (2)'!$B$1</f>
        <v>23589720320000</v>
      </c>
      <c r="BB6" s="428">
        <f>'2019 KESIS Energy Balance'!BB6*'2019 KESIS Energy Balance (2)'!$B$1</f>
        <v>8916968960000</v>
      </c>
      <c r="BC6" s="428">
        <f>'2019 KESIS Energy Balance'!BC6*'2019 KESIS Energy Balance (2)'!$B$1</f>
        <v>109840271360000</v>
      </c>
      <c r="BD6" s="428">
        <f>'2019 KESIS Energy Balance'!BD6*'2019 KESIS Energy Balance (2)'!$B$1</f>
        <v>1067868160000</v>
      </c>
      <c r="BE6" s="428">
        <f>'2019 KESIS Energy Balance'!BE6*'2019 KESIS Energy Balance (2)'!$B$1</f>
        <v>4008870400000</v>
      </c>
      <c r="BF6" s="428">
        <f>'2019 KESIS Energy Balance'!BF6*'2019 KESIS Energy Balance (2)'!$B$1</f>
        <v>22643828479999.996</v>
      </c>
      <c r="BG6" s="428">
        <f>'2019 KESIS Energy Balance'!BG6*'2019 KESIS Energy Balance (2)'!$B$1</f>
        <v>0</v>
      </c>
      <c r="BH6" s="428">
        <f>'2019 KESIS Energy Balance'!BH6*'2019 KESIS Energy Balance (2)'!$B$1</f>
        <v>0</v>
      </c>
      <c r="BI6" s="428">
        <f>'2019 KESIS Energy Balance'!BI6*'2019 KESIS Energy Balance (2)'!$B$1</f>
        <v>2630982400000.0005</v>
      </c>
      <c r="BJ6" s="428">
        <f>'2019 KESIS Energy Balance'!BJ6*'2019 KESIS Energy Balance (2)'!$B$1</f>
        <v>1739149441280000</v>
      </c>
      <c r="BK6" s="428">
        <f>'2019 KESIS Energy Balance'!BK6*'2019 KESIS Energy Balance (2)'!$B$1</f>
        <v>471788057600000</v>
      </c>
      <c r="BL6" s="104"/>
      <c r="BM6" s="104"/>
    </row>
    <row r="7" spans="2:65">
      <c r="B7" s="100" t="s">
        <v>250</v>
      </c>
      <c r="C7" s="101" t="s">
        <v>133</v>
      </c>
      <c r="D7" s="428">
        <f>'2019 KESIS Energy Balance'!D7*'2019 KESIS Energy Balance (2)'!$B$1</f>
        <v>0</v>
      </c>
      <c r="E7" s="428">
        <f>'2019 KESIS Energy Balance'!E7*'2019 KESIS Energy Balance (2)'!$B$1</f>
        <v>137702456320000</v>
      </c>
      <c r="F7" s="428">
        <f>'2019 KESIS Energy Balance'!F7*'2019 KESIS Energy Balance (2)'!$B$1</f>
        <v>625664637440000</v>
      </c>
      <c r="G7" s="428">
        <f>'2019 KESIS Energy Balance'!G7*'2019 KESIS Energy Balance (2)'!$B$1</f>
        <v>2585015976960000</v>
      </c>
      <c r="H7" s="428">
        <f>'2019 KESIS Energy Balance'!H7*'2019 KESIS Energy Balance (2)'!$B$1</f>
        <v>37918684160000</v>
      </c>
      <c r="I7" s="428">
        <f>'2019 KESIS Energy Balance'!I7*'2019 KESIS Energy Balance (2)'!$B$1</f>
        <v>1269760000</v>
      </c>
      <c r="J7" s="428">
        <f>'2019 KESIS Energy Balance'!J7*'2019 KESIS Energy Balance (2)'!$B$1</f>
        <v>611349760000</v>
      </c>
      <c r="K7" s="428">
        <f>'2019 KESIS Energy Balance'!K7*'2019 KESIS Energy Balance (2)'!$B$1</f>
        <v>139633920000</v>
      </c>
      <c r="L7" s="428">
        <f>'2019 KESIS Energy Balance'!L7*'2019 KESIS Energy Balance (2)'!$B$1</f>
        <v>8463505920000</v>
      </c>
      <c r="M7" s="428">
        <f>'2019 KESIS Energy Balance'!M7*'2019 KESIS Energy Balance (2)'!$B$1</f>
        <v>0</v>
      </c>
      <c r="N7" s="428">
        <f>'2019 KESIS Energy Balance'!N7*'2019 KESIS Energy Balance (2)'!$B$1</f>
        <v>0</v>
      </c>
      <c r="O7" s="428">
        <f>'2019 KESIS Energy Balance'!O7*'2019 KESIS Energy Balance (2)'!$B$1</f>
        <v>0</v>
      </c>
      <c r="P7" s="428">
        <f>'2019 KESIS Energy Balance'!P7*'2019 KESIS Energy Balance (2)'!$B$1</f>
        <v>0</v>
      </c>
      <c r="Q7" s="428">
        <f>'2019 KESIS Energy Balance'!Q7*'2019 KESIS Energy Balance (2)'!$B$1</f>
        <v>2111662146560000</v>
      </c>
      <c r="R7" s="428">
        <f>'2019 KESIS Energy Balance'!R7*'2019 KESIS Energy Balance (2)'!$B$1</f>
        <v>0</v>
      </c>
      <c r="S7" s="428">
        <f>'2019 KESIS Energy Balance'!S7*'2019 KESIS Energy Balance (2)'!$B$1</f>
        <v>6237920469760000</v>
      </c>
      <c r="T7" s="428">
        <f>'2019 KESIS Energy Balance'!T7*'2019 KESIS Energy Balance (2)'!$B$1</f>
        <v>27278769920000.004</v>
      </c>
      <c r="U7" s="428">
        <f>'2019 KESIS Energy Balance'!U7*'2019 KESIS Energy Balance (2)'!$B$1</f>
        <v>0</v>
      </c>
      <c r="V7" s="428">
        <f>'2019 KESIS Energy Balance'!V7*'2019 KESIS Energy Balance (2)'!$B$1</f>
        <v>2468929280000</v>
      </c>
      <c r="W7" s="428">
        <f>'2019 KESIS Energy Balance'!W7*'2019 KESIS Energy Balance (2)'!$B$1</f>
        <v>0</v>
      </c>
      <c r="X7" s="428">
        <f>'2019 KESIS Energy Balance'!X7*'2019 KESIS Energy Balance (2)'!$B$1</f>
        <v>287883320320000</v>
      </c>
      <c r="Y7" s="428">
        <f>'2019 KESIS Energy Balance'!Y7*'2019 KESIS Energy Balance (2)'!$B$1</f>
        <v>84029105920000</v>
      </c>
      <c r="Z7" s="428">
        <f>'2019 KESIS Energy Balance'!Z7*'2019 KESIS Energy Balance (2)'!$B$1</f>
        <v>642022400000</v>
      </c>
      <c r="AA7" s="428">
        <f>'2019 KESIS Energy Balance'!AA7*'2019 KESIS Energy Balance (2)'!$B$1</f>
        <v>18252800000</v>
      </c>
      <c r="AB7" s="428">
        <f>'2019 KESIS Energy Balance'!AB7*'2019 KESIS Energy Balance (2)'!$B$1</f>
        <v>0</v>
      </c>
      <c r="AC7" s="428">
        <f>'2019 KESIS Energy Balance'!AC7*'2019 KESIS Energy Balance (2)'!$B$1</f>
        <v>0</v>
      </c>
      <c r="AD7" s="428">
        <f>'2019 KESIS Energy Balance'!AD7*'2019 KESIS Energy Balance (2)'!$B$1</f>
        <v>195384320000</v>
      </c>
      <c r="AE7" s="428">
        <f>'2019 KESIS Energy Balance'!AE7*'2019 KESIS Energy Balance (2)'!$B$1</f>
        <v>783997440000</v>
      </c>
      <c r="AF7" s="428">
        <f>'2019 KESIS Energy Balance'!AF7*'2019 KESIS Energy Balance (2)'!$B$1</f>
        <v>0</v>
      </c>
      <c r="AG7" s="428">
        <f>'2019 KESIS Energy Balance'!AG7*'2019 KESIS Energy Balance (2)'!$B$1</f>
        <v>0</v>
      </c>
      <c r="AH7" s="428">
        <f>'2019 KESIS Energy Balance'!AH7*'2019 KESIS Energy Balance (2)'!$B$1</f>
        <v>198460750080000</v>
      </c>
      <c r="AI7" s="428">
        <f>'2019 KESIS Energy Balance'!AI7*'2019 KESIS Energy Balance (2)'!$B$1</f>
        <v>1099679338240000</v>
      </c>
      <c r="AJ7" s="428">
        <f>'2019 KESIS Energy Balance'!AJ7*'2019 KESIS Energy Balance (2)'!$B$1</f>
        <v>15118080000</v>
      </c>
      <c r="AK7" s="428">
        <f>'2019 KESIS Energy Balance'!AK7*'2019 KESIS Energy Balance (2)'!$B$1</f>
        <v>208280320000</v>
      </c>
      <c r="AL7" s="428">
        <f>'2019 KESIS Energy Balance'!AL7*'2019 KESIS Energy Balance (2)'!$B$1</f>
        <v>0</v>
      </c>
      <c r="AM7" s="428">
        <f>'2019 KESIS Energy Balance'!AM7*'2019 KESIS Energy Balance (2)'!$B$1</f>
        <v>0</v>
      </c>
      <c r="AN7" s="428">
        <f>'2019 KESIS Energy Balance'!AN7*'2019 KESIS Energy Balance (2)'!$B$1</f>
        <v>0</v>
      </c>
      <c r="AO7" s="428">
        <f>'2019 KESIS Energy Balance'!AO7*'2019 KESIS Energy Balance (2)'!$B$1</f>
        <v>246412800000</v>
      </c>
      <c r="AP7" s="428">
        <f>'2019 KESIS Energy Balance'!AP7*'2019 KESIS Energy Balance (2)'!$B$1</f>
        <v>0</v>
      </c>
      <c r="AQ7" s="428">
        <f>'2019 KESIS Energy Balance'!AQ7*'2019 KESIS Energy Balance (2)'!$B$1</f>
        <v>0</v>
      </c>
      <c r="AR7" s="428">
        <f>'2019 KESIS Energy Balance'!AR7*'2019 KESIS Energy Balance (2)'!$B$1</f>
        <v>0</v>
      </c>
      <c r="AS7" s="428">
        <f>'2019 KESIS Energy Balance'!AS7*'2019 KESIS Energy Balance (2)'!$B$1</f>
        <v>0</v>
      </c>
      <c r="AT7" s="428">
        <f>'2019 KESIS Energy Balance'!AT7*'2019 KESIS Energy Balance (2)'!$B$1</f>
        <v>0</v>
      </c>
      <c r="AU7" s="428">
        <f>'2019 KESIS Energy Balance'!AU7*'2019 KESIS Energy Balance (2)'!$B$1</f>
        <v>0</v>
      </c>
      <c r="AV7" s="428">
        <f>'2019 KESIS Energy Balance'!AV7*'2019 KESIS Energy Balance (2)'!$B$1</f>
        <v>0</v>
      </c>
      <c r="AW7" s="428">
        <f>'2019 KESIS Energy Balance'!AW7*'2019 KESIS Energy Balance (2)'!$B$1</f>
        <v>0</v>
      </c>
      <c r="AX7" s="428">
        <f>'2019 KESIS Energy Balance'!AX7*'2019 KESIS Energy Balance (2)'!$B$1</f>
        <v>0</v>
      </c>
      <c r="AY7" s="428">
        <f>'2019 KESIS Energy Balance'!AY7*'2019 KESIS Energy Balance (2)'!$B$1</f>
        <v>0</v>
      </c>
      <c r="AZ7" s="428">
        <f>'2019 KESIS Energy Balance'!AZ7*'2019 KESIS Energy Balance (2)'!$B$1</f>
        <v>0</v>
      </c>
      <c r="BA7" s="428">
        <f>'2019 KESIS Energy Balance'!BA7*'2019 KESIS Energy Balance (2)'!$B$1</f>
        <v>0</v>
      </c>
      <c r="BB7" s="428">
        <f>'2019 KESIS Energy Balance'!BB7*'2019 KESIS Energy Balance (2)'!$B$1</f>
        <v>0</v>
      </c>
      <c r="BC7" s="428">
        <f>'2019 KESIS Energy Balance'!BC7*'2019 KESIS Energy Balance (2)'!$B$1</f>
        <v>0</v>
      </c>
      <c r="BD7" s="428">
        <f>'2019 KESIS Energy Balance'!BD7*'2019 KESIS Energy Balance (2)'!$B$1</f>
        <v>0</v>
      </c>
      <c r="BE7" s="428">
        <f>'2019 KESIS Energy Balance'!BE7*'2019 KESIS Energy Balance (2)'!$B$1</f>
        <v>0</v>
      </c>
      <c r="BF7" s="428">
        <f>'2019 KESIS Energy Balance'!BF7*'2019 KESIS Energy Balance (2)'!$B$1</f>
        <v>0</v>
      </c>
      <c r="BG7" s="428">
        <f>'2019 KESIS Energy Balance'!BG7*'2019 KESIS Energy Balance (2)'!$B$1</f>
        <v>0</v>
      </c>
      <c r="BH7" s="428">
        <f>'2019 KESIS Energy Balance'!BH7*'2019 KESIS Energy Balance (2)'!$B$1</f>
        <v>0</v>
      </c>
      <c r="BI7" s="428">
        <f>'2019 KESIS Energy Balance'!BI7*'2019 KESIS Energy Balance (2)'!$B$1</f>
        <v>0</v>
      </c>
      <c r="BJ7" s="428">
        <f>'2019 KESIS Energy Balance'!BJ7*'2019 KESIS Energy Balance (2)'!$B$1</f>
        <v>1.3447009812480002E+16</v>
      </c>
      <c r="BK7" s="428">
        <f>'2019 KESIS Energy Balance'!BK7*'2019 KESIS Energy Balance (2)'!$B$1</f>
        <v>0</v>
      </c>
      <c r="BL7" s="104"/>
      <c r="BM7" s="104"/>
    </row>
    <row r="8" spans="2:65">
      <c r="B8" s="100" t="s">
        <v>251</v>
      </c>
      <c r="C8" s="105" t="s">
        <v>134</v>
      </c>
      <c r="D8" s="428">
        <f>'2019 KESIS Energy Balance'!D8*'2019 KESIS Energy Balance (2)'!$B$1</f>
        <v>0</v>
      </c>
      <c r="E8" s="428">
        <f>'2019 KESIS Energy Balance'!E8*'2019 KESIS Energy Balance (2)'!$B$1</f>
        <v>-8253440000</v>
      </c>
      <c r="F8" s="428">
        <f>'2019 KESIS Energy Balance'!F8*'2019 KESIS Energy Balance (2)'!$B$1</f>
        <v>0</v>
      </c>
      <c r="G8" s="428">
        <f>'2019 KESIS Energy Balance'!G8*'2019 KESIS Energy Balance (2)'!$B$1</f>
        <v>0</v>
      </c>
      <c r="H8" s="428">
        <f>'2019 KESIS Energy Balance'!H8*'2019 KESIS Energy Balance (2)'!$B$1</f>
        <v>-357120000</v>
      </c>
      <c r="I8" s="428">
        <f>'2019 KESIS Energy Balance'!I8*'2019 KESIS Energy Balance (2)'!$B$1</f>
        <v>0</v>
      </c>
      <c r="J8" s="428">
        <f>'2019 KESIS Energy Balance'!J8*'2019 KESIS Energy Balance (2)'!$B$1</f>
        <v>-317440000</v>
      </c>
      <c r="K8" s="428">
        <f>'2019 KESIS Energy Balance'!K8*'2019 KESIS Energy Balance (2)'!$B$1</f>
        <v>0</v>
      </c>
      <c r="L8" s="428">
        <f>'2019 KESIS Energy Balance'!L8*'2019 KESIS Energy Balance (2)'!$B$1</f>
        <v>-462668800000</v>
      </c>
      <c r="M8" s="428">
        <f>'2019 KESIS Energy Balance'!M8*'2019 KESIS Energy Balance (2)'!$B$1</f>
        <v>0</v>
      </c>
      <c r="N8" s="428">
        <f>'2019 KESIS Energy Balance'!N8*'2019 KESIS Energy Balance (2)'!$B$1</f>
        <v>0</v>
      </c>
      <c r="O8" s="428">
        <f>'2019 KESIS Energy Balance'!O8*'2019 KESIS Energy Balance (2)'!$B$1</f>
        <v>0</v>
      </c>
      <c r="P8" s="428">
        <f>'2019 KESIS Energy Balance'!P8*'2019 KESIS Energy Balance (2)'!$B$1</f>
        <v>0</v>
      </c>
      <c r="Q8" s="428">
        <f>'2019 KESIS Energy Balance'!Q8*'2019 KESIS Energy Balance (2)'!$B$1</f>
        <v>0</v>
      </c>
      <c r="R8" s="428">
        <f>'2019 KESIS Energy Balance'!R8*'2019 KESIS Energy Balance (2)'!$B$1</f>
        <v>0</v>
      </c>
      <c r="S8" s="428">
        <f>'2019 KESIS Energy Balance'!S8*'2019 KESIS Energy Balance (2)'!$B$1</f>
        <v>0</v>
      </c>
      <c r="T8" s="428">
        <f>'2019 KESIS Energy Balance'!T8*'2019 KESIS Energy Balance (2)'!$B$1</f>
        <v>-2562018559999.9995</v>
      </c>
      <c r="U8" s="428">
        <f>'2019 KESIS Energy Balance'!U8*'2019 KESIS Energy Balance (2)'!$B$1</f>
        <v>0</v>
      </c>
      <c r="V8" s="428">
        <f>'2019 KESIS Energy Balance'!V8*'2019 KESIS Energy Balance (2)'!$B$1</f>
        <v>-2917472000000</v>
      </c>
      <c r="W8" s="428">
        <f>'2019 KESIS Energy Balance'!W8*'2019 KESIS Energy Balance (2)'!$B$1</f>
        <v>0</v>
      </c>
      <c r="X8" s="428">
        <f>'2019 KESIS Energy Balance'!X8*'2019 KESIS Energy Balance (2)'!$B$1</f>
        <v>-19782106880000</v>
      </c>
      <c r="Y8" s="428">
        <f>'2019 KESIS Energy Balance'!Y8*'2019 KESIS Energy Balance (2)'!$B$1</f>
        <v>-2936161280000</v>
      </c>
      <c r="Z8" s="428">
        <f>'2019 KESIS Energy Balance'!Z8*'2019 KESIS Energy Balance (2)'!$B$1</f>
        <v>-432949233920000</v>
      </c>
      <c r="AA8" s="428">
        <f>'2019 KESIS Energy Balance'!AA8*'2019 KESIS Energy Balance (2)'!$B$1</f>
        <v>-1035370240000</v>
      </c>
      <c r="AB8" s="428">
        <f>'2019 KESIS Energy Balance'!AB8*'2019 KESIS Energy Balance (2)'!$B$1</f>
        <v>0</v>
      </c>
      <c r="AC8" s="428">
        <f>'2019 KESIS Energy Balance'!AC8*'2019 KESIS Energy Balance (2)'!$B$1</f>
        <v>-630770104320000</v>
      </c>
      <c r="AD8" s="428">
        <f>'2019 KESIS Energy Balance'!AD8*'2019 KESIS Energy Balance (2)'!$B$1</f>
        <v>-23079435520000</v>
      </c>
      <c r="AE8" s="428">
        <f>'2019 KESIS Energy Balance'!AE8*'2019 KESIS Energy Balance (2)'!$B$1</f>
        <v>-1112169332480000</v>
      </c>
      <c r="AF8" s="428">
        <f>'2019 KESIS Energy Balance'!AF8*'2019 KESIS Energy Balance (2)'!$B$1</f>
        <v>-1319439360000</v>
      </c>
      <c r="AG8" s="428">
        <f>'2019 KESIS Energy Balance'!AG8*'2019 KESIS Energy Balance (2)'!$B$1</f>
        <v>0</v>
      </c>
      <c r="AH8" s="428">
        <f>'2019 KESIS Energy Balance'!AH8*'2019 KESIS Energy Balance (2)'!$B$1</f>
        <v>-108392546560000</v>
      </c>
      <c r="AI8" s="428">
        <f>'2019 KESIS Energy Balance'!AI8*'2019 KESIS Energy Balance (2)'!$B$1</f>
        <v>-230465527040000</v>
      </c>
      <c r="AJ8" s="428">
        <f>'2019 KESIS Energy Balance'!AJ8*'2019 KESIS Energy Balance (2)'!$B$1</f>
        <v>-6224482560000</v>
      </c>
      <c r="AK8" s="428">
        <f>'2019 KESIS Energy Balance'!AK8*'2019 KESIS Energy Balance (2)'!$B$1</f>
        <v>-95882355200000</v>
      </c>
      <c r="AL8" s="428">
        <f>'2019 KESIS Energy Balance'!AL8*'2019 KESIS Energy Balance (2)'!$B$1</f>
        <v>-131921913600000</v>
      </c>
      <c r="AM8" s="428">
        <f>'2019 KESIS Energy Balance'!AM8*'2019 KESIS Energy Balance (2)'!$B$1</f>
        <v>0</v>
      </c>
      <c r="AN8" s="428">
        <f>'2019 KESIS Energy Balance'!AN8*'2019 KESIS Energy Balance (2)'!$B$1</f>
        <v>0</v>
      </c>
      <c r="AO8" s="428">
        <f>'2019 KESIS Energy Balance'!AO8*'2019 KESIS Energy Balance (2)'!$B$1</f>
        <v>-74933815040000</v>
      </c>
      <c r="AP8" s="428">
        <f>'2019 KESIS Energy Balance'!AP8*'2019 KESIS Energy Balance (2)'!$B$1</f>
        <v>0</v>
      </c>
      <c r="AQ8" s="428">
        <f>'2019 KESIS Energy Balance'!AQ8*'2019 KESIS Energy Balance (2)'!$B$1</f>
        <v>0</v>
      </c>
      <c r="AR8" s="428">
        <f>'2019 KESIS Energy Balance'!AR8*'2019 KESIS Energy Balance (2)'!$B$1</f>
        <v>0</v>
      </c>
      <c r="AS8" s="428">
        <f>'2019 KESIS Energy Balance'!AS8*'2019 KESIS Energy Balance (2)'!$B$1</f>
        <v>0</v>
      </c>
      <c r="AT8" s="428">
        <f>'2019 KESIS Energy Balance'!AT8*'2019 KESIS Energy Balance (2)'!$B$1</f>
        <v>0</v>
      </c>
      <c r="AU8" s="428">
        <f>'2019 KESIS Energy Balance'!AU8*'2019 KESIS Energy Balance (2)'!$B$1</f>
        <v>0</v>
      </c>
      <c r="AV8" s="428">
        <f>'2019 KESIS Energy Balance'!AV8*'2019 KESIS Energy Balance (2)'!$B$1</f>
        <v>0</v>
      </c>
      <c r="AW8" s="428">
        <f>'2019 KESIS Energy Balance'!AW8*'2019 KESIS Energy Balance (2)'!$B$1</f>
        <v>0</v>
      </c>
      <c r="AX8" s="428">
        <f>'2019 KESIS Energy Balance'!AX8*'2019 KESIS Energy Balance (2)'!$B$1</f>
        <v>0</v>
      </c>
      <c r="AY8" s="428">
        <f>'2019 KESIS Energy Balance'!AY8*'2019 KESIS Energy Balance (2)'!$B$1</f>
        <v>0</v>
      </c>
      <c r="AZ8" s="428">
        <f>'2019 KESIS Energy Balance'!AZ8*'2019 KESIS Energy Balance (2)'!$B$1</f>
        <v>0</v>
      </c>
      <c r="BA8" s="428">
        <f>'2019 KESIS Energy Balance'!BA8*'2019 KESIS Energy Balance (2)'!$B$1</f>
        <v>0</v>
      </c>
      <c r="BB8" s="428">
        <f>'2019 KESIS Energy Balance'!BB8*'2019 KESIS Energy Balance (2)'!$B$1</f>
        <v>0</v>
      </c>
      <c r="BC8" s="428">
        <f>'2019 KESIS Energy Balance'!BC8*'2019 KESIS Energy Balance (2)'!$B$1</f>
        <v>0</v>
      </c>
      <c r="BD8" s="428">
        <f>'2019 KESIS Energy Balance'!BD8*'2019 KESIS Energy Balance (2)'!$B$1</f>
        <v>0</v>
      </c>
      <c r="BE8" s="428">
        <f>'2019 KESIS Energy Balance'!BE8*'2019 KESIS Energy Balance (2)'!$B$1</f>
        <v>0</v>
      </c>
      <c r="BF8" s="428">
        <f>'2019 KESIS Energy Balance'!BF8*'2019 KESIS Energy Balance (2)'!$B$1</f>
        <v>0</v>
      </c>
      <c r="BG8" s="428">
        <f>'2019 KESIS Energy Balance'!BG8*'2019 KESIS Energy Balance (2)'!$B$1</f>
        <v>0</v>
      </c>
      <c r="BH8" s="428">
        <f>'2019 KESIS Energy Balance'!BH8*'2019 KESIS Energy Balance (2)'!$B$1</f>
        <v>0</v>
      </c>
      <c r="BI8" s="428">
        <f>'2019 KESIS Energy Balance'!BI8*'2019 KESIS Energy Balance (2)'!$B$1</f>
        <v>0</v>
      </c>
      <c r="BJ8" s="428">
        <f>'2019 KESIS Energy Balance'!BJ8*'2019 KESIS Energy Balance (2)'!$B$1</f>
        <v>-2877812911360000</v>
      </c>
      <c r="BK8" s="428">
        <f>'2019 KESIS Energy Balance'!BK8*'2019 KESIS Energy Balance (2)'!$B$1</f>
        <v>0</v>
      </c>
      <c r="BL8" s="104"/>
      <c r="BM8" s="104"/>
    </row>
    <row r="9" spans="2:65">
      <c r="B9" s="100" t="s">
        <v>252</v>
      </c>
      <c r="C9" s="106" t="s">
        <v>253</v>
      </c>
      <c r="D9" s="428">
        <f>'2019 KESIS Energy Balance'!D9*'2019 KESIS Energy Balance (2)'!$B$1</f>
        <v>0</v>
      </c>
      <c r="E9" s="428">
        <f>'2019 KESIS Energy Balance'!E9*'2019 KESIS Energy Balance (2)'!$B$1</f>
        <v>0</v>
      </c>
      <c r="F9" s="428">
        <f>'2019 KESIS Energy Balance'!F9*'2019 KESIS Energy Balance (2)'!$B$1</f>
        <v>0</v>
      </c>
      <c r="G9" s="428">
        <f>'2019 KESIS Energy Balance'!G9*'2019 KESIS Energy Balance (2)'!$B$1</f>
        <v>0</v>
      </c>
      <c r="H9" s="428">
        <f>'2019 KESIS Energy Balance'!H9*'2019 KESIS Energy Balance (2)'!$B$1</f>
        <v>0</v>
      </c>
      <c r="I9" s="428">
        <f>'2019 KESIS Energy Balance'!I9*'2019 KESIS Energy Balance (2)'!$B$1</f>
        <v>0</v>
      </c>
      <c r="J9" s="428">
        <f>'2019 KESIS Energy Balance'!J9*'2019 KESIS Energy Balance (2)'!$B$1</f>
        <v>0</v>
      </c>
      <c r="K9" s="428">
        <f>'2019 KESIS Energy Balance'!K9*'2019 KESIS Energy Balance (2)'!$B$1</f>
        <v>0</v>
      </c>
      <c r="L9" s="428">
        <f>'2019 KESIS Energy Balance'!L9*'2019 KESIS Energy Balance (2)'!$B$1</f>
        <v>0</v>
      </c>
      <c r="M9" s="428">
        <f>'2019 KESIS Energy Balance'!M9*'2019 KESIS Energy Balance (2)'!$B$1</f>
        <v>0</v>
      </c>
      <c r="N9" s="428">
        <f>'2019 KESIS Energy Balance'!N9*'2019 KESIS Energy Balance (2)'!$B$1</f>
        <v>0</v>
      </c>
      <c r="O9" s="428">
        <f>'2019 KESIS Energy Balance'!O9*'2019 KESIS Energy Balance (2)'!$B$1</f>
        <v>0</v>
      </c>
      <c r="P9" s="428">
        <f>'2019 KESIS Energy Balance'!P9*'2019 KESIS Energy Balance (2)'!$B$1</f>
        <v>0</v>
      </c>
      <c r="Q9" s="428">
        <f>'2019 KESIS Energy Balance'!Q9*'2019 KESIS Energy Balance (2)'!$B$1</f>
        <v>0</v>
      </c>
      <c r="R9" s="428">
        <f>'2019 KESIS Energy Balance'!R9*'2019 KESIS Energy Balance (2)'!$B$1</f>
        <v>0</v>
      </c>
      <c r="S9" s="428">
        <f>'2019 KESIS Energy Balance'!S9*'2019 KESIS Energy Balance (2)'!$B$1</f>
        <v>0</v>
      </c>
      <c r="T9" s="428">
        <f>'2019 KESIS Energy Balance'!T9*'2019 KESIS Energy Balance (2)'!$B$1</f>
        <v>0</v>
      </c>
      <c r="U9" s="428">
        <f>'2019 KESIS Energy Balance'!U9*'2019 KESIS Energy Balance (2)'!$B$1</f>
        <v>0</v>
      </c>
      <c r="V9" s="428">
        <f>'2019 KESIS Energy Balance'!V9*'2019 KESIS Energy Balance (2)'!$B$1</f>
        <v>0</v>
      </c>
      <c r="W9" s="428">
        <f>'2019 KESIS Energy Balance'!W9*'2019 KESIS Energy Balance (2)'!$B$1</f>
        <v>0</v>
      </c>
      <c r="X9" s="428">
        <f>'2019 KESIS Energy Balance'!X9*'2019 KESIS Energy Balance (2)'!$B$1</f>
        <v>-396800000</v>
      </c>
      <c r="Y9" s="428">
        <f>'2019 KESIS Energy Balance'!Y9*'2019 KESIS Energy Balance (2)'!$B$1</f>
        <v>0</v>
      </c>
      <c r="Z9" s="428">
        <f>'2019 KESIS Energy Balance'!Z9*'2019 KESIS Energy Balance (2)'!$B$1</f>
        <v>-158720000</v>
      </c>
      <c r="AA9" s="428">
        <f>'2019 KESIS Energy Balance'!AA9*'2019 KESIS Energy Balance (2)'!$B$1</f>
        <v>0</v>
      </c>
      <c r="AB9" s="428">
        <f>'2019 KESIS Energy Balance'!AB9*'2019 KESIS Energy Balance (2)'!$B$1</f>
        <v>0</v>
      </c>
      <c r="AC9" s="428">
        <f>'2019 KESIS Energy Balance'!AC9*'2019 KESIS Energy Balance (2)'!$B$1</f>
        <v>0</v>
      </c>
      <c r="AD9" s="428">
        <f>'2019 KESIS Energy Balance'!AD9*'2019 KESIS Energy Balance (2)'!$B$1</f>
        <v>-4007680000.0000005</v>
      </c>
      <c r="AE9" s="428">
        <f>'2019 KESIS Energy Balance'!AE9*'2019 KESIS Energy Balance (2)'!$B$1</f>
        <v>-51099150080000</v>
      </c>
      <c r="AF9" s="428">
        <f>'2019 KESIS Energy Balance'!AF9*'2019 KESIS Energy Balance (2)'!$B$1</f>
        <v>-2052289279999.9998</v>
      </c>
      <c r="AG9" s="428">
        <f>'2019 KESIS Energy Balance'!AG9*'2019 KESIS Energy Balance (2)'!$B$1</f>
        <v>-111183360000</v>
      </c>
      <c r="AH9" s="428">
        <f>'2019 KESIS Energy Balance'!AH9*'2019 KESIS Energy Balance (2)'!$B$1</f>
        <v>-280837025280000</v>
      </c>
      <c r="AI9" s="428">
        <f>'2019 KESIS Energy Balance'!AI9*'2019 KESIS Energy Balance (2)'!$B$1</f>
        <v>0</v>
      </c>
      <c r="AJ9" s="428">
        <f>'2019 KESIS Energy Balance'!AJ9*'2019 KESIS Energy Balance (2)'!$B$1</f>
        <v>-119040000</v>
      </c>
      <c r="AK9" s="428">
        <f>'2019 KESIS Energy Balance'!AK9*'2019 KESIS Energy Balance (2)'!$B$1</f>
        <v>0</v>
      </c>
      <c r="AL9" s="428">
        <f>'2019 KESIS Energy Balance'!AL9*'2019 KESIS Energy Balance (2)'!$B$1</f>
        <v>0</v>
      </c>
      <c r="AM9" s="428">
        <f>'2019 KESIS Energy Balance'!AM9*'2019 KESIS Energy Balance (2)'!$B$1</f>
        <v>0</v>
      </c>
      <c r="AN9" s="428">
        <f>'2019 KESIS Energy Balance'!AN9*'2019 KESIS Energy Balance (2)'!$B$1</f>
        <v>0</v>
      </c>
      <c r="AO9" s="428">
        <f>'2019 KESIS Energy Balance'!AO9*'2019 KESIS Energy Balance (2)'!$B$1</f>
        <v>0</v>
      </c>
      <c r="AP9" s="428">
        <f>'2019 KESIS Energy Balance'!AP9*'2019 KESIS Energy Balance (2)'!$B$1</f>
        <v>0</v>
      </c>
      <c r="AQ9" s="428">
        <f>'2019 KESIS Energy Balance'!AQ9*'2019 KESIS Energy Balance (2)'!$B$1</f>
        <v>0</v>
      </c>
      <c r="AR9" s="428">
        <f>'2019 KESIS Energy Balance'!AR9*'2019 KESIS Energy Balance (2)'!$B$1</f>
        <v>0</v>
      </c>
      <c r="AS9" s="428">
        <f>'2019 KESIS Energy Balance'!AS9*'2019 KESIS Energy Balance (2)'!$B$1</f>
        <v>0</v>
      </c>
      <c r="AT9" s="428">
        <f>'2019 KESIS Energy Balance'!AT9*'2019 KESIS Energy Balance (2)'!$B$1</f>
        <v>0</v>
      </c>
      <c r="AU9" s="428">
        <f>'2019 KESIS Energy Balance'!AU9*'2019 KESIS Energy Balance (2)'!$B$1</f>
        <v>0</v>
      </c>
      <c r="AV9" s="428">
        <f>'2019 KESIS Energy Balance'!AV9*'2019 KESIS Energy Balance (2)'!$B$1</f>
        <v>0</v>
      </c>
      <c r="AW9" s="428">
        <f>'2019 KESIS Energy Balance'!AW9*'2019 KESIS Energy Balance (2)'!$B$1</f>
        <v>0</v>
      </c>
      <c r="AX9" s="428">
        <f>'2019 KESIS Energy Balance'!AX9*'2019 KESIS Energy Balance (2)'!$B$1</f>
        <v>0</v>
      </c>
      <c r="AY9" s="428">
        <f>'2019 KESIS Energy Balance'!AY9*'2019 KESIS Energy Balance (2)'!$B$1</f>
        <v>0</v>
      </c>
      <c r="AZ9" s="428">
        <f>'2019 KESIS Energy Balance'!AZ9*'2019 KESIS Energy Balance (2)'!$B$1</f>
        <v>0</v>
      </c>
      <c r="BA9" s="428">
        <f>'2019 KESIS Energy Balance'!BA9*'2019 KESIS Energy Balance (2)'!$B$1</f>
        <v>0</v>
      </c>
      <c r="BB9" s="428">
        <f>'2019 KESIS Energy Balance'!BB9*'2019 KESIS Energy Balance (2)'!$B$1</f>
        <v>0</v>
      </c>
      <c r="BC9" s="428">
        <f>'2019 KESIS Energy Balance'!BC9*'2019 KESIS Energy Balance (2)'!$B$1</f>
        <v>0</v>
      </c>
      <c r="BD9" s="428">
        <f>'2019 KESIS Energy Balance'!BD9*'2019 KESIS Energy Balance (2)'!$B$1</f>
        <v>0</v>
      </c>
      <c r="BE9" s="428">
        <f>'2019 KESIS Energy Balance'!BE9*'2019 KESIS Energy Balance (2)'!$B$1</f>
        <v>0</v>
      </c>
      <c r="BF9" s="428">
        <f>'2019 KESIS Energy Balance'!BF9*'2019 KESIS Energy Balance (2)'!$B$1</f>
        <v>0</v>
      </c>
      <c r="BG9" s="428">
        <f>'2019 KESIS Energy Balance'!BG9*'2019 KESIS Energy Balance (2)'!$B$1</f>
        <v>0</v>
      </c>
      <c r="BH9" s="428">
        <f>'2019 KESIS Energy Balance'!BH9*'2019 KESIS Energy Balance (2)'!$B$1</f>
        <v>0</v>
      </c>
      <c r="BI9" s="428">
        <f>'2019 KESIS Energy Balance'!BI9*'2019 KESIS Energy Balance (2)'!$B$1</f>
        <v>0</v>
      </c>
      <c r="BJ9" s="428">
        <f>'2019 KESIS Energy Balance'!BJ9*'2019 KESIS Energy Balance (2)'!$B$1</f>
        <v>-334104330240000</v>
      </c>
      <c r="BK9" s="428">
        <f>'2019 KESIS Energy Balance'!BK9*'2019 KESIS Energy Balance (2)'!$B$1</f>
        <v>0</v>
      </c>
      <c r="BL9" s="104"/>
      <c r="BM9" s="104"/>
    </row>
    <row r="10" spans="2:65">
      <c r="B10" s="100" t="s">
        <v>254</v>
      </c>
      <c r="C10" s="106" t="s">
        <v>255</v>
      </c>
      <c r="D10" s="428">
        <f>'2019 KESIS Energy Balance'!D10*'2019 KESIS Energy Balance (2)'!$B$1</f>
        <v>0</v>
      </c>
      <c r="E10" s="428">
        <f>'2019 KESIS Energy Balance'!E10*'2019 KESIS Energy Balance (2)'!$B$1</f>
        <v>0</v>
      </c>
      <c r="F10" s="428">
        <f>'2019 KESIS Energy Balance'!F10*'2019 KESIS Energy Balance (2)'!$B$1</f>
        <v>0</v>
      </c>
      <c r="G10" s="428">
        <f>'2019 KESIS Energy Balance'!G10*'2019 KESIS Energy Balance (2)'!$B$1</f>
        <v>0</v>
      </c>
      <c r="H10" s="428">
        <f>'2019 KESIS Energy Balance'!H10*'2019 KESIS Energy Balance (2)'!$B$1</f>
        <v>0</v>
      </c>
      <c r="I10" s="428">
        <f>'2019 KESIS Energy Balance'!I10*'2019 KESIS Energy Balance (2)'!$B$1</f>
        <v>0</v>
      </c>
      <c r="J10" s="428">
        <f>'2019 KESIS Energy Balance'!J10*'2019 KESIS Energy Balance (2)'!$B$1</f>
        <v>0</v>
      </c>
      <c r="K10" s="428">
        <f>'2019 KESIS Energy Balance'!K10*'2019 KESIS Energy Balance (2)'!$B$1</f>
        <v>0</v>
      </c>
      <c r="L10" s="428">
        <f>'2019 KESIS Energy Balance'!L10*'2019 KESIS Energy Balance (2)'!$B$1</f>
        <v>0</v>
      </c>
      <c r="M10" s="428">
        <f>'2019 KESIS Energy Balance'!M10*'2019 KESIS Energy Balance (2)'!$B$1</f>
        <v>0</v>
      </c>
      <c r="N10" s="428">
        <f>'2019 KESIS Energy Balance'!N10*'2019 KESIS Energy Balance (2)'!$B$1</f>
        <v>0</v>
      </c>
      <c r="O10" s="428">
        <f>'2019 KESIS Energy Balance'!O10*'2019 KESIS Energy Balance (2)'!$B$1</f>
        <v>0</v>
      </c>
      <c r="P10" s="428">
        <f>'2019 KESIS Energy Balance'!P10*'2019 KESIS Energy Balance (2)'!$B$1</f>
        <v>0</v>
      </c>
      <c r="Q10" s="428">
        <f>'2019 KESIS Energy Balance'!Q10*'2019 KESIS Energy Balance (2)'!$B$1</f>
        <v>0</v>
      </c>
      <c r="R10" s="428">
        <f>'2019 KESIS Energy Balance'!R10*'2019 KESIS Energy Balance (2)'!$B$1</f>
        <v>0</v>
      </c>
      <c r="S10" s="428">
        <f>'2019 KESIS Energy Balance'!S10*'2019 KESIS Energy Balance (2)'!$B$1</f>
        <v>0</v>
      </c>
      <c r="T10" s="428">
        <f>'2019 KESIS Energy Balance'!T10*'2019 KESIS Energy Balance (2)'!$B$1</f>
        <v>0</v>
      </c>
      <c r="U10" s="428">
        <f>'2019 KESIS Energy Balance'!U10*'2019 KESIS Energy Balance (2)'!$B$1</f>
        <v>0</v>
      </c>
      <c r="V10" s="428">
        <f>'2019 KESIS Energy Balance'!V10*'2019 KESIS Energy Balance (2)'!$B$1</f>
        <v>0</v>
      </c>
      <c r="W10" s="428">
        <f>'2019 KESIS Energy Balance'!W10*'2019 KESIS Energy Balance (2)'!$B$1</f>
        <v>0</v>
      </c>
      <c r="X10" s="428">
        <f>'2019 KESIS Energy Balance'!X10*'2019 KESIS Energy Balance (2)'!$B$1</f>
        <v>0</v>
      </c>
      <c r="Y10" s="428">
        <f>'2019 KESIS Energy Balance'!Y10*'2019 KESIS Energy Balance (2)'!$B$1</f>
        <v>0</v>
      </c>
      <c r="Z10" s="428">
        <f>'2019 KESIS Energy Balance'!Z10*'2019 KESIS Energy Balance (2)'!$B$1</f>
        <v>0</v>
      </c>
      <c r="AA10" s="428">
        <f>'2019 KESIS Energy Balance'!AA10*'2019 KESIS Energy Balance (2)'!$B$1</f>
        <v>-20514560000</v>
      </c>
      <c r="AB10" s="428">
        <f>'2019 KESIS Energy Balance'!AB10*'2019 KESIS Energy Balance (2)'!$B$1</f>
        <v>0</v>
      </c>
      <c r="AC10" s="428">
        <f>'2019 KESIS Energy Balance'!AC10*'2019 KESIS Energy Balance (2)'!$B$1</f>
        <v>-170693995520000</v>
      </c>
      <c r="AD10" s="428">
        <f>'2019 KESIS Energy Balance'!AD10*'2019 KESIS Energy Balance (2)'!$B$1</f>
        <v>0</v>
      </c>
      <c r="AE10" s="428">
        <f>'2019 KESIS Energy Balance'!AE10*'2019 KESIS Energy Balance (2)'!$B$1</f>
        <v>0</v>
      </c>
      <c r="AF10" s="428">
        <f>'2019 KESIS Energy Balance'!AF10*'2019 KESIS Energy Balance (2)'!$B$1</f>
        <v>0</v>
      </c>
      <c r="AG10" s="428">
        <f>'2019 KESIS Energy Balance'!AG10*'2019 KESIS Energy Balance (2)'!$B$1</f>
        <v>0</v>
      </c>
      <c r="AH10" s="428">
        <f>'2019 KESIS Energy Balance'!AH10*'2019 KESIS Energy Balance (2)'!$B$1</f>
        <v>0</v>
      </c>
      <c r="AI10" s="428">
        <f>'2019 KESIS Energy Balance'!AI10*'2019 KESIS Energy Balance (2)'!$B$1</f>
        <v>0</v>
      </c>
      <c r="AJ10" s="428">
        <f>'2019 KESIS Energy Balance'!AJ10*'2019 KESIS Energy Balance (2)'!$B$1</f>
        <v>0</v>
      </c>
      <c r="AK10" s="428">
        <f>'2019 KESIS Energy Balance'!AK10*'2019 KESIS Energy Balance (2)'!$B$1</f>
        <v>0</v>
      </c>
      <c r="AL10" s="428">
        <f>'2019 KESIS Energy Balance'!AL10*'2019 KESIS Energy Balance (2)'!$B$1</f>
        <v>0</v>
      </c>
      <c r="AM10" s="428">
        <f>'2019 KESIS Energy Balance'!AM10*'2019 KESIS Energy Balance (2)'!$B$1</f>
        <v>0</v>
      </c>
      <c r="AN10" s="428">
        <f>'2019 KESIS Energy Balance'!AN10*'2019 KESIS Energy Balance (2)'!$B$1</f>
        <v>0</v>
      </c>
      <c r="AO10" s="428">
        <f>'2019 KESIS Energy Balance'!AO10*'2019 KESIS Energy Balance (2)'!$B$1</f>
        <v>0</v>
      </c>
      <c r="AP10" s="428">
        <f>'2019 KESIS Energy Balance'!AP10*'2019 KESIS Energy Balance (2)'!$B$1</f>
        <v>0</v>
      </c>
      <c r="AQ10" s="428">
        <f>'2019 KESIS Energy Balance'!AQ10*'2019 KESIS Energy Balance (2)'!$B$1</f>
        <v>0</v>
      </c>
      <c r="AR10" s="428">
        <f>'2019 KESIS Energy Balance'!AR10*'2019 KESIS Energy Balance (2)'!$B$1</f>
        <v>0</v>
      </c>
      <c r="AS10" s="428">
        <f>'2019 KESIS Energy Balance'!AS10*'2019 KESIS Energy Balance (2)'!$B$1</f>
        <v>0</v>
      </c>
      <c r="AT10" s="428">
        <f>'2019 KESIS Energy Balance'!AT10*'2019 KESIS Energy Balance (2)'!$B$1</f>
        <v>0</v>
      </c>
      <c r="AU10" s="428">
        <f>'2019 KESIS Energy Balance'!AU10*'2019 KESIS Energy Balance (2)'!$B$1</f>
        <v>0</v>
      </c>
      <c r="AV10" s="428">
        <f>'2019 KESIS Energy Balance'!AV10*'2019 KESIS Energy Balance (2)'!$B$1</f>
        <v>0</v>
      </c>
      <c r="AW10" s="428">
        <f>'2019 KESIS Energy Balance'!AW10*'2019 KESIS Energy Balance (2)'!$B$1</f>
        <v>0</v>
      </c>
      <c r="AX10" s="428">
        <f>'2019 KESIS Energy Balance'!AX10*'2019 KESIS Energy Balance (2)'!$B$1</f>
        <v>0</v>
      </c>
      <c r="AY10" s="428">
        <f>'2019 KESIS Energy Balance'!AY10*'2019 KESIS Energy Balance (2)'!$B$1</f>
        <v>0</v>
      </c>
      <c r="AZ10" s="428">
        <f>'2019 KESIS Energy Balance'!AZ10*'2019 KESIS Energy Balance (2)'!$B$1</f>
        <v>0</v>
      </c>
      <c r="BA10" s="428">
        <f>'2019 KESIS Energy Balance'!BA10*'2019 KESIS Energy Balance (2)'!$B$1</f>
        <v>0</v>
      </c>
      <c r="BB10" s="428">
        <f>'2019 KESIS Energy Balance'!BB10*'2019 KESIS Energy Balance (2)'!$B$1</f>
        <v>0</v>
      </c>
      <c r="BC10" s="428">
        <f>'2019 KESIS Energy Balance'!BC10*'2019 KESIS Energy Balance (2)'!$B$1</f>
        <v>0</v>
      </c>
      <c r="BD10" s="428">
        <f>'2019 KESIS Energy Balance'!BD10*'2019 KESIS Energy Balance (2)'!$B$1</f>
        <v>0</v>
      </c>
      <c r="BE10" s="428">
        <f>'2019 KESIS Energy Balance'!BE10*'2019 KESIS Energy Balance (2)'!$B$1</f>
        <v>0</v>
      </c>
      <c r="BF10" s="428">
        <f>'2019 KESIS Energy Balance'!BF10*'2019 KESIS Energy Balance (2)'!$B$1</f>
        <v>0</v>
      </c>
      <c r="BG10" s="428">
        <f>'2019 KESIS Energy Balance'!BG10*'2019 KESIS Energy Balance (2)'!$B$1</f>
        <v>0</v>
      </c>
      <c r="BH10" s="428">
        <f>'2019 KESIS Energy Balance'!BH10*'2019 KESIS Energy Balance (2)'!$B$1</f>
        <v>0</v>
      </c>
      <c r="BI10" s="428">
        <f>'2019 KESIS Energy Balance'!BI10*'2019 KESIS Energy Balance (2)'!$B$1</f>
        <v>0</v>
      </c>
      <c r="BJ10" s="428">
        <f>'2019 KESIS Energy Balance'!BJ10*'2019 KESIS Energy Balance (2)'!$B$1</f>
        <v>-170714510080000</v>
      </c>
      <c r="BK10" s="428">
        <f>'2019 KESIS Energy Balance'!BK10*'2019 KESIS Energy Balance (2)'!$B$1</f>
        <v>0</v>
      </c>
      <c r="BL10" s="104"/>
      <c r="BM10" s="104"/>
    </row>
    <row r="11" spans="2:65" collapsed="1">
      <c r="B11" s="100" t="s">
        <v>256</v>
      </c>
      <c r="C11" s="101" t="s">
        <v>257</v>
      </c>
      <c r="D11" s="428">
        <f>'2019 KESIS Energy Balance'!D11*'2019 KESIS Energy Balance (2)'!$B$1</f>
        <v>-2214699520000</v>
      </c>
      <c r="E11" s="428">
        <f>'2019 KESIS Energy Balance'!E11*'2019 KESIS Energy Balance (2)'!$B$1</f>
        <v>1144450560000</v>
      </c>
      <c r="F11" s="428">
        <f>'2019 KESIS Energy Balance'!F11*'2019 KESIS Energy Balance (2)'!$B$1</f>
        <v>-59641738240000</v>
      </c>
      <c r="G11" s="428">
        <f>'2019 KESIS Energy Balance'!G11*'2019 KESIS Energy Balance (2)'!$B$1</f>
        <v>13778880000000</v>
      </c>
      <c r="H11" s="428">
        <f>'2019 KESIS Energy Balance'!H11*'2019 KESIS Energy Balance (2)'!$B$1</f>
        <v>0</v>
      </c>
      <c r="I11" s="428">
        <f>'2019 KESIS Energy Balance'!I11*'2019 KESIS Energy Balance (2)'!$B$1</f>
        <v>0</v>
      </c>
      <c r="J11" s="428">
        <f>'2019 KESIS Energy Balance'!J11*'2019 KESIS Energy Balance (2)'!$B$1</f>
        <v>0</v>
      </c>
      <c r="K11" s="428">
        <f>'2019 KESIS Energy Balance'!K11*'2019 KESIS Energy Balance (2)'!$B$1</f>
        <v>0</v>
      </c>
      <c r="L11" s="428">
        <f>'2019 KESIS Energy Balance'!L11*'2019 KESIS Energy Balance (2)'!$B$1</f>
        <v>0</v>
      </c>
      <c r="M11" s="428">
        <f>'2019 KESIS Energy Balance'!M11*'2019 KESIS Energy Balance (2)'!$B$1</f>
        <v>0</v>
      </c>
      <c r="N11" s="428">
        <f>'2019 KESIS Energy Balance'!N11*'2019 KESIS Energy Balance (2)'!$B$1</f>
        <v>0</v>
      </c>
      <c r="O11" s="428">
        <f>'2019 KESIS Energy Balance'!O11*'2019 KESIS Energy Balance (2)'!$B$1</f>
        <v>0</v>
      </c>
      <c r="P11" s="428">
        <f>'2019 KESIS Energy Balance'!P11*'2019 KESIS Energy Balance (2)'!$B$1</f>
        <v>0</v>
      </c>
      <c r="Q11" s="428">
        <f>'2019 KESIS Energy Balance'!Q11*'2019 KESIS Energy Balance (2)'!$B$1</f>
        <v>43064307200000</v>
      </c>
      <c r="R11" s="428">
        <f>'2019 KESIS Energy Balance'!R11*'2019 KESIS Energy Balance (2)'!$B$1</f>
        <v>0</v>
      </c>
      <c r="S11" s="428">
        <f>'2019 KESIS Energy Balance'!S11*'2019 KESIS Energy Balance (2)'!$B$1</f>
        <v>37892812800000</v>
      </c>
      <c r="T11" s="428">
        <f>'2019 KESIS Energy Balance'!T11*'2019 KESIS Energy Balance (2)'!$B$1</f>
        <v>-5570754560000</v>
      </c>
      <c r="U11" s="428">
        <f>'2019 KESIS Energy Balance'!U11*'2019 KESIS Energy Balance (2)'!$B$1</f>
        <v>-4840960000</v>
      </c>
      <c r="V11" s="428">
        <f>'2019 KESIS Energy Balance'!V11*'2019 KESIS Energy Balance (2)'!$B$1</f>
        <v>10872320000</v>
      </c>
      <c r="W11" s="428">
        <f>'2019 KESIS Energy Balance'!W11*'2019 KESIS Energy Balance (2)'!$B$1</f>
        <v>0</v>
      </c>
      <c r="X11" s="428">
        <f>'2019 KESIS Energy Balance'!X11*'2019 KESIS Energy Balance (2)'!$B$1</f>
        <v>2256680960000</v>
      </c>
      <c r="Y11" s="428">
        <f>'2019 KESIS Energy Balance'!Y11*'2019 KESIS Energy Balance (2)'!$B$1</f>
        <v>2245094400000</v>
      </c>
      <c r="Z11" s="428">
        <f>'2019 KESIS Energy Balance'!Z11*'2019 KESIS Energy Balance (2)'!$B$1</f>
        <v>5146535680000</v>
      </c>
      <c r="AA11" s="428">
        <f>'2019 KESIS Energy Balance'!AA11*'2019 KESIS Energy Balance (2)'!$B$1</f>
        <v>98247680000</v>
      </c>
      <c r="AB11" s="428">
        <f>'2019 KESIS Energy Balance'!AB11*'2019 KESIS Energy Balance (2)'!$B$1</f>
        <v>0</v>
      </c>
      <c r="AC11" s="428">
        <f>'2019 KESIS Energy Balance'!AC11*'2019 KESIS Energy Balance (2)'!$B$1</f>
        <v>495325440000</v>
      </c>
      <c r="AD11" s="428">
        <f>'2019 KESIS Energy Balance'!AD11*'2019 KESIS Energy Balance (2)'!$B$1</f>
        <v>-1298051840000</v>
      </c>
      <c r="AE11" s="428">
        <f>'2019 KESIS Energy Balance'!AE11*'2019 KESIS Energy Balance (2)'!$B$1</f>
        <v>3849436160000</v>
      </c>
      <c r="AF11" s="428">
        <f>'2019 KESIS Energy Balance'!AF11*'2019 KESIS Energy Balance (2)'!$B$1</f>
        <v>864428800000</v>
      </c>
      <c r="AG11" s="428">
        <f>'2019 KESIS Energy Balance'!AG11*'2019 KESIS Energy Balance (2)'!$B$1</f>
        <v>-25911040000</v>
      </c>
      <c r="AH11" s="428">
        <f>'2019 KESIS Energy Balance'!AH11*'2019 KESIS Energy Balance (2)'!$B$1</f>
        <v>11867613440000.002</v>
      </c>
      <c r="AI11" s="428">
        <f>'2019 KESIS Energy Balance'!AI11*'2019 KESIS Energy Balance (2)'!$B$1</f>
        <v>17027441920000.002</v>
      </c>
      <c r="AJ11" s="428">
        <f>'2019 KESIS Energy Balance'!AJ11*'2019 KESIS Energy Balance (2)'!$B$1</f>
        <v>35592960000</v>
      </c>
      <c r="AK11" s="428">
        <f>'2019 KESIS Energy Balance'!AK11*'2019 KESIS Energy Balance (2)'!$B$1</f>
        <v>-830423040000</v>
      </c>
      <c r="AL11" s="428">
        <f>'2019 KESIS Energy Balance'!AL11*'2019 KESIS Energy Balance (2)'!$B$1</f>
        <v>787330560000</v>
      </c>
      <c r="AM11" s="428">
        <f>'2019 KESIS Energy Balance'!AM11*'2019 KESIS Energy Balance (2)'!$B$1</f>
        <v>22657280000</v>
      </c>
      <c r="AN11" s="428">
        <f>'2019 KESIS Energy Balance'!AN11*'2019 KESIS Energy Balance (2)'!$B$1</f>
        <v>-124238079999.99998</v>
      </c>
      <c r="AO11" s="428">
        <f>'2019 KESIS Energy Balance'!AO11*'2019 KESIS Energy Balance (2)'!$B$1</f>
        <v>-985016320000.00012</v>
      </c>
      <c r="AP11" s="428">
        <f>'2019 KESIS Energy Balance'!AP11*'2019 KESIS Energy Balance (2)'!$B$1</f>
        <v>0</v>
      </c>
      <c r="AQ11" s="428">
        <f>'2019 KESIS Energy Balance'!AQ11*'2019 KESIS Energy Balance (2)'!$B$1</f>
        <v>0</v>
      </c>
      <c r="AR11" s="428">
        <f>'2019 KESIS Energy Balance'!AR11*'2019 KESIS Energy Balance (2)'!$B$1</f>
        <v>0</v>
      </c>
      <c r="AS11" s="428">
        <f>'2019 KESIS Energy Balance'!AS11*'2019 KESIS Energy Balance (2)'!$B$1</f>
        <v>0</v>
      </c>
      <c r="AT11" s="428">
        <f>'2019 KESIS Energy Balance'!AT11*'2019 KESIS Energy Balance (2)'!$B$1</f>
        <v>0</v>
      </c>
      <c r="AU11" s="428">
        <f>'2019 KESIS Energy Balance'!AU11*'2019 KESIS Energy Balance (2)'!$B$1</f>
        <v>0</v>
      </c>
      <c r="AV11" s="428">
        <f>'2019 KESIS Energy Balance'!AV11*'2019 KESIS Energy Balance (2)'!$B$1</f>
        <v>0</v>
      </c>
      <c r="AW11" s="428">
        <f>'2019 KESIS Energy Balance'!AW11*'2019 KESIS Energy Balance (2)'!$B$1</f>
        <v>-98922240000</v>
      </c>
      <c r="AX11" s="428">
        <f>'2019 KESIS Energy Balance'!AX11*'2019 KESIS Energy Balance (2)'!$B$1</f>
        <v>0</v>
      </c>
      <c r="AY11" s="428">
        <f>'2019 KESIS Energy Balance'!AY11*'2019 KESIS Energy Balance (2)'!$B$1</f>
        <v>0</v>
      </c>
      <c r="AZ11" s="428">
        <f>'2019 KESIS Energy Balance'!AZ11*'2019 KESIS Energy Balance (2)'!$B$1</f>
        <v>0</v>
      </c>
      <c r="BA11" s="428">
        <f>'2019 KESIS Energy Balance'!BA11*'2019 KESIS Energy Balance (2)'!$B$1</f>
        <v>0</v>
      </c>
      <c r="BB11" s="428">
        <f>'2019 KESIS Energy Balance'!BB11*'2019 KESIS Energy Balance (2)'!$B$1</f>
        <v>0</v>
      </c>
      <c r="BC11" s="428">
        <f>'2019 KESIS Energy Balance'!BC11*'2019 KESIS Energy Balance (2)'!$B$1</f>
        <v>0</v>
      </c>
      <c r="BD11" s="428">
        <f>'2019 KESIS Energy Balance'!BD11*'2019 KESIS Energy Balance (2)'!$B$1</f>
        <v>0</v>
      </c>
      <c r="BE11" s="428">
        <f>'2019 KESIS Energy Balance'!BE11*'2019 KESIS Energy Balance (2)'!$B$1</f>
        <v>0</v>
      </c>
      <c r="BF11" s="428">
        <f>'2019 KESIS Energy Balance'!BF11*'2019 KESIS Energy Balance (2)'!$B$1</f>
        <v>0</v>
      </c>
      <c r="BG11" s="428">
        <f>'2019 KESIS Energy Balance'!BG11*'2019 KESIS Energy Balance (2)'!$B$1</f>
        <v>0</v>
      </c>
      <c r="BH11" s="428">
        <f>'2019 KESIS Energy Balance'!BH11*'2019 KESIS Energy Balance (2)'!$B$1</f>
        <v>0</v>
      </c>
      <c r="BI11" s="428">
        <f>'2019 KESIS Energy Balance'!BI11*'2019 KESIS Energy Balance (2)'!$B$1</f>
        <v>0</v>
      </c>
      <c r="BJ11" s="428">
        <f>'2019 KESIS Energy Balance'!BJ11*'2019 KESIS Energy Balance (2)'!$B$1</f>
        <v>69793112319999.992</v>
      </c>
      <c r="BK11" s="428">
        <f>'2019 KESIS Energy Balance'!BK11*'2019 KESIS Energy Balance (2)'!$B$1</f>
        <v>-98922240000</v>
      </c>
      <c r="BL11" s="104"/>
      <c r="BM11" s="104"/>
    </row>
    <row r="12" spans="2:65">
      <c r="B12" s="107" t="s">
        <v>258</v>
      </c>
      <c r="C12" s="108" t="s">
        <v>259</v>
      </c>
      <c r="D12" s="428">
        <f>'2019 KESIS Energy Balance'!D12*'2019 KESIS Energy Balance (2)'!$B$1</f>
        <v>18130506240000</v>
      </c>
      <c r="E12" s="428">
        <f>'2019 KESIS Energy Balance'!E12*'2019 KESIS Energy Balance (2)'!$B$1</f>
        <v>138838653440000</v>
      </c>
      <c r="F12" s="428">
        <f>'2019 KESIS Energy Balance'!F12*'2019 KESIS Energy Balance (2)'!$B$1</f>
        <v>566022938880000</v>
      </c>
      <c r="G12" s="428">
        <f>'2019 KESIS Energy Balance'!G12*'2019 KESIS Energy Balance (2)'!$B$1</f>
        <v>2598794856960000</v>
      </c>
      <c r="H12" s="428">
        <f>'2019 KESIS Energy Balance'!H12*'2019 KESIS Energy Balance (2)'!$B$1</f>
        <v>37918366720000</v>
      </c>
      <c r="I12" s="428">
        <f>'2019 KESIS Energy Balance'!I12*'2019 KESIS Energy Balance (2)'!$B$1</f>
        <v>1230080000</v>
      </c>
      <c r="J12" s="428">
        <f>'2019 KESIS Energy Balance'!J12*'2019 KESIS Energy Balance (2)'!$B$1</f>
        <v>611032320000</v>
      </c>
      <c r="K12" s="428">
        <f>'2019 KESIS Energy Balance'!K12*'2019 KESIS Energy Balance (2)'!$B$1</f>
        <v>139633920000</v>
      </c>
      <c r="L12" s="428">
        <f>'2019 KESIS Energy Balance'!L12*'2019 KESIS Energy Balance (2)'!$B$1</f>
        <v>8000837119999.999</v>
      </c>
      <c r="M12" s="428">
        <f>'2019 KESIS Energy Balance'!M12*'2019 KESIS Energy Balance (2)'!$B$1</f>
        <v>0</v>
      </c>
      <c r="N12" s="428">
        <f>'2019 KESIS Energy Balance'!N12*'2019 KESIS Energy Balance (2)'!$B$1</f>
        <v>0</v>
      </c>
      <c r="O12" s="428">
        <f>'2019 KESIS Energy Balance'!O12*'2019 KESIS Energy Balance (2)'!$B$1</f>
        <v>0</v>
      </c>
      <c r="P12" s="428">
        <f>'2019 KESIS Energy Balance'!P12*'2019 KESIS Energy Balance (2)'!$B$1</f>
        <v>0</v>
      </c>
      <c r="Q12" s="428">
        <f>'2019 KESIS Energy Balance'!Q12*'2019 KESIS Energy Balance (2)'!$B$1</f>
        <v>2165004764160000</v>
      </c>
      <c r="R12" s="428">
        <f>'2019 KESIS Energy Balance'!R12*'2019 KESIS Energy Balance (2)'!$B$1</f>
        <v>0</v>
      </c>
      <c r="S12" s="428">
        <f>'2019 KESIS Energy Balance'!S12*'2019 KESIS Energy Balance (2)'!$B$1</f>
        <v>6276715050240000</v>
      </c>
      <c r="T12" s="428">
        <f>'2019 KESIS Energy Balance'!T12*'2019 KESIS Energy Balance (2)'!$B$1</f>
        <v>19145996800000</v>
      </c>
      <c r="U12" s="428">
        <f>'2019 KESIS Energy Balance'!U12*'2019 KESIS Energy Balance (2)'!$B$1</f>
        <v>-4840960000</v>
      </c>
      <c r="V12" s="428">
        <f>'2019 KESIS Energy Balance'!V12*'2019 KESIS Energy Balance (2)'!$B$1</f>
        <v>-437670400000</v>
      </c>
      <c r="W12" s="428">
        <f>'2019 KESIS Energy Balance'!W12*'2019 KESIS Energy Balance (2)'!$B$1</f>
        <v>0</v>
      </c>
      <c r="X12" s="428">
        <f>'2019 KESIS Energy Balance'!X12*'2019 KESIS Energy Balance (2)'!$B$1</f>
        <v>270357457920000.03</v>
      </c>
      <c r="Y12" s="428">
        <f>'2019 KESIS Energy Balance'!Y12*'2019 KESIS Energy Balance (2)'!$B$1</f>
        <v>83338039040000</v>
      </c>
      <c r="Z12" s="428">
        <f>'2019 KESIS Energy Balance'!Z12*'2019 KESIS Energy Balance (2)'!$B$1</f>
        <v>-427160834560000</v>
      </c>
      <c r="AA12" s="428">
        <f>'2019 KESIS Energy Balance'!AA12*'2019 KESIS Energy Balance (2)'!$B$1</f>
        <v>-939384320000</v>
      </c>
      <c r="AB12" s="428">
        <f>'2019 KESIS Energy Balance'!AB12*'2019 KESIS Energy Balance (2)'!$B$1</f>
        <v>0</v>
      </c>
      <c r="AC12" s="428">
        <f>'2019 KESIS Energy Balance'!AC12*'2019 KESIS Energy Balance (2)'!$B$1</f>
        <v>-800968814079999.88</v>
      </c>
      <c r="AD12" s="428">
        <f>'2019 KESIS Energy Balance'!AD12*'2019 KESIS Energy Balance (2)'!$B$1</f>
        <v>-24186110720000</v>
      </c>
      <c r="AE12" s="428">
        <f>'2019 KESIS Energy Balance'!AE12*'2019 KESIS Energy Balance (2)'!$B$1</f>
        <v>-1158635048960000</v>
      </c>
      <c r="AF12" s="428">
        <f>'2019 KESIS Energy Balance'!AF12*'2019 KESIS Energy Balance (2)'!$B$1</f>
        <v>-2507339520000</v>
      </c>
      <c r="AG12" s="428">
        <f>'2019 KESIS Energy Balance'!AG12*'2019 KESIS Energy Balance (2)'!$B$1</f>
        <v>-137134080000</v>
      </c>
      <c r="AH12" s="428">
        <f>'2019 KESIS Energy Balance'!AH12*'2019 KESIS Energy Balance (2)'!$B$1</f>
        <v>-178901208320000</v>
      </c>
      <c r="AI12" s="428">
        <f>'2019 KESIS Energy Balance'!AI12*'2019 KESIS Energy Balance (2)'!$B$1</f>
        <v>886241253120000</v>
      </c>
      <c r="AJ12" s="428">
        <f>'2019 KESIS Energy Balance'!AJ12*'2019 KESIS Energy Balance (2)'!$B$1</f>
        <v>-6173890560000.001</v>
      </c>
      <c r="AK12" s="428">
        <f>'2019 KESIS Energy Balance'!AK12*'2019 KESIS Energy Balance (2)'!$B$1</f>
        <v>-96504537600000</v>
      </c>
      <c r="AL12" s="428">
        <f>'2019 KESIS Energy Balance'!AL12*'2019 KESIS Energy Balance (2)'!$B$1</f>
        <v>-131134583040000</v>
      </c>
      <c r="AM12" s="428">
        <f>'2019 KESIS Energy Balance'!AM12*'2019 KESIS Energy Balance (2)'!$B$1</f>
        <v>22657280000</v>
      </c>
      <c r="AN12" s="428">
        <f>'2019 KESIS Energy Balance'!AN12*'2019 KESIS Energy Balance (2)'!$B$1</f>
        <v>-124238079999.99998</v>
      </c>
      <c r="AO12" s="428">
        <f>'2019 KESIS Energy Balance'!AO12*'2019 KESIS Energy Balance (2)'!$B$1</f>
        <v>-75672418560000</v>
      </c>
      <c r="AP12" s="428">
        <f>'2019 KESIS Energy Balance'!AP12*'2019 KESIS Energy Balance (2)'!$B$1</f>
        <v>71697871360000</v>
      </c>
      <c r="AQ12" s="428">
        <f>'2019 KESIS Energy Balance'!AQ12*'2019 KESIS Energy Balance (2)'!$B$1</f>
        <v>38651375360000</v>
      </c>
      <c r="AR12" s="428">
        <f>'2019 KESIS Energy Balance'!AR12*'2019 KESIS Energy Balance (2)'!$B$1</f>
        <v>26582981120000</v>
      </c>
      <c r="AS12" s="428">
        <f>'2019 KESIS Energy Balance'!AS12*'2019 KESIS Energy Balance (2)'!$B$1</f>
        <v>111279861759999.98</v>
      </c>
      <c r="AT12" s="428">
        <f>'2019 KESIS Energy Balance'!AT12*'2019 KESIS Energy Balance (2)'!$B$1</f>
        <v>3820430080000</v>
      </c>
      <c r="AU12" s="428">
        <f>'2019 KESIS Energy Balance'!AU12*'2019 KESIS Energy Balance (2)'!$B$1</f>
        <v>2996554240000</v>
      </c>
      <c r="AV12" s="428">
        <f>'2019 KESIS Energy Balance'!AV12*'2019 KESIS Energy Balance (2)'!$B$1</f>
        <v>0</v>
      </c>
      <c r="AW12" s="428">
        <f>'2019 KESIS Energy Balance'!AW12*'2019 KESIS Energy Balance (2)'!$B$1</f>
        <v>27193854720000</v>
      </c>
      <c r="AX12" s="428">
        <f>'2019 KESIS Energy Balance'!AX12*'2019 KESIS Energy Balance (2)'!$B$1</f>
        <v>19398639360000</v>
      </c>
      <c r="AY12" s="428">
        <f>'2019 KESIS Energy Balance'!AY12*'2019 KESIS Energy Balance (2)'!$B$1</f>
        <v>0</v>
      </c>
      <c r="AZ12" s="428">
        <f>'2019 KESIS Energy Balance'!AZ12*'2019 KESIS Energy Balance (2)'!$B$1</f>
        <v>1233205196800000</v>
      </c>
      <c r="BA12" s="428">
        <f>'2019 KESIS Energy Balance'!BA12*'2019 KESIS Energy Balance (2)'!$B$1</f>
        <v>23589720320000</v>
      </c>
      <c r="BB12" s="428">
        <f>'2019 KESIS Energy Balance'!BB12*'2019 KESIS Energy Balance (2)'!$B$1</f>
        <v>8916968960000</v>
      </c>
      <c r="BC12" s="428">
        <f>'2019 KESIS Energy Balance'!BC12*'2019 KESIS Energy Balance (2)'!$B$1</f>
        <v>109840271360000</v>
      </c>
      <c r="BD12" s="428">
        <f>'2019 KESIS Energy Balance'!BD12*'2019 KESIS Energy Balance (2)'!$B$1</f>
        <v>1067868160000</v>
      </c>
      <c r="BE12" s="428">
        <f>'2019 KESIS Energy Balance'!BE12*'2019 KESIS Energy Balance (2)'!$B$1</f>
        <v>4008870400000</v>
      </c>
      <c r="BF12" s="428">
        <f>'2019 KESIS Energy Balance'!BF12*'2019 KESIS Energy Balance (2)'!$B$1</f>
        <v>22643828479999.996</v>
      </c>
      <c r="BG12" s="428">
        <f>'2019 KESIS Energy Balance'!BG12*'2019 KESIS Energy Balance (2)'!$B$1</f>
        <v>0</v>
      </c>
      <c r="BH12" s="428">
        <f>'2019 KESIS Energy Balance'!BH12*'2019 KESIS Energy Balance (2)'!$B$1</f>
        <v>0</v>
      </c>
      <c r="BI12" s="428">
        <f>'2019 KESIS Energy Balance'!BI12*'2019 KESIS Energy Balance (2)'!$B$1</f>
        <v>2630982400000.0005</v>
      </c>
      <c r="BJ12" s="428">
        <f>'2019 KESIS Energy Balance'!BJ12*'2019 KESIS Energy Balance (2)'!$B$1</f>
        <v>1.1873320495360004E+16</v>
      </c>
      <c r="BK12" s="428">
        <f>'2019 KESIS Energy Balance'!BK12*'2019 KESIS Energy Balance (2)'!$B$1</f>
        <v>471689135360000</v>
      </c>
      <c r="BL12" s="104"/>
      <c r="BM12" s="104"/>
    </row>
    <row r="13" spans="2:65">
      <c r="B13" s="100" t="s">
        <v>260</v>
      </c>
      <c r="C13" s="110" t="s">
        <v>261</v>
      </c>
      <c r="D13" s="428">
        <f>'2019 KESIS Energy Balance'!D13*'2019 KESIS Energy Balance (2)'!$B$1</f>
        <v>0</v>
      </c>
      <c r="E13" s="428">
        <f>'2019 KESIS Energy Balance'!E13*'2019 KESIS Energy Balance (2)'!$B$1</f>
        <v>0</v>
      </c>
      <c r="F13" s="428">
        <f>'2019 KESIS Energy Balance'!F13*'2019 KESIS Energy Balance (2)'!$B$1</f>
        <v>0</v>
      </c>
      <c r="G13" s="428">
        <f>'2019 KESIS Energy Balance'!G13*'2019 KESIS Energy Balance (2)'!$B$1</f>
        <v>0</v>
      </c>
      <c r="H13" s="428">
        <f>'2019 KESIS Energy Balance'!H13*'2019 KESIS Energy Balance (2)'!$B$1</f>
        <v>0</v>
      </c>
      <c r="I13" s="428">
        <f>'2019 KESIS Energy Balance'!I13*'2019 KESIS Energy Balance (2)'!$B$1</f>
        <v>0</v>
      </c>
      <c r="J13" s="428">
        <f>'2019 KESIS Energy Balance'!J13*'2019 KESIS Energy Balance (2)'!$B$1</f>
        <v>0</v>
      </c>
      <c r="K13" s="428">
        <f>'2019 KESIS Energy Balance'!K13*'2019 KESIS Energy Balance (2)'!$B$1</f>
        <v>0</v>
      </c>
      <c r="L13" s="428">
        <f>'2019 KESIS Energy Balance'!L13*'2019 KESIS Energy Balance (2)'!$B$1</f>
        <v>0</v>
      </c>
      <c r="M13" s="428">
        <f>'2019 KESIS Energy Balance'!M13*'2019 KESIS Energy Balance (2)'!$B$1</f>
        <v>0</v>
      </c>
      <c r="N13" s="428">
        <f>'2019 KESIS Energy Balance'!N13*'2019 KESIS Energy Balance (2)'!$B$1</f>
        <v>0</v>
      </c>
      <c r="O13" s="428">
        <f>'2019 KESIS Energy Balance'!O13*'2019 KESIS Energy Balance (2)'!$B$1</f>
        <v>0</v>
      </c>
      <c r="P13" s="428">
        <f>'2019 KESIS Energy Balance'!P13*'2019 KESIS Energy Balance (2)'!$B$1</f>
        <v>0</v>
      </c>
      <c r="Q13" s="428">
        <f>'2019 KESIS Energy Balance'!Q13*'2019 KESIS Energy Balance (2)'!$B$1</f>
        <v>0</v>
      </c>
      <c r="R13" s="428">
        <f>'2019 KESIS Energy Balance'!R13*'2019 KESIS Energy Balance (2)'!$B$1</f>
        <v>0</v>
      </c>
      <c r="S13" s="428">
        <f>'2019 KESIS Energy Balance'!S13*'2019 KESIS Energy Balance (2)'!$B$1</f>
        <v>0</v>
      </c>
      <c r="T13" s="428">
        <f>'2019 KESIS Energy Balance'!T13*'2019 KESIS Energy Balance (2)'!$B$1</f>
        <v>682610833920000</v>
      </c>
      <c r="U13" s="428">
        <f>'2019 KESIS Energy Balance'!U13*'2019 KESIS Energy Balance (2)'!$B$1</f>
        <v>-158720000</v>
      </c>
      <c r="V13" s="428">
        <f>'2019 KESIS Energy Balance'!V13*'2019 KESIS Energy Balance (2)'!$B$1</f>
        <v>0</v>
      </c>
      <c r="W13" s="428">
        <f>'2019 KESIS Energy Balance'!W13*'2019 KESIS Energy Balance (2)'!$B$1</f>
        <v>119040000</v>
      </c>
      <c r="X13" s="428">
        <f>'2019 KESIS Energy Balance'!X13*'2019 KESIS Energy Balance (2)'!$B$1</f>
        <v>-22270479360000</v>
      </c>
      <c r="Y13" s="428">
        <f>'2019 KESIS Energy Balance'!Y13*'2019 KESIS Energy Balance (2)'!$B$1</f>
        <v>6877774080000</v>
      </c>
      <c r="Z13" s="428">
        <f>'2019 KESIS Energy Balance'!Z13*'2019 KESIS Energy Balance (2)'!$B$1</f>
        <v>-3061113600000</v>
      </c>
      <c r="AA13" s="428">
        <f>'2019 KESIS Energy Balance'!AA13*'2019 KESIS Energy Balance (2)'!$B$1</f>
        <v>506118400000.00006</v>
      </c>
      <c r="AB13" s="428">
        <f>'2019 KESIS Energy Balance'!AB13*'2019 KESIS Energy Balance (2)'!$B$1</f>
        <v>0</v>
      </c>
      <c r="AC13" s="428">
        <f>'2019 KESIS Energy Balance'!AC13*'2019 KESIS Energy Balance (2)'!$B$1</f>
        <v>-9564705280000</v>
      </c>
      <c r="AD13" s="428">
        <f>'2019 KESIS Energy Balance'!AD13*'2019 KESIS Energy Balance (2)'!$B$1</f>
        <v>4705968640000</v>
      </c>
      <c r="AE13" s="428">
        <f>'2019 KESIS Energy Balance'!AE13*'2019 KESIS Energy Balance (2)'!$B$1</f>
        <v>3798407680000</v>
      </c>
      <c r="AF13" s="428">
        <f>'2019 KESIS Energy Balance'!AF13*'2019 KESIS Energy Balance (2)'!$B$1</f>
        <v>-1584144640000</v>
      </c>
      <c r="AG13" s="428">
        <f>'2019 KESIS Energy Balance'!AG13*'2019 KESIS Energy Balance (2)'!$B$1</f>
        <v>1852302080000</v>
      </c>
      <c r="AH13" s="428">
        <f>'2019 KESIS Energy Balance'!AH13*'2019 KESIS Energy Balance (2)'!$B$1</f>
        <v>-98392750080000</v>
      </c>
      <c r="AI13" s="428">
        <f>'2019 KESIS Energy Balance'!AI13*'2019 KESIS Energy Balance (2)'!$B$1</f>
        <v>-345976387840000</v>
      </c>
      <c r="AJ13" s="428">
        <f>'2019 KESIS Energy Balance'!AJ13*'2019 KESIS Energy Balance (2)'!$B$1</f>
        <v>-6899717119999.999</v>
      </c>
      <c r="AK13" s="428">
        <f>'2019 KESIS Energy Balance'!AK13*'2019 KESIS Energy Balance (2)'!$B$1</f>
        <v>-540878080000</v>
      </c>
      <c r="AL13" s="428">
        <f>'2019 KESIS Energy Balance'!AL13*'2019 KESIS Energy Balance (2)'!$B$1</f>
        <v>0</v>
      </c>
      <c r="AM13" s="428">
        <f>'2019 KESIS Energy Balance'!AM13*'2019 KESIS Energy Balance (2)'!$B$1</f>
        <v>0</v>
      </c>
      <c r="AN13" s="428">
        <f>'2019 KESIS Energy Balance'!AN13*'2019 KESIS Energy Balance (2)'!$B$1</f>
        <v>0</v>
      </c>
      <c r="AO13" s="428">
        <f>'2019 KESIS Energy Balance'!AO13*'2019 KESIS Energy Balance (2)'!$B$1</f>
        <v>4444160000</v>
      </c>
      <c r="AP13" s="428">
        <f>'2019 KESIS Energy Balance'!AP13*'2019 KESIS Energy Balance (2)'!$B$1</f>
        <v>0</v>
      </c>
      <c r="AQ13" s="428">
        <f>'2019 KESIS Energy Balance'!AQ13*'2019 KESIS Energy Balance (2)'!$B$1</f>
        <v>0</v>
      </c>
      <c r="AR13" s="428">
        <f>'2019 KESIS Energy Balance'!AR13*'2019 KESIS Energy Balance (2)'!$B$1</f>
        <v>0</v>
      </c>
      <c r="AS13" s="428">
        <f>'2019 KESIS Energy Balance'!AS13*'2019 KESIS Energy Balance (2)'!$B$1</f>
        <v>0</v>
      </c>
      <c r="AT13" s="428">
        <f>'2019 KESIS Energy Balance'!AT13*'2019 KESIS Energy Balance (2)'!$B$1</f>
        <v>0</v>
      </c>
      <c r="AU13" s="428">
        <f>'2019 KESIS Energy Balance'!AU13*'2019 KESIS Energy Balance (2)'!$B$1</f>
        <v>0</v>
      </c>
      <c r="AV13" s="428">
        <f>'2019 KESIS Energy Balance'!AV13*'2019 KESIS Energy Balance (2)'!$B$1</f>
        <v>0</v>
      </c>
      <c r="AW13" s="428">
        <f>'2019 KESIS Energy Balance'!AW13*'2019 KESIS Energy Balance (2)'!$B$1</f>
        <v>0</v>
      </c>
      <c r="AX13" s="428">
        <f>'2019 KESIS Energy Balance'!AX13*'2019 KESIS Energy Balance (2)'!$B$1</f>
        <v>0</v>
      </c>
      <c r="AY13" s="428">
        <f>'2019 KESIS Energy Balance'!AY13*'2019 KESIS Energy Balance (2)'!$B$1</f>
        <v>0</v>
      </c>
      <c r="AZ13" s="428">
        <f>'2019 KESIS Energy Balance'!AZ13*'2019 KESIS Energy Balance (2)'!$B$1</f>
        <v>0</v>
      </c>
      <c r="BA13" s="428">
        <f>'2019 KESIS Energy Balance'!BA13*'2019 KESIS Energy Balance (2)'!$B$1</f>
        <v>0</v>
      </c>
      <c r="BB13" s="428">
        <f>'2019 KESIS Energy Balance'!BB13*'2019 KESIS Energy Balance (2)'!$B$1</f>
        <v>0</v>
      </c>
      <c r="BC13" s="428">
        <f>'2019 KESIS Energy Balance'!BC13*'2019 KESIS Energy Balance (2)'!$B$1</f>
        <v>0</v>
      </c>
      <c r="BD13" s="428">
        <f>'2019 KESIS Energy Balance'!BD13*'2019 KESIS Energy Balance (2)'!$B$1</f>
        <v>0</v>
      </c>
      <c r="BE13" s="428">
        <f>'2019 KESIS Energy Balance'!BE13*'2019 KESIS Energy Balance (2)'!$B$1</f>
        <v>0</v>
      </c>
      <c r="BF13" s="428">
        <f>'2019 KESIS Energy Balance'!BF13*'2019 KESIS Energy Balance (2)'!$B$1</f>
        <v>0</v>
      </c>
      <c r="BG13" s="428">
        <f>'2019 KESIS Energy Balance'!BG13*'2019 KESIS Energy Balance (2)'!$B$1</f>
        <v>0</v>
      </c>
      <c r="BH13" s="428">
        <f>'2019 KESIS Energy Balance'!BH13*'2019 KESIS Energy Balance (2)'!$B$1</f>
        <v>0</v>
      </c>
      <c r="BI13" s="428">
        <f>'2019 KESIS Energy Balance'!BI13*'2019 KESIS Energy Balance (2)'!$B$1</f>
        <v>0</v>
      </c>
      <c r="BJ13" s="428">
        <f>'2019 KESIS Energy Balance'!BJ13*'2019 KESIS Energy Balance (2)'!$B$1</f>
        <v>212065633280000.09</v>
      </c>
      <c r="BK13" s="428">
        <f>'2019 KESIS Energy Balance'!BK13*'2019 KESIS Energy Balance (2)'!$B$1</f>
        <v>119040000</v>
      </c>
      <c r="BL13" s="104"/>
      <c r="BM13" s="104"/>
    </row>
    <row r="14" spans="2:65">
      <c r="B14" s="111" t="s">
        <v>262</v>
      </c>
      <c r="C14" s="112" t="s">
        <v>263</v>
      </c>
      <c r="D14" s="428">
        <f>'2019 KESIS Energy Balance'!D14*'2019 KESIS Energy Balance (2)'!$B$1</f>
        <v>784989440000</v>
      </c>
      <c r="E14" s="428">
        <f>'2019 KESIS Energy Balance'!E14*'2019 KESIS Energy Balance (2)'!$B$1</f>
        <v>-413386240000</v>
      </c>
      <c r="F14" s="428">
        <f>'2019 KESIS Energy Balance'!F14*'2019 KESIS Energy Balance (2)'!$B$1</f>
        <v>156982492160000</v>
      </c>
      <c r="G14" s="428">
        <f>'2019 KESIS Energy Balance'!G14*'2019 KESIS Energy Balance (2)'!$B$1</f>
        <v>-239819095040000.03</v>
      </c>
      <c r="H14" s="428">
        <f>'2019 KESIS Energy Balance'!H14*'2019 KESIS Energy Balance (2)'!$B$1</f>
        <v>0</v>
      </c>
      <c r="I14" s="428">
        <f>'2019 KESIS Energy Balance'!I14*'2019 KESIS Energy Balance (2)'!$B$1</f>
        <v>0</v>
      </c>
      <c r="J14" s="428">
        <f>'2019 KESIS Energy Balance'!J14*'2019 KESIS Energy Balance (2)'!$B$1</f>
        <v>0</v>
      </c>
      <c r="K14" s="428">
        <f>'2019 KESIS Energy Balance'!K14*'2019 KESIS Energy Balance (2)'!$B$1</f>
        <v>0</v>
      </c>
      <c r="L14" s="428">
        <f>'2019 KESIS Energy Balance'!L14*'2019 KESIS Energy Balance (2)'!$B$1</f>
        <v>-1483000320000</v>
      </c>
      <c r="M14" s="428">
        <f>'2019 KESIS Energy Balance'!M14*'2019 KESIS Energy Balance (2)'!$B$1</f>
        <v>0</v>
      </c>
      <c r="N14" s="428">
        <f>'2019 KESIS Energy Balance'!N14*'2019 KESIS Energy Balance (2)'!$B$1</f>
        <v>11904000000</v>
      </c>
      <c r="O14" s="428">
        <f>'2019 KESIS Energy Balance'!O14*'2019 KESIS Energy Balance (2)'!$B$1</f>
        <v>-79360000</v>
      </c>
      <c r="P14" s="428">
        <f>'2019 KESIS Energy Balance'!P14*'2019 KESIS Energy Balance (2)'!$B$1</f>
        <v>0</v>
      </c>
      <c r="Q14" s="428">
        <f>'2019 KESIS Energy Balance'!Q14*'2019 KESIS Energy Balance (2)'!$B$1</f>
        <v>-16815947520000</v>
      </c>
      <c r="R14" s="428">
        <f>'2019 KESIS Energy Balance'!R14*'2019 KESIS Energy Balance (2)'!$B$1</f>
        <v>19462682880000</v>
      </c>
      <c r="S14" s="428">
        <f>'2019 KESIS Energy Balance'!S14*'2019 KESIS Energy Balance (2)'!$B$1</f>
        <v>-83638615040000</v>
      </c>
      <c r="T14" s="428">
        <f>'2019 KESIS Energy Balance'!T14*'2019 KESIS Energy Balance (2)'!$B$1</f>
        <v>-955970560000</v>
      </c>
      <c r="U14" s="428">
        <f>'2019 KESIS Energy Balance'!U14*'2019 KESIS Energy Balance (2)'!$B$1</f>
        <v>5912320000</v>
      </c>
      <c r="V14" s="428">
        <f>'2019 KESIS Energy Balance'!V14*'2019 KESIS Energy Balance (2)'!$B$1</f>
        <v>9959680000</v>
      </c>
      <c r="W14" s="428">
        <f>'2019 KESIS Energy Balance'!W14*'2019 KESIS Energy Balance (2)'!$B$1</f>
        <v>-2185018880000</v>
      </c>
      <c r="X14" s="428">
        <f>'2019 KESIS Energy Balance'!X14*'2019 KESIS Energy Balance (2)'!$B$1</f>
        <v>539767040000</v>
      </c>
      <c r="Y14" s="428">
        <f>'2019 KESIS Energy Balance'!Y14*'2019 KESIS Energy Balance (2)'!$B$1</f>
        <v>2584477440000</v>
      </c>
      <c r="Z14" s="428">
        <f>'2019 KESIS Energy Balance'!Z14*'2019 KESIS Energy Balance (2)'!$B$1</f>
        <v>-605834240000</v>
      </c>
      <c r="AA14" s="428">
        <f>'2019 KESIS Energy Balance'!AA14*'2019 KESIS Energy Balance (2)'!$B$1</f>
        <v>0</v>
      </c>
      <c r="AB14" s="428">
        <f>'2019 KESIS Energy Balance'!AB14*'2019 KESIS Energy Balance (2)'!$B$1</f>
        <v>0</v>
      </c>
      <c r="AC14" s="428">
        <f>'2019 KESIS Energy Balance'!AC14*'2019 KESIS Energy Balance (2)'!$B$1</f>
        <v>-4873457920000</v>
      </c>
      <c r="AD14" s="428">
        <f>'2019 KESIS Energy Balance'!AD14*'2019 KESIS Energy Balance (2)'!$B$1</f>
        <v>31863040000</v>
      </c>
      <c r="AE14" s="428">
        <f>'2019 KESIS Energy Balance'!AE14*'2019 KESIS Energy Balance (2)'!$B$1</f>
        <v>238516480000</v>
      </c>
      <c r="AF14" s="428">
        <f>'2019 KESIS Energy Balance'!AF14*'2019 KESIS Energy Balance (2)'!$B$1</f>
        <v>-90708480000</v>
      </c>
      <c r="AG14" s="428">
        <f>'2019 KESIS Energy Balance'!AG14*'2019 KESIS Energy Balance (2)'!$B$1</f>
        <v>833280000</v>
      </c>
      <c r="AH14" s="428">
        <f>'2019 KESIS Energy Balance'!AH14*'2019 KESIS Energy Balance (2)'!$B$1</f>
        <v>149593600000</v>
      </c>
      <c r="AI14" s="428">
        <f>'2019 KESIS Energy Balance'!AI14*'2019 KESIS Energy Balance (2)'!$B$1</f>
        <v>1103500800000</v>
      </c>
      <c r="AJ14" s="428">
        <f>'2019 KESIS Energy Balance'!AJ14*'2019 KESIS Energy Balance (2)'!$B$1</f>
        <v>-130507520000</v>
      </c>
      <c r="AK14" s="428">
        <f>'2019 KESIS Energy Balance'!AK14*'2019 KESIS Energy Balance (2)'!$B$1</f>
        <v>5018289920000</v>
      </c>
      <c r="AL14" s="428">
        <f>'2019 KESIS Energy Balance'!AL14*'2019 KESIS Energy Balance (2)'!$B$1</f>
        <v>36029440000</v>
      </c>
      <c r="AM14" s="428">
        <f>'2019 KESIS Energy Balance'!AM14*'2019 KESIS Energy Balance (2)'!$B$1</f>
        <v>-37457920000</v>
      </c>
      <c r="AN14" s="428">
        <f>'2019 KESIS Energy Balance'!AN14*'2019 KESIS Energy Balance (2)'!$B$1</f>
        <v>7775573760000</v>
      </c>
      <c r="AO14" s="428">
        <f>'2019 KESIS Energy Balance'!AO14*'2019 KESIS Energy Balance (2)'!$B$1</f>
        <v>-3765195520000</v>
      </c>
      <c r="AP14" s="428">
        <f>'2019 KESIS Energy Balance'!AP14*'2019 KESIS Energy Balance (2)'!$B$1</f>
        <v>0</v>
      </c>
      <c r="AQ14" s="428">
        <f>'2019 KESIS Energy Balance'!AQ14*'2019 KESIS Energy Balance (2)'!$B$1</f>
        <v>0</v>
      </c>
      <c r="AR14" s="428">
        <f>'2019 KESIS Energy Balance'!AR14*'2019 KESIS Energy Balance (2)'!$B$1</f>
        <v>0</v>
      </c>
      <c r="AS14" s="428">
        <f>'2019 KESIS Energy Balance'!AS14*'2019 KESIS Energy Balance (2)'!$B$1</f>
        <v>0</v>
      </c>
      <c r="AT14" s="428">
        <f>'2019 KESIS Energy Balance'!AT14*'2019 KESIS Energy Balance (2)'!$B$1</f>
        <v>0</v>
      </c>
      <c r="AU14" s="428">
        <f>'2019 KESIS Energy Balance'!AU14*'2019 KESIS Energy Balance (2)'!$B$1</f>
        <v>0</v>
      </c>
      <c r="AV14" s="428">
        <f>'2019 KESIS Energy Balance'!AV14*'2019 KESIS Energy Balance (2)'!$B$1</f>
        <v>0</v>
      </c>
      <c r="AW14" s="428">
        <f>'2019 KESIS Energy Balance'!AW14*'2019 KESIS Energy Balance (2)'!$B$1</f>
        <v>3769600000</v>
      </c>
      <c r="AX14" s="428">
        <f>'2019 KESIS Energy Balance'!AX14*'2019 KESIS Energy Balance (2)'!$B$1</f>
        <v>0</v>
      </c>
      <c r="AY14" s="428">
        <f>'2019 KESIS Energy Balance'!AY14*'2019 KESIS Energy Balance (2)'!$B$1</f>
        <v>0</v>
      </c>
      <c r="AZ14" s="428">
        <f>'2019 KESIS Energy Balance'!AZ14*'2019 KESIS Energy Balance (2)'!$B$1</f>
        <v>0</v>
      </c>
      <c r="BA14" s="428">
        <f>'2019 KESIS Energy Balance'!BA14*'2019 KESIS Energy Balance (2)'!$B$1</f>
        <v>0</v>
      </c>
      <c r="BB14" s="428">
        <f>'2019 KESIS Energy Balance'!BB14*'2019 KESIS Energy Balance (2)'!$B$1</f>
        <v>0</v>
      </c>
      <c r="BC14" s="428">
        <f>'2019 KESIS Energy Balance'!BC14*'2019 KESIS Energy Balance (2)'!$B$1</f>
        <v>0</v>
      </c>
      <c r="BD14" s="428">
        <f>'2019 KESIS Energy Balance'!BD14*'2019 KESIS Energy Balance (2)'!$B$1</f>
        <v>0</v>
      </c>
      <c r="BE14" s="428">
        <f>'2019 KESIS Energy Balance'!BE14*'2019 KESIS Energy Balance (2)'!$B$1</f>
        <v>0</v>
      </c>
      <c r="BF14" s="428">
        <f>'2019 KESIS Energy Balance'!BF14*'2019 KESIS Energy Balance (2)'!$B$1</f>
        <v>0</v>
      </c>
      <c r="BG14" s="428">
        <f>'2019 KESIS Energy Balance'!BG14*'2019 KESIS Energy Balance (2)'!$B$1</f>
        <v>0</v>
      </c>
      <c r="BH14" s="428">
        <f>'2019 KESIS Energy Balance'!BH14*'2019 KESIS Energy Balance (2)'!$B$1</f>
        <v>0</v>
      </c>
      <c r="BI14" s="428">
        <f>'2019 KESIS Energy Balance'!BI14*'2019 KESIS Energy Balance (2)'!$B$1</f>
        <v>0</v>
      </c>
      <c r="BJ14" s="428">
        <f>'2019 KESIS Energy Balance'!BJ14*'2019 KESIS Energy Balance (2)'!$B$1</f>
        <v>-160074119679999.94</v>
      </c>
      <c r="BK14" s="428">
        <f>'2019 KESIS Energy Balance'!BK14*'2019 KESIS Energy Balance (2)'!$B$1</f>
        <v>17150132480000</v>
      </c>
      <c r="BL14" s="104"/>
      <c r="BM14" s="104"/>
    </row>
    <row r="15" spans="2:65">
      <c r="B15" s="107" t="s">
        <v>264</v>
      </c>
      <c r="C15" s="108" t="s">
        <v>265</v>
      </c>
      <c r="D15" s="428">
        <f>'2019 KESIS Energy Balance'!D15*'2019 KESIS Energy Balance (2)'!$B$1</f>
        <v>18915495680000</v>
      </c>
      <c r="E15" s="428">
        <f>'2019 KESIS Energy Balance'!E15*'2019 KESIS Energy Balance (2)'!$B$1</f>
        <v>138425267200000</v>
      </c>
      <c r="F15" s="428">
        <f>'2019 KESIS Energy Balance'!F15*'2019 KESIS Energy Balance (2)'!$B$1</f>
        <v>723005391359999.88</v>
      </c>
      <c r="G15" s="428">
        <f>'2019 KESIS Energy Balance'!G15*'2019 KESIS Energy Balance (2)'!$B$1</f>
        <v>2358975722240000</v>
      </c>
      <c r="H15" s="428">
        <f>'2019 KESIS Energy Balance'!H15*'2019 KESIS Energy Balance (2)'!$B$1</f>
        <v>37918366720000</v>
      </c>
      <c r="I15" s="428">
        <f>'2019 KESIS Energy Balance'!I15*'2019 KESIS Energy Balance (2)'!$B$1</f>
        <v>1230080000</v>
      </c>
      <c r="J15" s="428">
        <f>'2019 KESIS Energy Balance'!J15*'2019 KESIS Energy Balance (2)'!$B$1</f>
        <v>611032320000</v>
      </c>
      <c r="K15" s="428">
        <f>'2019 KESIS Energy Balance'!K15*'2019 KESIS Energy Balance (2)'!$B$1</f>
        <v>139633920000</v>
      </c>
      <c r="L15" s="428">
        <f>'2019 KESIS Energy Balance'!L15*'2019 KESIS Energy Balance (2)'!$B$1</f>
        <v>6517836800000</v>
      </c>
      <c r="M15" s="428">
        <f>'2019 KESIS Energy Balance'!M15*'2019 KESIS Energy Balance (2)'!$B$1</f>
        <v>0</v>
      </c>
      <c r="N15" s="428">
        <f>'2019 KESIS Energy Balance'!N15*'2019 KESIS Energy Balance (2)'!$B$1</f>
        <v>11904000000</v>
      </c>
      <c r="O15" s="428">
        <f>'2019 KESIS Energy Balance'!O15*'2019 KESIS Energy Balance (2)'!$B$1</f>
        <v>-79360000</v>
      </c>
      <c r="P15" s="428">
        <f>'2019 KESIS Energy Balance'!P15*'2019 KESIS Energy Balance (2)'!$B$1</f>
        <v>0</v>
      </c>
      <c r="Q15" s="428">
        <f>'2019 KESIS Energy Balance'!Q15*'2019 KESIS Energy Balance (2)'!$B$1</f>
        <v>2148188816639999.8</v>
      </c>
      <c r="R15" s="428">
        <f>'2019 KESIS Energy Balance'!R15*'2019 KESIS Energy Balance (2)'!$B$1</f>
        <v>19462682880000</v>
      </c>
      <c r="S15" s="428">
        <f>'2019 KESIS Energy Balance'!S15*'2019 KESIS Energy Balance (2)'!$B$1</f>
        <v>6193076435200001</v>
      </c>
      <c r="T15" s="428">
        <f>'2019 KESIS Energy Balance'!T15*'2019 KESIS Energy Balance (2)'!$B$1</f>
        <v>700800860160000.13</v>
      </c>
      <c r="U15" s="428">
        <f>'2019 KESIS Energy Balance'!U15*'2019 KESIS Energy Balance (2)'!$B$1</f>
        <v>872960000</v>
      </c>
      <c r="V15" s="428">
        <f>'2019 KESIS Energy Balance'!V15*'2019 KESIS Energy Balance (2)'!$B$1</f>
        <v>-427710720000</v>
      </c>
      <c r="W15" s="428">
        <f>'2019 KESIS Energy Balance'!W15*'2019 KESIS Energy Balance (2)'!$B$1</f>
        <v>-2184939520000</v>
      </c>
      <c r="X15" s="428">
        <f>'2019 KESIS Energy Balance'!X15*'2019 KESIS Energy Balance (2)'!$B$1</f>
        <v>248626745600000</v>
      </c>
      <c r="Y15" s="428">
        <f>'2019 KESIS Energy Balance'!Y15*'2019 KESIS Energy Balance (2)'!$B$1</f>
        <v>92800290560000</v>
      </c>
      <c r="Z15" s="428">
        <f>'2019 KESIS Energy Balance'!Z15*'2019 KESIS Energy Balance (2)'!$B$1</f>
        <v>-430827782400000</v>
      </c>
      <c r="AA15" s="428">
        <f>'2019 KESIS Energy Balance'!AA15*'2019 KESIS Energy Balance (2)'!$B$1</f>
        <v>-433305600000</v>
      </c>
      <c r="AB15" s="428">
        <f>'2019 KESIS Energy Balance'!AB15*'2019 KESIS Energy Balance (2)'!$B$1</f>
        <v>0</v>
      </c>
      <c r="AC15" s="428">
        <f>'2019 KESIS Energy Balance'!AC15*'2019 KESIS Energy Balance (2)'!$B$1</f>
        <v>-815406977280000</v>
      </c>
      <c r="AD15" s="428">
        <f>'2019 KESIS Energy Balance'!AD15*'2019 KESIS Energy Balance (2)'!$B$1</f>
        <v>-19448279040000</v>
      </c>
      <c r="AE15" s="428">
        <f>'2019 KESIS Energy Balance'!AE15*'2019 KESIS Energy Balance (2)'!$B$1</f>
        <v>-1154598085120000</v>
      </c>
      <c r="AF15" s="428">
        <f>'2019 KESIS Energy Balance'!AF15*'2019 KESIS Energy Balance (2)'!$B$1</f>
        <v>-4182192640000</v>
      </c>
      <c r="AG15" s="428">
        <f>'2019 KESIS Energy Balance'!AG15*'2019 KESIS Energy Balance (2)'!$B$1</f>
        <v>1716001280000</v>
      </c>
      <c r="AH15" s="428">
        <f>'2019 KESIS Energy Balance'!AH15*'2019 KESIS Energy Balance (2)'!$B$1</f>
        <v>-277144364800000</v>
      </c>
      <c r="AI15" s="428">
        <f>'2019 KESIS Energy Balance'!AI15*'2019 KESIS Energy Balance (2)'!$B$1</f>
        <v>541368366080000</v>
      </c>
      <c r="AJ15" s="428">
        <f>'2019 KESIS Energy Balance'!AJ15*'2019 KESIS Energy Balance (2)'!$B$1</f>
        <v>-13204115200000</v>
      </c>
      <c r="AK15" s="428">
        <f>'2019 KESIS Energy Balance'!AK15*'2019 KESIS Energy Balance (2)'!$B$1</f>
        <v>-92027086080000.016</v>
      </c>
      <c r="AL15" s="428">
        <f>'2019 KESIS Energy Balance'!AL15*'2019 KESIS Energy Balance (2)'!$B$1</f>
        <v>-131098553600000</v>
      </c>
      <c r="AM15" s="428">
        <f>'2019 KESIS Energy Balance'!AM15*'2019 KESIS Energy Balance (2)'!$B$1</f>
        <v>-14800640000</v>
      </c>
      <c r="AN15" s="428">
        <f>'2019 KESIS Energy Balance'!AN15*'2019 KESIS Energy Balance (2)'!$B$1</f>
        <v>7651335680000</v>
      </c>
      <c r="AO15" s="428">
        <f>'2019 KESIS Energy Balance'!AO15*'2019 KESIS Energy Balance (2)'!$B$1</f>
        <v>-79433169920000</v>
      </c>
      <c r="AP15" s="428">
        <f>'2019 KESIS Energy Balance'!AP15*'2019 KESIS Energy Balance (2)'!$B$1</f>
        <v>71697871360000</v>
      </c>
      <c r="AQ15" s="428">
        <f>'2019 KESIS Energy Balance'!AQ15*'2019 KESIS Energy Balance (2)'!$B$1</f>
        <v>38651375360000</v>
      </c>
      <c r="AR15" s="428">
        <f>'2019 KESIS Energy Balance'!AR15*'2019 KESIS Energy Balance (2)'!$B$1</f>
        <v>26582981120000</v>
      </c>
      <c r="AS15" s="428">
        <f>'2019 KESIS Energy Balance'!AS15*'2019 KESIS Energy Balance (2)'!$B$1</f>
        <v>111279861759999.98</v>
      </c>
      <c r="AT15" s="428">
        <f>'2019 KESIS Energy Balance'!AT15*'2019 KESIS Energy Balance (2)'!$B$1</f>
        <v>3820430080000</v>
      </c>
      <c r="AU15" s="428">
        <f>'2019 KESIS Energy Balance'!AU15*'2019 KESIS Energy Balance (2)'!$B$1</f>
        <v>2996554240000</v>
      </c>
      <c r="AV15" s="428">
        <f>'2019 KESIS Energy Balance'!AV15*'2019 KESIS Energy Balance (2)'!$B$1</f>
        <v>0</v>
      </c>
      <c r="AW15" s="428">
        <f>'2019 KESIS Energy Balance'!AW15*'2019 KESIS Energy Balance (2)'!$B$1</f>
        <v>27197624320000</v>
      </c>
      <c r="AX15" s="428">
        <f>'2019 KESIS Energy Balance'!AX15*'2019 KESIS Energy Balance (2)'!$B$1</f>
        <v>19398639360000</v>
      </c>
      <c r="AY15" s="428">
        <f>'2019 KESIS Energy Balance'!AY15*'2019 KESIS Energy Balance (2)'!$B$1</f>
        <v>0</v>
      </c>
      <c r="AZ15" s="428">
        <f>'2019 KESIS Energy Balance'!AZ15*'2019 KESIS Energy Balance (2)'!$B$1</f>
        <v>1233205196800000</v>
      </c>
      <c r="BA15" s="428">
        <f>'2019 KESIS Energy Balance'!BA15*'2019 KESIS Energy Balance (2)'!$B$1</f>
        <v>23589720320000</v>
      </c>
      <c r="BB15" s="428">
        <f>'2019 KESIS Energy Balance'!BB15*'2019 KESIS Energy Balance (2)'!$B$1</f>
        <v>8916968960000</v>
      </c>
      <c r="BC15" s="428">
        <f>'2019 KESIS Energy Balance'!BC15*'2019 KESIS Energy Balance (2)'!$B$1</f>
        <v>109840271360000</v>
      </c>
      <c r="BD15" s="428">
        <f>'2019 KESIS Energy Balance'!BD15*'2019 KESIS Energy Balance (2)'!$B$1</f>
        <v>1067868160000</v>
      </c>
      <c r="BE15" s="428">
        <f>'2019 KESIS Energy Balance'!BE15*'2019 KESIS Energy Balance (2)'!$B$1</f>
        <v>4008870400000</v>
      </c>
      <c r="BF15" s="428">
        <f>'2019 KESIS Energy Balance'!BF15*'2019 KESIS Energy Balance (2)'!$B$1</f>
        <v>22643828479999.996</v>
      </c>
      <c r="BG15" s="428">
        <f>'2019 KESIS Energy Balance'!BG15*'2019 KESIS Energy Balance (2)'!$B$1</f>
        <v>0</v>
      </c>
      <c r="BH15" s="428">
        <f>'2019 KESIS Energy Balance'!BH15*'2019 KESIS Energy Balance (2)'!$B$1</f>
        <v>0</v>
      </c>
      <c r="BI15" s="428">
        <f>'2019 KESIS Energy Balance'!BI15*'2019 KESIS Energy Balance (2)'!$B$1</f>
        <v>2630982400000.0005</v>
      </c>
      <c r="BJ15" s="428">
        <f>'2019 KESIS Energy Balance'!BJ15*'2019 KESIS Energy Balance (2)'!$B$1</f>
        <v>1.1925311889920002E+16</v>
      </c>
      <c r="BK15" s="428">
        <f>'2019 KESIS Energy Balance'!BK15*'2019 KESIS Energy Balance (2)'!$B$1</f>
        <v>488839347200000.06</v>
      </c>
      <c r="BL15" s="104"/>
      <c r="BM15" s="104"/>
    </row>
    <row r="16" spans="2:65">
      <c r="B16" s="107" t="s">
        <v>266</v>
      </c>
      <c r="C16" s="108" t="s">
        <v>267</v>
      </c>
      <c r="D16" s="428">
        <f>'2019 KESIS Energy Balance'!D16*'2019 KESIS Energy Balance (2)'!$B$1</f>
        <v>-18915495680000</v>
      </c>
      <c r="E16" s="428">
        <f>'2019 KESIS Energy Balance'!E16*'2019 KESIS Energy Balance (2)'!$B$1</f>
        <v>-16075240960000</v>
      </c>
      <c r="F16" s="428">
        <f>'2019 KESIS Energy Balance'!F16*'2019 KESIS Energy Balance (2)'!$B$1</f>
        <v>-723005391359999.88</v>
      </c>
      <c r="G16" s="428">
        <f>'2019 KESIS Energy Balance'!G16*'2019 KESIS Energy Balance (2)'!$B$1</f>
        <v>-2213014667520000</v>
      </c>
      <c r="H16" s="428">
        <f>'2019 KESIS Energy Balance'!H16*'2019 KESIS Energy Balance (2)'!$B$1</f>
        <v>-37918366720000</v>
      </c>
      <c r="I16" s="428">
        <f>'2019 KESIS Energy Balance'!I16*'2019 KESIS Energy Balance (2)'!$B$1</f>
        <v>0</v>
      </c>
      <c r="J16" s="428">
        <f>'2019 KESIS Energy Balance'!J16*'2019 KESIS Energy Balance (2)'!$B$1</f>
        <v>0</v>
      </c>
      <c r="K16" s="428">
        <f>'2019 KESIS Energy Balance'!K16*'2019 KESIS Energy Balance (2)'!$B$1</f>
        <v>18622935040000</v>
      </c>
      <c r="L16" s="428">
        <f>'2019 KESIS Energy Balance'!L16*'2019 KESIS Energy Balance (2)'!$B$1</f>
        <v>22048231680000</v>
      </c>
      <c r="M16" s="428">
        <f>'2019 KESIS Energy Balance'!M16*'2019 KESIS Energy Balance (2)'!$B$1</f>
        <v>22250202880000</v>
      </c>
      <c r="N16" s="428">
        <f>'2019 KESIS Energy Balance'!N16*'2019 KESIS Energy Balance (2)'!$B$1</f>
        <v>111053725440000</v>
      </c>
      <c r="O16" s="428">
        <f>'2019 KESIS Energy Balance'!O16*'2019 KESIS Energy Balance (2)'!$B$1</f>
        <v>92235723520000</v>
      </c>
      <c r="P16" s="428">
        <f>'2019 KESIS Energy Balance'!P16*'2019 KESIS Energy Balance (2)'!$B$1</f>
        <v>14034141440000</v>
      </c>
      <c r="Q16" s="428">
        <f>'2019 KESIS Energy Balance'!Q16*'2019 KESIS Energy Balance (2)'!$B$1</f>
        <v>-2045522451199999.8</v>
      </c>
      <c r="R16" s="428">
        <f>'2019 KESIS Energy Balance'!R16*'2019 KESIS Energy Balance (2)'!$B$1</f>
        <v>924464282880000.13</v>
      </c>
      <c r="S16" s="428">
        <f>'2019 KESIS Energy Balance'!S16*'2019 KESIS Energy Balance (2)'!$B$1</f>
        <v>-6193076435200001</v>
      </c>
      <c r="T16" s="428">
        <f>'2019 KESIS Energy Balance'!T16*'2019 KESIS Energy Balance (2)'!$B$1</f>
        <v>-700800860160000.13</v>
      </c>
      <c r="U16" s="428">
        <f>'2019 KESIS Energy Balance'!U16*'2019 KESIS Energy Balance (2)'!$B$1</f>
        <v>-872960000</v>
      </c>
      <c r="V16" s="428">
        <f>'2019 KESIS Energy Balance'!V16*'2019 KESIS Energy Balance (2)'!$B$1</f>
        <v>427710720000</v>
      </c>
      <c r="W16" s="428">
        <f>'2019 KESIS Energy Balance'!W16*'2019 KESIS Energy Balance (2)'!$B$1</f>
        <v>322139183360000</v>
      </c>
      <c r="X16" s="428">
        <f>'2019 KESIS Energy Balance'!X16*'2019 KESIS Energy Balance (2)'!$B$1</f>
        <v>18878791680000</v>
      </c>
      <c r="Y16" s="428">
        <f>'2019 KESIS Energy Balance'!Y16*'2019 KESIS Energy Balance (2)'!$B$1</f>
        <v>95743038720000</v>
      </c>
      <c r="Z16" s="428">
        <f>'2019 KESIS Energy Balance'!Z16*'2019 KESIS Energy Balance (2)'!$B$1</f>
        <v>838973167360000</v>
      </c>
      <c r="AA16" s="428">
        <f>'2019 KESIS Energy Balance'!AA16*'2019 KESIS Energy Balance (2)'!$B$1</f>
        <v>557384960000</v>
      </c>
      <c r="AB16" s="428">
        <f>'2019 KESIS Energy Balance'!AB16*'2019 KESIS Energy Balance (2)'!$B$1</f>
        <v>0</v>
      </c>
      <c r="AC16" s="428">
        <f>'2019 KESIS Energy Balance'!AC16*'2019 KESIS Energy Balance (2)'!$B$1</f>
        <v>938847886080000</v>
      </c>
      <c r="AD16" s="428">
        <f>'2019 KESIS Energy Balance'!AD16*'2019 KESIS Energy Balance (2)'!$B$1</f>
        <v>112000926720000</v>
      </c>
      <c r="AE16" s="428">
        <f>'2019 KESIS Energy Balance'!AE16*'2019 KESIS Energy Balance (2)'!$B$1</f>
        <v>2088207774720000</v>
      </c>
      <c r="AF16" s="428">
        <f>'2019 KESIS Energy Balance'!AF16*'2019 KESIS Energy Balance (2)'!$B$1</f>
        <v>11672149760000</v>
      </c>
      <c r="AG16" s="428">
        <f>'2019 KESIS Energy Balance'!AG16*'2019 KESIS Energy Balance (2)'!$B$1</f>
        <v>801734399999.99988</v>
      </c>
      <c r="AH16" s="428">
        <f>'2019 KESIS Energy Balance'!AH16*'2019 KESIS Energy Balance (2)'!$B$1</f>
        <v>325645506560000</v>
      </c>
      <c r="AI16" s="428">
        <f>'2019 KESIS Energy Balance'!AI16*'2019 KESIS Energy Balance (2)'!$B$1</f>
        <v>1196790940160000</v>
      </c>
      <c r="AJ16" s="428">
        <f>'2019 KESIS Energy Balance'!AJ16*'2019 KESIS Energy Balance (2)'!$B$1</f>
        <v>21605204480000</v>
      </c>
      <c r="AK16" s="428">
        <f>'2019 KESIS Energy Balance'!AK16*'2019 KESIS Energy Balance (2)'!$B$1</f>
        <v>125761395200000</v>
      </c>
      <c r="AL16" s="428">
        <f>'2019 KESIS Energy Balance'!AL16*'2019 KESIS Energy Balance (2)'!$B$1</f>
        <v>197923403519999.97</v>
      </c>
      <c r="AM16" s="428">
        <f>'2019 KESIS Energy Balance'!AM16*'2019 KESIS Energy Balance (2)'!$B$1</f>
        <v>794472960000</v>
      </c>
      <c r="AN16" s="428">
        <f>'2019 KESIS Energy Balance'!AN16*'2019 KESIS Energy Balance (2)'!$B$1</f>
        <v>23955093760000</v>
      </c>
      <c r="AO16" s="428">
        <f>'2019 KESIS Energy Balance'!AO16*'2019 KESIS Energy Balance (2)'!$B$1</f>
        <v>123256079360000</v>
      </c>
      <c r="AP16" s="428">
        <f>'2019 KESIS Energy Balance'!AP16*'2019 KESIS Energy Balance (2)'!$B$1</f>
        <v>-9327220480000</v>
      </c>
      <c r="AQ16" s="428">
        <f>'2019 KESIS Energy Balance'!AQ16*'2019 KESIS Energy Balance (2)'!$B$1</f>
        <v>-5404971520000</v>
      </c>
      <c r="AR16" s="428">
        <f>'2019 KESIS Energy Balance'!AR16*'2019 KESIS Energy Balance (2)'!$B$1</f>
        <v>-9622479360000</v>
      </c>
      <c r="AS16" s="428">
        <f>'2019 KESIS Energy Balance'!AS16*'2019 KESIS Energy Balance (2)'!$B$1</f>
        <v>-78715001600000</v>
      </c>
      <c r="AT16" s="428">
        <f>'2019 KESIS Energy Balance'!AT16*'2019 KESIS Energy Balance (2)'!$B$1</f>
        <v>-1725048319999.9998</v>
      </c>
      <c r="AU16" s="428">
        <f>'2019 KESIS Energy Balance'!AU16*'2019 KESIS Energy Balance (2)'!$B$1</f>
        <v>-2730777599999.9995</v>
      </c>
      <c r="AV16" s="428">
        <f>'2019 KESIS Energy Balance'!AV16*'2019 KESIS Energy Balance (2)'!$B$1</f>
        <v>0</v>
      </c>
      <c r="AW16" s="428">
        <f>'2019 KESIS Energy Balance'!AW16*'2019 KESIS Energy Balance (2)'!$B$1</f>
        <v>0</v>
      </c>
      <c r="AX16" s="428">
        <f>'2019 KESIS Energy Balance'!AX16*'2019 KESIS Energy Balance (2)'!$B$1</f>
        <v>-19398639360000</v>
      </c>
      <c r="AY16" s="428">
        <f>'2019 KESIS Energy Balance'!AY16*'2019 KESIS Energy Balance (2)'!$B$1</f>
        <v>0</v>
      </c>
      <c r="AZ16" s="428">
        <f>'2019 KESIS Energy Balance'!AZ16*'2019 KESIS Energy Balance (2)'!$B$1</f>
        <v>-1233205196800000</v>
      </c>
      <c r="BA16" s="428">
        <f>'2019 KESIS Energy Balance'!BA16*'2019 KESIS Energy Balance (2)'!$B$1</f>
        <v>-23589720320000</v>
      </c>
      <c r="BB16" s="428">
        <f>'2019 KESIS Energy Balance'!BB16*'2019 KESIS Energy Balance (2)'!$B$1</f>
        <v>0</v>
      </c>
      <c r="BC16" s="428">
        <f>'2019 KESIS Energy Balance'!BC16*'2019 KESIS Energy Balance (2)'!$B$1</f>
        <v>-109840271360000</v>
      </c>
      <c r="BD16" s="428">
        <f>'2019 KESIS Energy Balance'!BD16*'2019 KESIS Energy Balance (2)'!$B$1</f>
        <v>0</v>
      </c>
      <c r="BE16" s="428">
        <f>'2019 KESIS Energy Balance'!BE16*'2019 KESIS Energy Balance (2)'!$B$1</f>
        <v>-4008870400000</v>
      </c>
      <c r="BF16" s="428">
        <f>'2019 KESIS Energy Balance'!BF16*'2019 KESIS Energy Balance (2)'!$B$1</f>
        <v>-22643828479999.996</v>
      </c>
      <c r="BG16" s="428">
        <f>'2019 KESIS Energy Balance'!BG16*'2019 KESIS Energy Balance (2)'!$B$1</f>
        <v>0</v>
      </c>
      <c r="BH16" s="428">
        <f>'2019 KESIS Energy Balance'!BH16*'2019 KESIS Energy Balance (2)'!$B$1</f>
        <v>2023133447680000</v>
      </c>
      <c r="BI16" s="428">
        <f>'2019 KESIS Energy Balance'!BI16*'2019 KESIS Energy Balance (2)'!$B$1</f>
        <v>255030661120000</v>
      </c>
      <c r="BJ16" s="428">
        <f>'2019 KESIS Energy Balance'!BJ16*'2019 KESIS Energy Balance (2)'!$B$1</f>
        <v>-3541686611200002.5</v>
      </c>
      <c r="BK16" s="428">
        <f>'2019 KESIS Energy Balance'!BK16*'2019 KESIS Energy Balance (2)'!$B$1</f>
        <v>122070798080000</v>
      </c>
      <c r="BL16" s="104"/>
      <c r="BM16" s="104"/>
    </row>
    <row r="17" spans="2:65">
      <c r="B17" s="114" t="s">
        <v>268</v>
      </c>
      <c r="C17" s="115" t="s">
        <v>269</v>
      </c>
      <c r="D17" s="428">
        <f>'2019 KESIS Energy Balance'!D17*'2019 KESIS Energy Balance (2)'!$B$1</f>
        <v>-7511304960000</v>
      </c>
      <c r="E17" s="428">
        <f>'2019 KESIS Energy Balance'!E17*'2019 KESIS Energy Balance (2)'!$B$1</f>
        <v>-15352430080000</v>
      </c>
      <c r="F17" s="428">
        <f>'2019 KESIS Energy Balance'!F17*'2019 KESIS Energy Balance (2)'!$B$1</f>
        <v>0</v>
      </c>
      <c r="G17" s="428">
        <f>'2019 KESIS Energy Balance'!G17*'2019 KESIS Energy Balance (2)'!$B$1</f>
        <v>-1913336308480000</v>
      </c>
      <c r="H17" s="428">
        <f>'2019 KESIS Energy Balance'!H17*'2019 KESIS Energy Balance (2)'!$B$1</f>
        <v>-37918366720000</v>
      </c>
      <c r="I17" s="428">
        <f>'2019 KESIS Energy Balance'!I17*'2019 KESIS Energy Balance (2)'!$B$1</f>
        <v>0</v>
      </c>
      <c r="J17" s="428">
        <f>'2019 KESIS Energy Balance'!J17*'2019 KESIS Energy Balance (2)'!$B$1</f>
        <v>0</v>
      </c>
      <c r="K17" s="428">
        <f>'2019 KESIS Energy Balance'!K17*'2019 KESIS Energy Balance (2)'!$B$1</f>
        <v>0</v>
      </c>
      <c r="L17" s="428">
        <f>'2019 KESIS Energy Balance'!L17*'2019 KESIS Energy Balance (2)'!$B$1</f>
        <v>0</v>
      </c>
      <c r="M17" s="428">
        <f>'2019 KESIS Energy Balance'!M17*'2019 KESIS Energy Balance (2)'!$B$1</f>
        <v>0</v>
      </c>
      <c r="N17" s="428">
        <f>'2019 KESIS Energy Balance'!N17*'2019 KESIS Energy Balance (2)'!$B$1</f>
        <v>-32167822080000</v>
      </c>
      <c r="O17" s="428">
        <f>'2019 KESIS Energy Balance'!O17*'2019 KESIS Energy Balance (2)'!$B$1</f>
        <v>-123550108160000</v>
      </c>
      <c r="P17" s="428">
        <f>'2019 KESIS Energy Balance'!P17*'2019 KESIS Energy Balance (2)'!$B$1</f>
        <v>-31222168320000</v>
      </c>
      <c r="Q17" s="428">
        <f>'2019 KESIS Energy Balance'!Q17*'2019 KESIS Energy Balance (2)'!$B$1</f>
        <v>-815946069760000</v>
      </c>
      <c r="R17" s="428">
        <f>'2019 KESIS Energy Balance'!R17*'2019 KESIS Energy Balance (2)'!$B$1</f>
        <v>-308670720000</v>
      </c>
      <c r="S17" s="428">
        <f>'2019 KESIS Energy Balance'!S17*'2019 KESIS Energy Balance (2)'!$B$1</f>
        <v>0</v>
      </c>
      <c r="T17" s="428">
        <f>'2019 KESIS Energy Balance'!T17*'2019 KESIS Energy Balance (2)'!$B$1</f>
        <v>0</v>
      </c>
      <c r="U17" s="428">
        <f>'2019 KESIS Energy Balance'!U17*'2019 KESIS Energy Balance (2)'!$B$1</f>
        <v>0</v>
      </c>
      <c r="V17" s="428">
        <f>'2019 KESIS Energy Balance'!V17*'2019 KESIS Energy Balance (2)'!$B$1</f>
        <v>0</v>
      </c>
      <c r="W17" s="428">
        <f>'2019 KESIS Energy Balance'!W17*'2019 KESIS Energy Balance (2)'!$B$1</f>
        <v>0</v>
      </c>
      <c r="X17" s="428">
        <f>'2019 KESIS Energy Balance'!X17*'2019 KESIS Energy Balance (2)'!$B$1</f>
        <v>-202248960000.00003</v>
      </c>
      <c r="Y17" s="428">
        <f>'2019 KESIS Energy Balance'!Y17*'2019 KESIS Energy Balance (2)'!$B$1</f>
        <v>-24046080000</v>
      </c>
      <c r="Z17" s="428">
        <f>'2019 KESIS Energy Balance'!Z17*'2019 KESIS Energy Balance (2)'!$B$1</f>
        <v>-79360000</v>
      </c>
      <c r="AA17" s="428">
        <f>'2019 KESIS Energy Balance'!AA17*'2019 KESIS Energy Balance (2)'!$B$1</f>
        <v>0</v>
      </c>
      <c r="AB17" s="428">
        <f>'2019 KESIS Energy Balance'!AB17*'2019 KESIS Energy Balance (2)'!$B$1</f>
        <v>0</v>
      </c>
      <c r="AC17" s="428">
        <f>'2019 KESIS Energy Balance'!AC17*'2019 KESIS Energy Balance (2)'!$B$1</f>
        <v>0</v>
      </c>
      <c r="AD17" s="428">
        <f>'2019 KESIS Energy Balance'!AD17*'2019 KESIS Energy Balance (2)'!$B$1</f>
        <v>-6842141440000</v>
      </c>
      <c r="AE17" s="428">
        <f>'2019 KESIS Energy Balance'!AE17*'2019 KESIS Energy Balance (2)'!$B$1</f>
        <v>-5537502720000</v>
      </c>
      <c r="AF17" s="428">
        <f>'2019 KESIS Energy Balance'!AF17*'2019 KESIS Energy Balance (2)'!$B$1</f>
        <v>0</v>
      </c>
      <c r="AG17" s="428">
        <f>'2019 KESIS Energy Balance'!AG17*'2019 KESIS Energy Balance (2)'!$B$1</f>
        <v>0</v>
      </c>
      <c r="AH17" s="428">
        <f>'2019 KESIS Energy Balance'!AH17*'2019 KESIS Energy Balance (2)'!$B$1</f>
        <v>-20557454080000</v>
      </c>
      <c r="AI17" s="428">
        <f>'2019 KESIS Energy Balance'!AI17*'2019 KESIS Energy Balance (2)'!$B$1</f>
        <v>-10375645440000</v>
      </c>
      <c r="AJ17" s="428">
        <f>'2019 KESIS Energy Balance'!AJ17*'2019 KESIS Energy Balance (2)'!$B$1</f>
        <v>0</v>
      </c>
      <c r="AK17" s="428">
        <f>'2019 KESIS Energy Balance'!AK17*'2019 KESIS Energy Balance (2)'!$B$1</f>
        <v>0</v>
      </c>
      <c r="AL17" s="428">
        <f>'2019 KESIS Energy Balance'!AL17*'2019 KESIS Energy Balance (2)'!$B$1</f>
        <v>0</v>
      </c>
      <c r="AM17" s="428">
        <f>'2019 KESIS Energy Balance'!AM17*'2019 KESIS Energy Balance (2)'!$B$1</f>
        <v>0</v>
      </c>
      <c r="AN17" s="428">
        <f>'2019 KESIS Energy Balance'!AN17*'2019 KESIS Energy Balance (2)'!$B$1</f>
        <v>0</v>
      </c>
      <c r="AO17" s="428">
        <f>'2019 KESIS Energy Balance'!AO17*'2019 KESIS Energy Balance (2)'!$B$1</f>
        <v>0</v>
      </c>
      <c r="AP17" s="428">
        <f>'2019 KESIS Energy Balance'!AP17*'2019 KESIS Energy Balance (2)'!$B$1</f>
        <v>-2419488000000</v>
      </c>
      <c r="AQ17" s="428">
        <f>'2019 KESIS Energy Balance'!AQ17*'2019 KESIS Energy Balance (2)'!$B$1</f>
        <v>-493539840000</v>
      </c>
      <c r="AR17" s="428">
        <f>'2019 KESIS Energy Balance'!AR17*'2019 KESIS Energy Balance (2)'!$B$1</f>
        <v>-1865872640000.0002</v>
      </c>
      <c r="AS17" s="428">
        <f>'2019 KESIS Energy Balance'!AS17*'2019 KESIS Energy Balance (2)'!$B$1</f>
        <v>-36386004480000</v>
      </c>
      <c r="AT17" s="428">
        <f>'2019 KESIS Energy Balance'!AT17*'2019 KESIS Energy Balance (2)'!$B$1</f>
        <v>-1537679360000</v>
      </c>
      <c r="AU17" s="428">
        <f>'2019 KESIS Energy Balance'!AU17*'2019 KESIS Energy Balance (2)'!$B$1</f>
        <v>-2024433920000</v>
      </c>
      <c r="AV17" s="428">
        <f>'2019 KESIS Energy Balance'!AV17*'2019 KESIS Energy Balance (2)'!$B$1</f>
        <v>0</v>
      </c>
      <c r="AW17" s="428">
        <f>'2019 KESIS Energy Balance'!AW17*'2019 KESIS Energy Balance (2)'!$B$1</f>
        <v>0</v>
      </c>
      <c r="AX17" s="428">
        <f>'2019 KESIS Energy Balance'!AX17*'2019 KESIS Energy Balance (2)'!$B$1</f>
        <v>-19398639360000</v>
      </c>
      <c r="AY17" s="428">
        <f>'2019 KESIS Energy Balance'!AY17*'2019 KESIS Energy Balance (2)'!$B$1</f>
        <v>0</v>
      </c>
      <c r="AZ17" s="428">
        <f>'2019 KESIS Energy Balance'!AZ17*'2019 KESIS Energy Balance (2)'!$B$1</f>
        <v>-1233205196800000</v>
      </c>
      <c r="BA17" s="428">
        <f>'2019 KESIS Energy Balance'!BA17*'2019 KESIS Energy Balance (2)'!$B$1</f>
        <v>-23589720320000</v>
      </c>
      <c r="BB17" s="428">
        <f>'2019 KESIS Energy Balance'!BB17*'2019 KESIS Energy Balance (2)'!$B$1</f>
        <v>0</v>
      </c>
      <c r="BC17" s="428">
        <f>'2019 KESIS Energy Balance'!BC17*'2019 KESIS Energy Balance (2)'!$B$1</f>
        <v>-109840271360000</v>
      </c>
      <c r="BD17" s="428">
        <f>'2019 KESIS Energy Balance'!BD17*'2019 KESIS Energy Balance (2)'!$B$1</f>
        <v>0</v>
      </c>
      <c r="BE17" s="428">
        <f>'2019 KESIS Energy Balance'!BE17*'2019 KESIS Energy Balance (2)'!$B$1</f>
        <v>-4008870400000</v>
      </c>
      <c r="BF17" s="428">
        <f>'2019 KESIS Energy Balance'!BF17*'2019 KESIS Energy Balance (2)'!$B$1</f>
        <v>-22643828479999.996</v>
      </c>
      <c r="BG17" s="428">
        <f>'2019 KESIS Energy Balance'!BG17*'2019 KESIS Energy Balance (2)'!$B$1</f>
        <v>-19331461120000</v>
      </c>
      <c r="BH17" s="428">
        <f>'2019 KESIS Energy Balance'!BH17*'2019 KESIS Energy Balance (2)'!$B$1</f>
        <v>1836141209600000</v>
      </c>
      <c r="BI17" s="428">
        <f>'2019 KESIS Energy Balance'!BI17*'2019 KESIS Energy Balance (2)'!$B$1</f>
        <v>0</v>
      </c>
      <c r="BJ17" s="428">
        <f>'2019 KESIS Energy Balance'!BJ17*'2019 KESIS Energy Balance (2)'!$B$1</f>
        <v>-2661456163839998</v>
      </c>
      <c r="BK17" s="428">
        <f>'2019 KESIS Energy Balance'!BK17*'2019 KESIS Energy Balance (2)'!$B$1</f>
        <v>-426359774720000</v>
      </c>
      <c r="BL17" s="104"/>
      <c r="BM17" s="104"/>
    </row>
    <row r="18" spans="2:65">
      <c r="B18" s="116" t="s">
        <v>270</v>
      </c>
      <c r="C18" s="117" t="s">
        <v>271</v>
      </c>
      <c r="D18" s="428">
        <f>'2019 KESIS Energy Balance'!D18*'2019 KESIS Energy Balance (2)'!$B$1</f>
        <v>-7511304960000</v>
      </c>
      <c r="E18" s="428">
        <f>'2019 KESIS Energy Balance'!E18*'2019 KESIS Energy Balance (2)'!$B$1</f>
        <v>-15352430080000</v>
      </c>
      <c r="F18" s="428">
        <f>'2019 KESIS Energy Balance'!F18*'2019 KESIS Energy Balance (2)'!$B$1</f>
        <v>0</v>
      </c>
      <c r="G18" s="428">
        <f>'2019 KESIS Energy Balance'!G18*'2019 KESIS Energy Balance (2)'!$B$1</f>
        <v>-1913336308480000</v>
      </c>
      <c r="H18" s="428">
        <f>'2019 KESIS Energy Balance'!H18*'2019 KESIS Energy Balance (2)'!$B$1</f>
        <v>-37918366720000</v>
      </c>
      <c r="I18" s="428">
        <f>'2019 KESIS Energy Balance'!I18*'2019 KESIS Energy Balance (2)'!$B$1</f>
        <v>0</v>
      </c>
      <c r="J18" s="428">
        <f>'2019 KESIS Energy Balance'!J18*'2019 KESIS Energy Balance (2)'!$B$1</f>
        <v>0</v>
      </c>
      <c r="K18" s="428">
        <f>'2019 KESIS Energy Balance'!K18*'2019 KESIS Energy Balance (2)'!$B$1</f>
        <v>0</v>
      </c>
      <c r="L18" s="428">
        <f>'2019 KESIS Energy Balance'!L18*'2019 KESIS Energy Balance (2)'!$B$1</f>
        <v>0</v>
      </c>
      <c r="M18" s="428">
        <f>'2019 KESIS Energy Balance'!M18*'2019 KESIS Energy Balance (2)'!$B$1</f>
        <v>0</v>
      </c>
      <c r="N18" s="428">
        <f>'2019 KESIS Energy Balance'!N18*'2019 KESIS Energy Balance (2)'!$B$1</f>
        <v>-17703946240000</v>
      </c>
      <c r="O18" s="428">
        <f>'2019 KESIS Energy Balance'!O18*'2019 KESIS Energy Balance (2)'!$B$1</f>
        <v>-48530306560000</v>
      </c>
      <c r="P18" s="428">
        <f>'2019 KESIS Energy Balance'!P18*'2019 KESIS Energy Balance (2)'!$B$1</f>
        <v>-15466748160000</v>
      </c>
      <c r="Q18" s="428">
        <f>'2019 KESIS Energy Balance'!Q18*'2019 KESIS Energy Balance (2)'!$B$1</f>
        <v>-789071837440000.13</v>
      </c>
      <c r="R18" s="428">
        <f>'2019 KESIS Energy Balance'!R18*'2019 KESIS Energy Balance (2)'!$B$1</f>
        <v>0</v>
      </c>
      <c r="S18" s="428">
        <f>'2019 KESIS Energy Balance'!S18*'2019 KESIS Energy Balance (2)'!$B$1</f>
        <v>0</v>
      </c>
      <c r="T18" s="428">
        <f>'2019 KESIS Energy Balance'!T18*'2019 KESIS Energy Balance (2)'!$B$1</f>
        <v>0</v>
      </c>
      <c r="U18" s="428">
        <f>'2019 KESIS Energy Balance'!U18*'2019 KESIS Energy Balance (2)'!$B$1</f>
        <v>0</v>
      </c>
      <c r="V18" s="428">
        <f>'2019 KESIS Energy Balance'!V18*'2019 KESIS Energy Balance (2)'!$B$1</f>
        <v>0</v>
      </c>
      <c r="W18" s="428">
        <f>'2019 KESIS Energy Balance'!W18*'2019 KESIS Energy Balance (2)'!$B$1</f>
        <v>0</v>
      </c>
      <c r="X18" s="428">
        <f>'2019 KESIS Energy Balance'!X18*'2019 KESIS Energy Balance (2)'!$B$1</f>
        <v>-202248960000.00003</v>
      </c>
      <c r="Y18" s="428">
        <f>'2019 KESIS Energy Balance'!Y18*'2019 KESIS Energy Balance (2)'!$B$1</f>
        <v>-24046080000</v>
      </c>
      <c r="Z18" s="428">
        <f>'2019 KESIS Energy Balance'!Z18*'2019 KESIS Energy Balance (2)'!$B$1</f>
        <v>-79360000</v>
      </c>
      <c r="AA18" s="428">
        <f>'2019 KESIS Energy Balance'!AA18*'2019 KESIS Energy Balance (2)'!$B$1</f>
        <v>0</v>
      </c>
      <c r="AB18" s="428">
        <f>'2019 KESIS Energy Balance'!AB18*'2019 KESIS Energy Balance (2)'!$B$1</f>
        <v>0</v>
      </c>
      <c r="AC18" s="428">
        <f>'2019 KESIS Energy Balance'!AC18*'2019 KESIS Energy Balance (2)'!$B$1</f>
        <v>0</v>
      </c>
      <c r="AD18" s="428">
        <f>'2019 KESIS Energy Balance'!AD18*'2019 KESIS Energy Balance (2)'!$B$1</f>
        <v>-6842141440000</v>
      </c>
      <c r="AE18" s="428">
        <f>'2019 KESIS Energy Balance'!AE18*'2019 KESIS Energy Balance (2)'!$B$1</f>
        <v>-5531074560000</v>
      </c>
      <c r="AF18" s="428">
        <f>'2019 KESIS Energy Balance'!AF18*'2019 KESIS Energy Balance (2)'!$B$1</f>
        <v>0</v>
      </c>
      <c r="AG18" s="428">
        <f>'2019 KESIS Energy Balance'!AG18*'2019 KESIS Energy Balance (2)'!$B$1</f>
        <v>0</v>
      </c>
      <c r="AH18" s="428">
        <f>'2019 KESIS Energy Balance'!AH18*'2019 KESIS Energy Balance (2)'!$B$1</f>
        <v>-18394775040000</v>
      </c>
      <c r="AI18" s="428">
        <f>'2019 KESIS Energy Balance'!AI18*'2019 KESIS Energy Balance (2)'!$B$1</f>
        <v>0</v>
      </c>
      <c r="AJ18" s="428">
        <f>'2019 KESIS Energy Balance'!AJ18*'2019 KESIS Energy Balance (2)'!$B$1</f>
        <v>0</v>
      </c>
      <c r="AK18" s="428">
        <f>'2019 KESIS Energy Balance'!AK18*'2019 KESIS Energy Balance (2)'!$B$1</f>
        <v>0</v>
      </c>
      <c r="AL18" s="428">
        <f>'2019 KESIS Energy Balance'!AL18*'2019 KESIS Energy Balance (2)'!$B$1</f>
        <v>0</v>
      </c>
      <c r="AM18" s="428">
        <f>'2019 KESIS Energy Balance'!AM18*'2019 KESIS Energy Balance (2)'!$B$1</f>
        <v>0</v>
      </c>
      <c r="AN18" s="428">
        <f>'2019 KESIS Energy Balance'!AN18*'2019 KESIS Energy Balance (2)'!$B$1</f>
        <v>0</v>
      </c>
      <c r="AO18" s="428">
        <f>'2019 KESIS Energy Balance'!AO18*'2019 KESIS Energy Balance (2)'!$B$1</f>
        <v>0</v>
      </c>
      <c r="AP18" s="428">
        <f>'2019 KESIS Energy Balance'!AP18*'2019 KESIS Energy Balance (2)'!$B$1</f>
        <v>-2387863040000</v>
      </c>
      <c r="AQ18" s="428">
        <f>'2019 KESIS Energy Balance'!AQ18*'2019 KESIS Energy Balance (2)'!$B$1</f>
        <v>-210899200000.00003</v>
      </c>
      <c r="AR18" s="428">
        <f>'2019 KESIS Energy Balance'!AR18*'2019 KESIS Energy Balance (2)'!$B$1</f>
        <v>-1757704960000</v>
      </c>
      <c r="AS18" s="428">
        <f>'2019 KESIS Energy Balance'!AS18*'2019 KESIS Energy Balance (2)'!$B$1</f>
        <v>-36354696960000</v>
      </c>
      <c r="AT18" s="428">
        <f>'2019 KESIS Energy Balance'!AT18*'2019 KESIS Energy Balance (2)'!$B$1</f>
        <v>-1423361280000</v>
      </c>
      <c r="AU18" s="428">
        <f>'2019 KESIS Energy Balance'!AU18*'2019 KESIS Energy Balance (2)'!$B$1</f>
        <v>-2024433920000</v>
      </c>
      <c r="AV18" s="428">
        <f>'2019 KESIS Energy Balance'!AV18*'2019 KESIS Energy Balance (2)'!$B$1</f>
        <v>0</v>
      </c>
      <c r="AW18" s="428">
        <f>'2019 KESIS Energy Balance'!AW18*'2019 KESIS Energy Balance (2)'!$B$1</f>
        <v>0</v>
      </c>
      <c r="AX18" s="428">
        <f>'2019 KESIS Energy Balance'!AX18*'2019 KESIS Energy Balance (2)'!$B$1</f>
        <v>-19398639360000</v>
      </c>
      <c r="AY18" s="428">
        <f>'2019 KESIS Energy Balance'!AY18*'2019 KESIS Energy Balance (2)'!$B$1</f>
        <v>0</v>
      </c>
      <c r="AZ18" s="428">
        <f>'2019 KESIS Energy Balance'!AZ18*'2019 KESIS Energy Balance (2)'!$B$1</f>
        <v>-1233205196800000</v>
      </c>
      <c r="BA18" s="428">
        <f>'2019 KESIS Energy Balance'!BA18*'2019 KESIS Energy Balance (2)'!$B$1</f>
        <v>-23569483520000</v>
      </c>
      <c r="BB18" s="428">
        <f>'2019 KESIS Energy Balance'!BB18*'2019 KESIS Energy Balance (2)'!$B$1</f>
        <v>0</v>
      </c>
      <c r="BC18" s="428">
        <f>'2019 KESIS Energy Balance'!BC18*'2019 KESIS Energy Balance (2)'!$B$1</f>
        <v>-99739886080000.016</v>
      </c>
      <c r="BD18" s="428">
        <f>'2019 KESIS Energy Balance'!BD18*'2019 KESIS Energy Balance (2)'!$B$1</f>
        <v>0</v>
      </c>
      <c r="BE18" s="428">
        <f>'2019 KESIS Energy Balance'!BE18*'2019 KESIS Energy Balance (2)'!$B$1</f>
        <v>-4008870400000</v>
      </c>
      <c r="BF18" s="428">
        <f>'2019 KESIS Energy Balance'!BF18*'2019 KESIS Energy Balance (2)'!$B$1</f>
        <v>-22561928960000</v>
      </c>
      <c r="BG18" s="428">
        <f>'2019 KESIS Energy Balance'!BG18*'2019 KESIS Energy Balance (2)'!$B$1</f>
        <v>-19074176000000</v>
      </c>
      <c r="BH18" s="428">
        <f>'2019 KESIS Energy Balance'!BH18*'2019 KESIS Energy Balance (2)'!$B$1</f>
        <v>1756747838720000</v>
      </c>
      <c r="BI18" s="428">
        <f>'2019 KESIS Energy Balance'!BI18*'2019 KESIS Energy Balance (2)'!$B$1</f>
        <v>0</v>
      </c>
      <c r="BJ18" s="428">
        <f>'2019 KESIS Energy Balance'!BJ18*'2019 KESIS Energy Balance (2)'!$B$1</f>
        <v>-2584854915839999</v>
      </c>
      <c r="BK18" s="428">
        <f>'2019 KESIS Energy Balance'!BK18*'2019 KESIS Energy Balance (2)'!$B$1</f>
        <v>-324299322880000</v>
      </c>
      <c r="BL18" s="104"/>
      <c r="BM18" s="104"/>
    </row>
    <row r="19" spans="2:65" collapsed="1">
      <c r="B19" s="116" t="s">
        <v>272</v>
      </c>
      <c r="C19" s="117" t="s">
        <v>273</v>
      </c>
      <c r="D19" s="428">
        <f>'2019 KESIS Energy Balance'!D19*'2019 KESIS Energy Balance (2)'!$B$1</f>
        <v>0</v>
      </c>
      <c r="E19" s="428">
        <f>'2019 KESIS Energy Balance'!E19*'2019 KESIS Energy Balance (2)'!$B$1</f>
        <v>0</v>
      </c>
      <c r="F19" s="428">
        <f>'2019 KESIS Energy Balance'!F19*'2019 KESIS Energy Balance (2)'!$B$1</f>
        <v>0</v>
      </c>
      <c r="G19" s="428">
        <f>'2019 KESIS Energy Balance'!G19*'2019 KESIS Energy Balance (2)'!$B$1</f>
        <v>0</v>
      </c>
      <c r="H19" s="428">
        <f>'2019 KESIS Energy Balance'!H19*'2019 KESIS Energy Balance (2)'!$B$1</f>
        <v>0</v>
      </c>
      <c r="I19" s="428">
        <f>'2019 KESIS Energy Balance'!I19*'2019 KESIS Energy Balance (2)'!$B$1</f>
        <v>0</v>
      </c>
      <c r="J19" s="428">
        <f>'2019 KESIS Energy Balance'!J19*'2019 KESIS Energy Balance (2)'!$B$1</f>
        <v>0</v>
      </c>
      <c r="K19" s="428">
        <f>'2019 KESIS Energy Balance'!K19*'2019 KESIS Energy Balance (2)'!$B$1</f>
        <v>0</v>
      </c>
      <c r="L19" s="428">
        <f>'2019 KESIS Energy Balance'!L19*'2019 KESIS Energy Balance (2)'!$B$1</f>
        <v>0</v>
      </c>
      <c r="M19" s="428">
        <f>'2019 KESIS Energy Balance'!M19*'2019 KESIS Energy Balance (2)'!$B$1</f>
        <v>0</v>
      </c>
      <c r="N19" s="428">
        <f>'2019 KESIS Energy Balance'!N19*'2019 KESIS Energy Balance (2)'!$B$1</f>
        <v>-14463875840000</v>
      </c>
      <c r="O19" s="428">
        <f>'2019 KESIS Energy Balance'!O19*'2019 KESIS Energy Balance (2)'!$B$1</f>
        <v>-75019761920000</v>
      </c>
      <c r="P19" s="428">
        <f>'2019 KESIS Energy Balance'!P19*'2019 KESIS Energy Balance (2)'!$B$1</f>
        <v>-15755420160000</v>
      </c>
      <c r="Q19" s="428">
        <f>'2019 KESIS Energy Balance'!Q19*'2019 KESIS Energy Balance (2)'!$B$1</f>
        <v>-26874232320000</v>
      </c>
      <c r="R19" s="428">
        <f>'2019 KESIS Energy Balance'!R19*'2019 KESIS Energy Balance (2)'!$B$1</f>
        <v>-308670720000</v>
      </c>
      <c r="S19" s="428">
        <f>'2019 KESIS Energy Balance'!S19*'2019 KESIS Energy Balance (2)'!$B$1</f>
        <v>0</v>
      </c>
      <c r="T19" s="428">
        <f>'2019 KESIS Energy Balance'!T19*'2019 KESIS Energy Balance (2)'!$B$1</f>
        <v>0</v>
      </c>
      <c r="U19" s="428">
        <f>'2019 KESIS Energy Balance'!U19*'2019 KESIS Energy Balance (2)'!$B$1</f>
        <v>0</v>
      </c>
      <c r="V19" s="428">
        <f>'2019 KESIS Energy Balance'!V19*'2019 KESIS Energy Balance (2)'!$B$1</f>
        <v>0</v>
      </c>
      <c r="W19" s="428">
        <f>'2019 KESIS Energy Balance'!W19*'2019 KESIS Energy Balance (2)'!$B$1</f>
        <v>0</v>
      </c>
      <c r="X19" s="428">
        <f>'2019 KESIS Energy Balance'!X19*'2019 KESIS Energy Balance (2)'!$B$1</f>
        <v>0</v>
      </c>
      <c r="Y19" s="428">
        <f>'2019 KESIS Energy Balance'!Y19*'2019 KESIS Energy Balance (2)'!$B$1</f>
        <v>0</v>
      </c>
      <c r="Z19" s="428">
        <f>'2019 KESIS Energy Balance'!Z19*'2019 KESIS Energy Balance (2)'!$B$1</f>
        <v>0</v>
      </c>
      <c r="AA19" s="428">
        <f>'2019 KESIS Energy Balance'!AA19*'2019 KESIS Energy Balance (2)'!$B$1</f>
        <v>0</v>
      </c>
      <c r="AB19" s="428">
        <f>'2019 KESIS Energy Balance'!AB19*'2019 KESIS Energy Balance (2)'!$B$1</f>
        <v>0</v>
      </c>
      <c r="AC19" s="428">
        <f>'2019 KESIS Energy Balance'!AC19*'2019 KESIS Energy Balance (2)'!$B$1</f>
        <v>0</v>
      </c>
      <c r="AD19" s="428">
        <f>'2019 KESIS Energy Balance'!AD19*'2019 KESIS Energy Balance (2)'!$B$1</f>
        <v>0</v>
      </c>
      <c r="AE19" s="428">
        <f>'2019 KESIS Energy Balance'!AE19*'2019 KESIS Energy Balance (2)'!$B$1</f>
        <v>-6428160000</v>
      </c>
      <c r="AF19" s="428">
        <f>'2019 KESIS Energy Balance'!AF19*'2019 KESIS Energy Balance (2)'!$B$1</f>
        <v>0</v>
      </c>
      <c r="AG19" s="428">
        <f>'2019 KESIS Energy Balance'!AG19*'2019 KESIS Energy Balance (2)'!$B$1</f>
        <v>0</v>
      </c>
      <c r="AH19" s="428">
        <f>'2019 KESIS Energy Balance'!AH19*'2019 KESIS Energy Balance (2)'!$B$1</f>
        <v>-2162679040000</v>
      </c>
      <c r="AI19" s="428">
        <f>'2019 KESIS Energy Balance'!AI19*'2019 KESIS Energy Balance (2)'!$B$1</f>
        <v>-10375645440000</v>
      </c>
      <c r="AJ19" s="428">
        <f>'2019 KESIS Energy Balance'!AJ19*'2019 KESIS Energy Balance (2)'!$B$1</f>
        <v>0</v>
      </c>
      <c r="AK19" s="428">
        <f>'2019 KESIS Energy Balance'!AK19*'2019 KESIS Energy Balance (2)'!$B$1</f>
        <v>0</v>
      </c>
      <c r="AL19" s="428">
        <f>'2019 KESIS Energy Balance'!AL19*'2019 KESIS Energy Balance (2)'!$B$1</f>
        <v>0</v>
      </c>
      <c r="AM19" s="428">
        <f>'2019 KESIS Energy Balance'!AM19*'2019 KESIS Energy Balance (2)'!$B$1</f>
        <v>0</v>
      </c>
      <c r="AN19" s="428">
        <f>'2019 KESIS Energy Balance'!AN19*'2019 KESIS Energy Balance (2)'!$B$1</f>
        <v>0</v>
      </c>
      <c r="AO19" s="428">
        <f>'2019 KESIS Energy Balance'!AO19*'2019 KESIS Energy Balance (2)'!$B$1</f>
        <v>0</v>
      </c>
      <c r="AP19" s="428">
        <f>'2019 KESIS Energy Balance'!AP19*'2019 KESIS Energy Balance (2)'!$B$1</f>
        <v>-31664640000</v>
      </c>
      <c r="AQ19" s="428">
        <f>'2019 KESIS Energy Balance'!AQ19*'2019 KESIS Energy Balance (2)'!$B$1</f>
        <v>-282680320000</v>
      </c>
      <c r="AR19" s="428">
        <f>'2019 KESIS Energy Balance'!AR19*'2019 KESIS Energy Balance (2)'!$B$1</f>
        <v>-108167680000</v>
      </c>
      <c r="AS19" s="428">
        <f>'2019 KESIS Energy Balance'!AS19*'2019 KESIS Energy Balance (2)'!$B$1</f>
        <v>-31347200000</v>
      </c>
      <c r="AT19" s="428">
        <f>'2019 KESIS Energy Balance'!AT19*'2019 KESIS Energy Balance (2)'!$B$1</f>
        <v>-114318079999.99998</v>
      </c>
      <c r="AU19" s="428">
        <f>'2019 KESIS Energy Balance'!AU19*'2019 KESIS Energy Balance (2)'!$B$1</f>
        <v>0</v>
      </c>
      <c r="AV19" s="428">
        <f>'2019 KESIS Energy Balance'!AV19*'2019 KESIS Energy Balance (2)'!$B$1</f>
        <v>0</v>
      </c>
      <c r="AW19" s="428">
        <f>'2019 KESIS Energy Balance'!AW19*'2019 KESIS Energy Balance (2)'!$B$1</f>
        <v>0</v>
      </c>
      <c r="AX19" s="428">
        <f>'2019 KESIS Energy Balance'!AX19*'2019 KESIS Energy Balance (2)'!$B$1</f>
        <v>0</v>
      </c>
      <c r="AY19" s="428">
        <f>'2019 KESIS Energy Balance'!AY19*'2019 KESIS Energy Balance (2)'!$B$1</f>
        <v>0</v>
      </c>
      <c r="AZ19" s="428">
        <f>'2019 KESIS Energy Balance'!AZ19*'2019 KESIS Energy Balance (2)'!$B$1</f>
        <v>0</v>
      </c>
      <c r="BA19" s="428">
        <f>'2019 KESIS Energy Balance'!BA19*'2019 KESIS Energy Balance (2)'!$B$1</f>
        <v>-20276480000</v>
      </c>
      <c r="BB19" s="428">
        <f>'2019 KESIS Energy Balance'!BB19*'2019 KESIS Energy Balance (2)'!$B$1</f>
        <v>0</v>
      </c>
      <c r="BC19" s="428">
        <f>'2019 KESIS Energy Balance'!BC19*'2019 KESIS Energy Balance (2)'!$B$1</f>
        <v>-10100385280000</v>
      </c>
      <c r="BD19" s="428">
        <f>'2019 KESIS Energy Balance'!BD19*'2019 KESIS Energy Balance (2)'!$B$1</f>
        <v>0</v>
      </c>
      <c r="BE19" s="428">
        <f>'2019 KESIS Energy Balance'!BE19*'2019 KESIS Energy Balance (2)'!$B$1</f>
        <v>0</v>
      </c>
      <c r="BF19" s="428">
        <f>'2019 KESIS Energy Balance'!BF19*'2019 KESIS Energy Balance (2)'!$B$1</f>
        <v>-81899520000</v>
      </c>
      <c r="BG19" s="428">
        <f>'2019 KESIS Energy Balance'!BG19*'2019 KESIS Energy Balance (2)'!$B$1</f>
        <v>-257285120000</v>
      </c>
      <c r="BH19" s="428">
        <f>'2019 KESIS Energy Balance'!BH19*'2019 KESIS Energy Balance (2)'!$B$1</f>
        <v>79393370880000</v>
      </c>
      <c r="BI19" s="428">
        <f>'2019 KESIS Energy Balance'!BI19*'2019 KESIS Energy Balance (2)'!$B$1</f>
        <v>0</v>
      </c>
      <c r="BJ19" s="428">
        <f>'2019 KESIS Energy Balance'!BJ19*'2019 KESIS Energy Balance (2)'!$B$1</f>
        <v>-76601367039999.969</v>
      </c>
      <c r="BK19" s="428">
        <f>'2019 KESIS Energy Balance'!BK19*'2019 KESIS Energy Balance (2)'!$B$1</f>
        <v>-102060451840000</v>
      </c>
      <c r="BL19" s="104"/>
      <c r="BM19" s="104"/>
    </row>
    <row r="20" spans="2:65">
      <c r="B20" s="114" t="s">
        <v>274</v>
      </c>
      <c r="C20" s="115" t="s">
        <v>275</v>
      </c>
      <c r="D20" s="428">
        <f>'2019 KESIS Energy Balance'!D20*'2019 KESIS Energy Balance (2)'!$B$1</f>
        <v>0</v>
      </c>
      <c r="E20" s="428">
        <f>'2019 KESIS Energy Balance'!E20*'2019 KESIS Energy Balance (2)'!$B$1</f>
        <v>0</v>
      </c>
      <c r="F20" s="428">
        <f>'2019 KESIS Energy Balance'!F20*'2019 KESIS Energy Balance (2)'!$B$1</f>
        <v>0</v>
      </c>
      <c r="G20" s="428">
        <f>'2019 KESIS Energy Balance'!G20*'2019 KESIS Energy Balance (2)'!$B$1</f>
        <v>-100241996800000.02</v>
      </c>
      <c r="H20" s="428">
        <f>'2019 KESIS Energy Balance'!H20*'2019 KESIS Energy Balance (2)'!$B$1</f>
        <v>0</v>
      </c>
      <c r="I20" s="428">
        <f>'2019 KESIS Energy Balance'!I20*'2019 KESIS Energy Balance (2)'!$B$1</f>
        <v>0</v>
      </c>
      <c r="J20" s="428">
        <f>'2019 KESIS Energy Balance'!J20*'2019 KESIS Energy Balance (2)'!$B$1</f>
        <v>0</v>
      </c>
      <c r="K20" s="428">
        <f>'2019 KESIS Energy Balance'!K20*'2019 KESIS Energy Balance (2)'!$B$1</f>
        <v>0</v>
      </c>
      <c r="L20" s="428">
        <f>'2019 KESIS Energy Balance'!L20*'2019 KESIS Energy Balance (2)'!$B$1</f>
        <v>0</v>
      </c>
      <c r="M20" s="428">
        <f>'2019 KESIS Energy Balance'!M20*'2019 KESIS Energy Balance (2)'!$B$1</f>
        <v>0</v>
      </c>
      <c r="N20" s="428">
        <f>'2019 KESIS Energy Balance'!N20*'2019 KESIS Energy Balance (2)'!$B$1</f>
        <v>0</v>
      </c>
      <c r="O20" s="428">
        <f>'2019 KESIS Energy Balance'!O20*'2019 KESIS Energy Balance (2)'!$B$1</f>
        <v>0</v>
      </c>
      <c r="P20" s="428">
        <f>'2019 KESIS Energy Balance'!P20*'2019 KESIS Energy Balance (2)'!$B$1</f>
        <v>0</v>
      </c>
      <c r="Q20" s="428">
        <f>'2019 KESIS Energy Balance'!Q20*'2019 KESIS Energy Balance (2)'!$B$1</f>
        <v>-262371897600000</v>
      </c>
      <c r="R20" s="428">
        <f>'2019 KESIS Energy Balance'!R20*'2019 KESIS Energy Balance (2)'!$B$1</f>
        <v>-22250877440000</v>
      </c>
      <c r="S20" s="428">
        <f>'2019 KESIS Energy Balance'!S20*'2019 KESIS Energy Balance (2)'!$B$1</f>
        <v>0</v>
      </c>
      <c r="T20" s="428">
        <f>'2019 KESIS Energy Balance'!T20*'2019 KESIS Energy Balance (2)'!$B$1</f>
        <v>0</v>
      </c>
      <c r="U20" s="428">
        <f>'2019 KESIS Energy Balance'!U20*'2019 KESIS Energy Balance (2)'!$B$1</f>
        <v>0</v>
      </c>
      <c r="V20" s="428">
        <f>'2019 KESIS Energy Balance'!V20*'2019 KESIS Energy Balance (2)'!$B$1</f>
        <v>0</v>
      </c>
      <c r="W20" s="428">
        <f>'2019 KESIS Energy Balance'!W20*'2019 KESIS Energy Balance (2)'!$B$1</f>
        <v>-16763688960000</v>
      </c>
      <c r="X20" s="428">
        <f>'2019 KESIS Energy Balance'!X20*'2019 KESIS Energy Balance (2)'!$B$1</f>
        <v>-3031948800000</v>
      </c>
      <c r="Y20" s="428">
        <f>'2019 KESIS Energy Balance'!Y20*'2019 KESIS Energy Balance (2)'!$B$1</f>
        <v>0</v>
      </c>
      <c r="Z20" s="428">
        <f>'2019 KESIS Energy Balance'!Z20*'2019 KESIS Energy Balance (2)'!$B$1</f>
        <v>-119040000</v>
      </c>
      <c r="AA20" s="428">
        <f>'2019 KESIS Energy Balance'!AA20*'2019 KESIS Energy Balance (2)'!$B$1</f>
        <v>0</v>
      </c>
      <c r="AB20" s="428">
        <f>'2019 KESIS Energy Balance'!AB20*'2019 KESIS Energy Balance (2)'!$B$1</f>
        <v>0</v>
      </c>
      <c r="AC20" s="428">
        <f>'2019 KESIS Energy Balance'!AC20*'2019 KESIS Energy Balance (2)'!$B$1</f>
        <v>0</v>
      </c>
      <c r="AD20" s="428">
        <f>'2019 KESIS Energy Balance'!AD20*'2019 KESIS Energy Balance (2)'!$B$1</f>
        <v>-46108160000</v>
      </c>
      <c r="AE20" s="428">
        <f>'2019 KESIS Energy Balance'!AE20*'2019 KESIS Energy Balance (2)'!$B$1</f>
        <v>0</v>
      </c>
      <c r="AF20" s="428">
        <f>'2019 KESIS Energy Balance'!AF20*'2019 KESIS Energy Balance (2)'!$B$1</f>
        <v>0</v>
      </c>
      <c r="AG20" s="428">
        <f>'2019 KESIS Energy Balance'!AG20*'2019 KESIS Energy Balance (2)'!$B$1</f>
        <v>0</v>
      </c>
      <c r="AH20" s="428">
        <f>'2019 KESIS Energy Balance'!AH20*'2019 KESIS Energy Balance (2)'!$B$1</f>
        <v>-6046081280000</v>
      </c>
      <c r="AI20" s="428">
        <f>'2019 KESIS Energy Balance'!AI20*'2019 KESIS Energy Balance (2)'!$B$1</f>
        <v>-29992167680000</v>
      </c>
      <c r="AJ20" s="428">
        <f>'2019 KESIS Energy Balance'!AJ20*'2019 KESIS Energy Balance (2)'!$B$1</f>
        <v>0</v>
      </c>
      <c r="AK20" s="428">
        <f>'2019 KESIS Energy Balance'!AK20*'2019 KESIS Energy Balance (2)'!$B$1</f>
        <v>0</v>
      </c>
      <c r="AL20" s="428">
        <f>'2019 KESIS Energy Balance'!AL20*'2019 KESIS Energy Balance (2)'!$B$1</f>
        <v>0</v>
      </c>
      <c r="AM20" s="428">
        <f>'2019 KESIS Energy Balance'!AM20*'2019 KESIS Energy Balance (2)'!$B$1</f>
        <v>0</v>
      </c>
      <c r="AN20" s="428">
        <f>'2019 KESIS Energy Balance'!AN20*'2019 KESIS Energy Balance (2)'!$B$1</f>
        <v>0</v>
      </c>
      <c r="AO20" s="428">
        <f>'2019 KESIS Energy Balance'!AO20*'2019 KESIS Energy Balance (2)'!$B$1</f>
        <v>-19602237440000</v>
      </c>
      <c r="AP20" s="428">
        <f>'2019 KESIS Energy Balance'!AP20*'2019 KESIS Energy Balance (2)'!$B$1</f>
        <v>-2838984960000</v>
      </c>
      <c r="AQ20" s="428">
        <f>'2019 KESIS Energy Balance'!AQ20*'2019 KESIS Energy Balance (2)'!$B$1</f>
        <v>-4911392000000</v>
      </c>
      <c r="AR20" s="428">
        <f>'2019 KESIS Energy Balance'!AR20*'2019 KESIS Energy Balance (2)'!$B$1</f>
        <v>-6806945280000</v>
      </c>
      <c r="AS20" s="428">
        <f>'2019 KESIS Energy Balance'!AS20*'2019 KESIS Energy Balance (2)'!$B$1</f>
        <v>-41671459840000.008</v>
      </c>
      <c r="AT20" s="428">
        <f>'2019 KESIS Energy Balance'!AT20*'2019 KESIS Energy Balance (2)'!$B$1</f>
        <v>-61980160000</v>
      </c>
      <c r="AU20" s="428">
        <f>'2019 KESIS Energy Balance'!AU20*'2019 KESIS Energy Balance (2)'!$B$1</f>
        <v>0</v>
      </c>
      <c r="AV20" s="428">
        <f>'2019 KESIS Energy Balance'!AV20*'2019 KESIS Energy Balance (2)'!$B$1</f>
        <v>0</v>
      </c>
      <c r="AW20" s="428">
        <f>'2019 KESIS Energy Balance'!AW20*'2019 KESIS Energy Balance (2)'!$B$1</f>
        <v>0</v>
      </c>
      <c r="AX20" s="428">
        <f>'2019 KESIS Energy Balance'!AX20*'2019 KESIS Energy Balance (2)'!$B$1</f>
        <v>0</v>
      </c>
      <c r="AY20" s="428">
        <f>'2019 KESIS Energy Balance'!AY20*'2019 KESIS Energy Balance (2)'!$B$1</f>
        <v>0</v>
      </c>
      <c r="AZ20" s="428">
        <f>'2019 KESIS Energy Balance'!AZ20*'2019 KESIS Energy Balance (2)'!$B$1</f>
        <v>0</v>
      </c>
      <c r="BA20" s="428">
        <f>'2019 KESIS Energy Balance'!BA20*'2019 KESIS Energy Balance (2)'!$B$1</f>
        <v>0</v>
      </c>
      <c r="BB20" s="428">
        <f>'2019 KESIS Energy Balance'!BB20*'2019 KESIS Energy Balance (2)'!$B$1</f>
        <v>0</v>
      </c>
      <c r="BC20" s="428">
        <f>'2019 KESIS Energy Balance'!BC20*'2019 KESIS Energy Balance (2)'!$B$1</f>
        <v>0</v>
      </c>
      <c r="BD20" s="428">
        <f>'2019 KESIS Energy Balance'!BD20*'2019 KESIS Energy Balance (2)'!$B$1</f>
        <v>0</v>
      </c>
      <c r="BE20" s="428">
        <f>'2019 KESIS Energy Balance'!BE20*'2019 KESIS Energy Balance (2)'!$B$1</f>
        <v>0</v>
      </c>
      <c r="BF20" s="428">
        <f>'2019 KESIS Energy Balance'!BF20*'2019 KESIS Energy Balance (2)'!$B$1</f>
        <v>0</v>
      </c>
      <c r="BG20" s="428">
        <f>'2019 KESIS Energy Balance'!BG20*'2019 KESIS Energy Balance (2)'!$B$1</f>
        <v>0</v>
      </c>
      <c r="BH20" s="428">
        <f>'2019 KESIS Energy Balance'!BH20*'2019 KESIS Energy Balance (2)'!$B$1</f>
        <v>186440051200000</v>
      </c>
      <c r="BI20" s="428">
        <f>'2019 KESIS Energy Balance'!BI20*'2019 KESIS Energy Balance (2)'!$B$1</f>
        <v>237820135680000</v>
      </c>
      <c r="BJ20" s="428">
        <f>'2019 KESIS Energy Balance'!BJ20*'2019 KESIS Energy Balance (2)'!$B$1</f>
        <v>-92377698560000</v>
      </c>
      <c r="BK20" s="428">
        <f>'2019 KESIS Energy Balance'!BK20*'2019 KESIS Energy Balance (2)'!$B$1</f>
        <v>-73054451200000</v>
      </c>
      <c r="BL20" s="104"/>
      <c r="BM20" s="104"/>
    </row>
    <row r="21" spans="2:65">
      <c r="B21" s="116" t="s">
        <v>276</v>
      </c>
      <c r="C21" s="117" t="s">
        <v>277</v>
      </c>
      <c r="D21" s="428">
        <f>'2019 KESIS Energy Balance'!D21*'2019 KESIS Energy Balance (2)'!$B$1</f>
        <v>0</v>
      </c>
      <c r="E21" s="428">
        <f>'2019 KESIS Energy Balance'!E21*'2019 KESIS Energy Balance (2)'!$B$1</f>
        <v>0</v>
      </c>
      <c r="F21" s="428">
        <f>'2019 KESIS Energy Balance'!F21*'2019 KESIS Energy Balance (2)'!$B$1</f>
        <v>0</v>
      </c>
      <c r="G21" s="428">
        <f>'2019 KESIS Energy Balance'!G21*'2019 KESIS Energy Balance (2)'!$B$1</f>
        <v>0</v>
      </c>
      <c r="H21" s="428">
        <f>'2019 KESIS Energy Balance'!H21*'2019 KESIS Energy Balance (2)'!$B$1</f>
        <v>0</v>
      </c>
      <c r="I21" s="428">
        <f>'2019 KESIS Energy Balance'!I21*'2019 KESIS Energy Balance (2)'!$B$1</f>
        <v>0</v>
      </c>
      <c r="J21" s="428">
        <f>'2019 KESIS Energy Balance'!J21*'2019 KESIS Energy Balance (2)'!$B$1</f>
        <v>0</v>
      </c>
      <c r="K21" s="428">
        <f>'2019 KESIS Energy Balance'!K21*'2019 KESIS Energy Balance (2)'!$B$1</f>
        <v>0</v>
      </c>
      <c r="L21" s="428">
        <f>'2019 KESIS Energy Balance'!L21*'2019 KESIS Energy Balance (2)'!$B$1</f>
        <v>0</v>
      </c>
      <c r="M21" s="428">
        <f>'2019 KESIS Energy Balance'!M21*'2019 KESIS Energy Balance (2)'!$B$1</f>
        <v>0</v>
      </c>
      <c r="N21" s="428">
        <f>'2019 KESIS Energy Balance'!N21*'2019 KESIS Energy Balance (2)'!$B$1</f>
        <v>0</v>
      </c>
      <c r="O21" s="428">
        <f>'2019 KESIS Energy Balance'!O21*'2019 KESIS Energy Balance (2)'!$B$1</f>
        <v>0</v>
      </c>
      <c r="P21" s="428">
        <f>'2019 KESIS Energy Balance'!P21*'2019 KESIS Energy Balance (2)'!$B$1</f>
        <v>0</v>
      </c>
      <c r="Q21" s="428">
        <f>'2019 KESIS Energy Balance'!Q21*'2019 KESIS Energy Balance (2)'!$B$1</f>
        <v>-239123980800000.03</v>
      </c>
      <c r="R21" s="428">
        <f>'2019 KESIS Energy Balance'!R21*'2019 KESIS Energy Balance (2)'!$B$1</f>
        <v>-16731032320000</v>
      </c>
      <c r="S21" s="428">
        <f>'2019 KESIS Energy Balance'!S21*'2019 KESIS Energy Balance (2)'!$B$1</f>
        <v>0</v>
      </c>
      <c r="T21" s="428">
        <f>'2019 KESIS Energy Balance'!T21*'2019 KESIS Energy Balance (2)'!$B$1</f>
        <v>0</v>
      </c>
      <c r="U21" s="428">
        <f>'2019 KESIS Energy Balance'!U21*'2019 KESIS Energy Balance (2)'!$B$1</f>
        <v>0</v>
      </c>
      <c r="V21" s="428">
        <f>'2019 KESIS Energy Balance'!V21*'2019 KESIS Energy Balance (2)'!$B$1</f>
        <v>0</v>
      </c>
      <c r="W21" s="428">
        <f>'2019 KESIS Energy Balance'!W21*'2019 KESIS Energy Balance (2)'!$B$1</f>
        <v>0</v>
      </c>
      <c r="X21" s="428">
        <f>'2019 KESIS Energy Balance'!X21*'2019 KESIS Energy Balance (2)'!$B$1</f>
        <v>-616944640000</v>
      </c>
      <c r="Y21" s="428">
        <f>'2019 KESIS Energy Balance'!Y21*'2019 KESIS Energy Balance (2)'!$B$1</f>
        <v>0</v>
      </c>
      <c r="Z21" s="428">
        <f>'2019 KESIS Energy Balance'!Z21*'2019 KESIS Energy Balance (2)'!$B$1</f>
        <v>-119040000</v>
      </c>
      <c r="AA21" s="428">
        <f>'2019 KESIS Energy Balance'!AA21*'2019 KESIS Energy Balance (2)'!$B$1</f>
        <v>0</v>
      </c>
      <c r="AB21" s="428">
        <f>'2019 KESIS Energy Balance'!AB21*'2019 KESIS Energy Balance (2)'!$B$1</f>
        <v>0</v>
      </c>
      <c r="AC21" s="428">
        <f>'2019 KESIS Energy Balance'!AC21*'2019 KESIS Energy Balance (2)'!$B$1</f>
        <v>0</v>
      </c>
      <c r="AD21" s="428">
        <f>'2019 KESIS Energy Balance'!AD21*'2019 KESIS Energy Balance (2)'!$B$1</f>
        <v>-23649280000</v>
      </c>
      <c r="AE21" s="428">
        <f>'2019 KESIS Energy Balance'!AE21*'2019 KESIS Energy Balance (2)'!$B$1</f>
        <v>0</v>
      </c>
      <c r="AF21" s="428">
        <f>'2019 KESIS Energy Balance'!AF21*'2019 KESIS Energy Balance (2)'!$B$1</f>
        <v>0</v>
      </c>
      <c r="AG21" s="428">
        <f>'2019 KESIS Energy Balance'!AG21*'2019 KESIS Energy Balance (2)'!$B$1</f>
        <v>0</v>
      </c>
      <c r="AH21" s="428">
        <f>'2019 KESIS Energy Balance'!AH21*'2019 KESIS Energy Balance (2)'!$B$1</f>
        <v>-1190677760000</v>
      </c>
      <c r="AI21" s="428">
        <f>'2019 KESIS Energy Balance'!AI21*'2019 KESIS Energy Balance (2)'!$B$1</f>
        <v>0</v>
      </c>
      <c r="AJ21" s="428">
        <f>'2019 KESIS Energy Balance'!AJ21*'2019 KESIS Energy Balance (2)'!$B$1</f>
        <v>0</v>
      </c>
      <c r="AK21" s="428">
        <f>'2019 KESIS Energy Balance'!AK21*'2019 KESIS Energy Balance (2)'!$B$1</f>
        <v>0</v>
      </c>
      <c r="AL21" s="428">
        <f>'2019 KESIS Energy Balance'!AL21*'2019 KESIS Energy Balance (2)'!$B$1</f>
        <v>0</v>
      </c>
      <c r="AM21" s="428">
        <f>'2019 KESIS Energy Balance'!AM21*'2019 KESIS Energy Balance (2)'!$B$1</f>
        <v>0</v>
      </c>
      <c r="AN21" s="428">
        <f>'2019 KESIS Energy Balance'!AN21*'2019 KESIS Energy Balance (2)'!$B$1</f>
        <v>0</v>
      </c>
      <c r="AO21" s="428">
        <f>'2019 KESIS Energy Balance'!AO21*'2019 KESIS Energy Balance (2)'!$B$1</f>
        <v>0</v>
      </c>
      <c r="AP21" s="428">
        <f>'2019 KESIS Energy Balance'!AP21*'2019 KESIS Energy Balance (2)'!$B$1</f>
        <v>-2835255040000</v>
      </c>
      <c r="AQ21" s="428">
        <f>'2019 KESIS Energy Balance'!AQ21*'2019 KESIS Energy Balance (2)'!$B$1</f>
        <v>-3103571200000</v>
      </c>
      <c r="AR21" s="428">
        <f>'2019 KESIS Energy Balance'!AR21*'2019 KESIS Energy Balance (2)'!$B$1</f>
        <v>-431599360000</v>
      </c>
      <c r="AS21" s="428">
        <f>'2019 KESIS Energy Balance'!AS21*'2019 KESIS Energy Balance (2)'!$B$1</f>
        <v>-2620665600000</v>
      </c>
      <c r="AT21" s="428">
        <f>'2019 KESIS Energy Balance'!AT21*'2019 KESIS Energy Balance (2)'!$B$1</f>
        <v>-29958400000</v>
      </c>
      <c r="AU21" s="428">
        <f>'2019 KESIS Energy Balance'!AU21*'2019 KESIS Energy Balance (2)'!$B$1</f>
        <v>0</v>
      </c>
      <c r="AV21" s="428">
        <f>'2019 KESIS Energy Balance'!AV21*'2019 KESIS Energy Balance (2)'!$B$1</f>
        <v>0</v>
      </c>
      <c r="AW21" s="428">
        <f>'2019 KESIS Energy Balance'!AW21*'2019 KESIS Energy Balance (2)'!$B$1</f>
        <v>0</v>
      </c>
      <c r="AX21" s="428">
        <f>'2019 KESIS Energy Balance'!AX21*'2019 KESIS Energy Balance (2)'!$B$1</f>
        <v>0</v>
      </c>
      <c r="AY21" s="428">
        <f>'2019 KESIS Energy Balance'!AY21*'2019 KESIS Energy Balance (2)'!$B$1</f>
        <v>0</v>
      </c>
      <c r="AZ21" s="428">
        <f>'2019 KESIS Energy Balance'!AZ21*'2019 KESIS Energy Balance (2)'!$B$1</f>
        <v>0</v>
      </c>
      <c r="BA21" s="428">
        <f>'2019 KESIS Energy Balance'!BA21*'2019 KESIS Energy Balance (2)'!$B$1</f>
        <v>0</v>
      </c>
      <c r="BB21" s="428">
        <f>'2019 KESIS Energy Balance'!BB21*'2019 KESIS Energy Balance (2)'!$B$1</f>
        <v>0</v>
      </c>
      <c r="BC21" s="428">
        <f>'2019 KESIS Energy Balance'!BC21*'2019 KESIS Energy Balance (2)'!$B$1</f>
        <v>0</v>
      </c>
      <c r="BD21" s="428">
        <f>'2019 KESIS Energy Balance'!BD21*'2019 KESIS Energy Balance (2)'!$B$1</f>
        <v>0</v>
      </c>
      <c r="BE21" s="428">
        <f>'2019 KESIS Energy Balance'!BE21*'2019 KESIS Energy Balance (2)'!$B$1</f>
        <v>0</v>
      </c>
      <c r="BF21" s="428">
        <f>'2019 KESIS Energy Balance'!BF21*'2019 KESIS Energy Balance (2)'!$B$1</f>
        <v>0</v>
      </c>
      <c r="BG21" s="428">
        <f>'2019 KESIS Energy Balance'!BG21*'2019 KESIS Energy Balance (2)'!$B$1</f>
        <v>0</v>
      </c>
      <c r="BH21" s="428">
        <f>'2019 KESIS Energy Balance'!BH21*'2019 KESIS Energy Balance (2)'!$B$1</f>
        <v>104400698880000</v>
      </c>
      <c r="BI21" s="428">
        <f>'2019 KESIS Energy Balance'!BI21*'2019 KESIS Energy Balance (2)'!$B$1</f>
        <v>101845743360000</v>
      </c>
      <c r="BJ21" s="428">
        <f>'2019 KESIS Energy Balance'!BJ21*'2019 KESIS Energy Balance (2)'!$B$1</f>
        <v>-60461011200000.023</v>
      </c>
      <c r="BK21" s="428">
        <f>'2019 KESIS Energy Balance'!BK21*'2019 KESIS Energy Balance (2)'!$B$1</f>
        <v>-9021009920000</v>
      </c>
      <c r="BL21" s="104"/>
      <c r="BM21" s="104"/>
    </row>
    <row r="22" spans="2:65" collapsed="1">
      <c r="B22" s="116" t="s">
        <v>278</v>
      </c>
      <c r="C22" s="117" t="s">
        <v>279</v>
      </c>
      <c r="D22" s="428">
        <f>'2019 KESIS Energy Balance'!D22*'2019 KESIS Energy Balance (2)'!$B$1</f>
        <v>0</v>
      </c>
      <c r="E22" s="428">
        <f>'2019 KESIS Energy Balance'!E22*'2019 KESIS Energy Balance (2)'!$B$1</f>
        <v>0</v>
      </c>
      <c r="F22" s="428">
        <f>'2019 KESIS Energy Balance'!F22*'2019 KESIS Energy Balance (2)'!$B$1</f>
        <v>0</v>
      </c>
      <c r="G22" s="428">
        <f>'2019 KESIS Energy Balance'!G22*'2019 KESIS Energy Balance (2)'!$B$1</f>
        <v>-100241996800000.02</v>
      </c>
      <c r="H22" s="428">
        <f>'2019 KESIS Energy Balance'!H22*'2019 KESIS Energy Balance (2)'!$B$1</f>
        <v>0</v>
      </c>
      <c r="I22" s="428">
        <f>'2019 KESIS Energy Balance'!I22*'2019 KESIS Energy Balance (2)'!$B$1</f>
        <v>0</v>
      </c>
      <c r="J22" s="428">
        <f>'2019 KESIS Energy Balance'!J22*'2019 KESIS Energy Balance (2)'!$B$1</f>
        <v>0</v>
      </c>
      <c r="K22" s="428">
        <f>'2019 KESIS Energy Balance'!K22*'2019 KESIS Energy Balance (2)'!$B$1</f>
        <v>0</v>
      </c>
      <c r="L22" s="428">
        <f>'2019 KESIS Energy Balance'!L22*'2019 KESIS Energy Balance (2)'!$B$1</f>
        <v>0</v>
      </c>
      <c r="M22" s="428">
        <f>'2019 KESIS Energy Balance'!M22*'2019 KESIS Energy Balance (2)'!$B$1</f>
        <v>0</v>
      </c>
      <c r="N22" s="428">
        <f>'2019 KESIS Energy Balance'!N22*'2019 KESIS Energy Balance (2)'!$B$1</f>
        <v>0</v>
      </c>
      <c r="O22" s="428">
        <f>'2019 KESIS Energy Balance'!O22*'2019 KESIS Energy Balance (2)'!$B$1</f>
        <v>0</v>
      </c>
      <c r="P22" s="428">
        <f>'2019 KESIS Energy Balance'!P22*'2019 KESIS Energy Balance (2)'!$B$1</f>
        <v>0</v>
      </c>
      <c r="Q22" s="428">
        <f>'2019 KESIS Energy Balance'!Q22*'2019 KESIS Energy Balance (2)'!$B$1</f>
        <v>-23247916800000</v>
      </c>
      <c r="R22" s="428">
        <f>'2019 KESIS Energy Balance'!R22*'2019 KESIS Energy Balance (2)'!$B$1</f>
        <v>-5519845120000</v>
      </c>
      <c r="S22" s="428">
        <f>'2019 KESIS Energy Balance'!S22*'2019 KESIS Energy Balance (2)'!$B$1</f>
        <v>0</v>
      </c>
      <c r="T22" s="428">
        <f>'2019 KESIS Energy Balance'!T22*'2019 KESIS Energy Balance (2)'!$B$1</f>
        <v>0</v>
      </c>
      <c r="U22" s="428">
        <f>'2019 KESIS Energy Balance'!U22*'2019 KESIS Energy Balance (2)'!$B$1</f>
        <v>0</v>
      </c>
      <c r="V22" s="428">
        <f>'2019 KESIS Energy Balance'!V22*'2019 KESIS Energy Balance (2)'!$B$1</f>
        <v>0</v>
      </c>
      <c r="W22" s="428">
        <f>'2019 KESIS Energy Balance'!W22*'2019 KESIS Energy Balance (2)'!$B$1</f>
        <v>-16763688960000</v>
      </c>
      <c r="X22" s="428">
        <f>'2019 KESIS Energy Balance'!X22*'2019 KESIS Energy Balance (2)'!$B$1</f>
        <v>-2415004160000</v>
      </c>
      <c r="Y22" s="428">
        <f>'2019 KESIS Energy Balance'!Y22*'2019 KESIS Energy Balance (2)'!$B$1</f>
        <v>0</v>
      </c>
      <c r="Z22" s="428">
        <f>'2019 KESIS Energy Balance'!Z22*'2019 KESIS Energy Balance (2)'!$B$1</f>
        <v>0</v>
      </c>
      <c r="AA22" s="428">
        <f>'2019 KESIS Energy Balance'!AA22*'2019 KESIS Energy Balance (2)'!$B$1</f>
        <v>0</v>
      </c>
      <c r="AB22" s="428">
        <f>'2019 KESIS Energy Balance'!AB22*'2019 KESIS Energy Balance (2)'!$B$1</f>
        <v>0</v>
      </c>
      <c r="AC22" s="428">
        <f>'2019 KESIS Energy Balance'!AC22*'2019 KESIS Energy Balance (2)'!$B$1</f>
        <v>0</v>
      </c>
      <c r="AD22" s="428">
        <f>'2019 KESIS Energy Balance'!AD22*'2019 KESIS Energy Balance (2)'!$B$1</f>
        <v>-22458879999.999996</v>
      </c>
      <c r="AE22" s="428">
        <f>'2019 KESIS Energy Balance'!AE22*'2019 KESIS Energy Balance (2)'!$B$1</f>
        <v>0</v>
      </c>
      <c r="AF22" s="428">
        <f>'2019 KESIS Energy Balance'!AF22*'2019 KESIS Energy Balance (2)'!$B$1</f>
        <v>0</v>
      </c>
      <c r="AG22" s="428">
        <f>'2019 KESIS Energy Balance'!AG22*'2019 KESIS Energy Balance (2)'!$B$1</f>
        <v>0</v>
      </c>
      <c r="AH22" s="428">
        <f>'2019 KESIS Energy Balance'!AH22*'2019 KESIS Energy Balance (2)'!$B$1</f>
        <v>-4855403520000</v>
      </c>
      <c r="AI22" s="428">
        <f>'2019 KESIS Energy Balance'!AI22*'2019 KESIS Energy Balance (2)'!$B$1</f>
        <v>-29992167680000</v>
      </c>
      <c r="AJ22" s="428">
        <f>'2019 KESIS Energy Balance'!AJ22*'2019 KESIS Energy Balance (2)'!$B$1</f>
        <v>0</v>
      </c>
      <c r="AK22" s="428">
        <f>'2019 KESIS Energy Balance'!AK22*'2019 KESIS Energy Balance (2)'!$B$1</f>
        <v>0</v>
      </c>
      <c r="AL22" s="428">
        <f>'2019 KESIS Energy Balance'!AL22*'2019 KESIS Energy Balance (2)'!$B$1</f>
        <v>0</v>
      </c>
      <c r="AM22" s="428">
        <f>'2019 KESIS Energy Balance'!AM22*'2019 KESIS Energy Balance (2)'!$B$1</f>
        <v>0</v>
      </c>
      <c r="AN22" s="428">
        <f>'2019 KESIS Energy Balance'!AN22*'2019 KESIS Energy Balance (2)'!$B$1</f>
        <v>0</v>
      </c>
      <c r="AO22" s="428">
        <f>'2019 KESIS Energy Balance'!AO22*'2019 KESIS Energy Balance (2)'!$B$1</f>
        <v>-19602237440000</v>
      </c>
      <c r="AP22" s="428">
        <f>'2019 KESIS Energy Balance'!AP22*'2019 KESIS Energy Balance (2)'!$B$1</f>
        <v>-3729920000</v>
      </c>
      <c r="AQ22" s="428">
        <f>'2019 KESIS Energy Balance'!AQ22*'2019 KESIS Energy Balance (2)'!$B$1</f>
        <v>-1807820800000</v>
      </c>
      <c r="AR22" s="428">
        <f>'2019 KESIS Energy Balance'!AR22*'2019 KESIS Energy Balance (2)'!$B$1</f>
        <v>-6375385599999.999</v>
      </c>
      <c r="AS22" s="428">
        <f>'2019 KESIS Energy Balance'!AS22*'2019 KESIS Energy Balance (2)'!$B$1</f>
        <v>-39050794240000</v>
      </c>
      <c r="AT22" s="428">
        <f>'2019 KESIS Energy Balance'!AT22*'2019 KESIS Energy Balance (2)'!$B$1</f>
        <v>-32021760000.000004</v>
      </c>
      <c r="AU22" s="428">
        <f>'2019 KESIS Energy Balance'!AU22*'2019 KESIS Energy Balance (2)'!$B$1</f>
        <v>0</v>
      </c>
      <c r="AV22" s="428">
        <f>'2019 KESIS Energy Balance'!AV22*'2019 KESIS Energy Balance (2)'!$B$1</f>
        <v>0</v>
      </c>
      <c r="AW22" s="428">
        <f>'2019 KESIS Energy Balance'!AW22*'2019 KESIS Energy Balance (2)'!$B$1</f>
        <v>0</v>
      </c>
      <c r="AX22" s="428">
        <f>'2019 KESIS Energy Balance'!AX22*'2019 KESIS Energy Balance (2)'!$B$1</f>
        <v>0</v>
      </c>
      <c r="AY22" s="428">
        <f>'2019 KESIS Energy Balance'!AY22*'2019 KESIS Energy Balance (2)'!$B$1</f>
        <v>0</v>
      </c>
      <c r="AZ22" s="428">
        <f>'2019 KESIS Energy Balance'!AZ22*'2019 KESIS Energy Balance (2)'!$B$1</f>
        <v>0</v>
      </c>
      <c r="BA22" s="428">
        <f>'2019 KESIS Energy Balance'!BA22*'2019 KESIS Energy Balance (2)'!$B$1</f>
        <v>0</v>
      </c>
      <c r="BB22" s="428">
        <f>'2019 KESIS Energy Balance'!BB22*'2019 KESIS Energy Balance (2)'!$B$1</f>
        <v>0</v>
      </c>
      <c r="BC22" s="428">
        <f>'2019 KESIS Energy Balance'!BC22*'2019 KESIS Energy Balance (2)'!$B$1</f>
        <v>0</v>
      </c>
      <c r="BD22" s="428">
        <f>'2019 KESIS Energy Balance'!BD22*'2019 KESIS Energy Balance (2)'!$B$1</f>
        <v>0</v>
      </c>
      <c r="BE22" s="428">
        <f>'2019 KESIS Energy Balance'!BE22*'2019 KESIS Energy Balance (2)'!$B$1</f>
        <v>0</v>
      </c>
      <c r="BF22" s="428">
        <f>'2019 KESIS Energy Balance'!BF22*'2019 KESIS Energy Balance (2)'!$B$1</f>
        <v>0</v>
      </c>
      <c r="BG22" s="428">
        <f>'2019 KESIS Energy Balance'!BG22*'2019 KESIS Energy Balance (2)'!$B$1</f>
        <v>0</v>
      </c>
      <c r="BH22" s="428">
        <f>'2019 KESIS Energy Balance'!BH22*'2019 KESIS Energy Balance (2)'!$B$1</f>
        <v>82039312640000</v>
      </c>
      <c r="BI22" s="428">
        <f>'2019 KESIS Energy Balance'!BI22*'2019 KESIS Energy Balance (2)'!$B$1</f>
        <v>135974392320000</v>
      </c>
      <c r="BJ22" s="428">
        <f>'2019 KESIS Energy Balance'!BJ22*'2019 KESIS Energy Balance (2)'!$B$1</f>
        <v>-31916766720000.027</v>
      </c>
      <c r="BK22" s="428">
        <f>'2019 KESIS Energy Balance'!BK22*'2019 KESIS Energy Balance (2)'!$B$1</f>
        <v>-64033441280000</v>
      </c>
      <c r="BL22" s="104"/>
      <c r="BM22" s="104"/>
    </row>
    <row r="23" spans="2:65">
      <c r="B23" s="114" t="s">
        <v>280</v>
      </c>
      <c r="C23" s="115" t="s">
        <v>281</v>
      </c>
      <c r="D23" s="428">
        <f>'2019 KESIS Energy Balance'!D23*'2019 KESIS Energy Balance (2)'!$B$1</f>
        <v>0</v>
      </c>
      <c r="E23" s="428">
        <f>'2019 KESIS Energy Balance'!E23*'2019 KESIS Energy Balance (2)'!$B$1</f>
        <v>0</v>
      </c>
      <c r="F23" s="428">
        <f>'2019 KESIS Energy Balance'!F23*'2019 KESIS Energy Balance (2)'!$B$1</f>
        <v>0</v>
      </c>
      <c r="G23" s="428">
        <f>'2019 KESIS Energy Balance'!G23*'2019 KESIS Energy Balance (2)'!$B$1</f>
        <v>0</v>
      </c>
      <c r="H23" s="428">
        <f>'2019 KESIS Energy Balance'!H23*'2019 KESIS Energy Balance (2)'!$B$1</f>
        <v>0</v>
      </c>
      <c r="I23" s="428">
        <f>'2019 KESIS Energy Balance'!I23*'2019 KESIS Energy Balance (2)'!$B$1</f>
        <v>0</v>
      </c>
      <c r="J23" s="428">
        <f>'2019 KESIS Energy Balance'!J23*'2019 KESIS Energy Balance (2)'!$B$1</f>
        <v>0</v>
      </c>
      <c r="K23" s="428">
        <f>'2019 KESIS Energy Balance'!K23*'2019 KESIS Energy Balance (2)'!$B$1</f>
        <v>0</v>
      </c>
      <c r="L23" s="428">
        <f>'2019 KESIS Energy Balance'!L23*'2019 KESIS Energy Balance (2)'!$B$1</f>
        <v>0</v>
      </c>
      <c r="M23" s="428">
        <f>'2019 KESIS Energy Balance'!M23*'2019 KESIS Energy Balance (2)'!$B$1</f>
        <v>0</v>
      </c>
      <c r="N23" s="428">
        <f>'2019 KESIS Energy Balance'!N23*'2019 KESIS Energy Balance (2)'!$B$1</f>
        <v>0</v>
      </c>
      <c r="O23" s="428">
        <f>'2019 KESIS Energy Balance'!O23*'2019 KESIS Energy Balance (2)'!$B$1</f>
        <v>0</v>
      </c>
      <c r="P23" s="428">
        <f>'2019 KESIS Energy Balance'!P23*'2019 KESIS Energy Balance (2)'!$B$1</f>
        <v>0</v>
      </c>
      <c r="Q23" s="428">
        <f>'2019 KESIS Energy Balance'!Q23*'2019 KESIS Energy Balance (2)'!$B$1</f>
        <v>-1622753280000</v>
      </c>
      <c r="R23" s="428">
        <f>'2019 KESIS Energy Balance'!R23*'2019 KESIS Energy Balance (2)'!$B$1</f>
        <v>-11665761280000</v>
      </c>
      <c r="S23" s="428">
        <f>'2019 KESIS Energy Balance'!S23*'2019 KESIS Energy Balance (2)'!$B$1</f>
        <v>0</v>
      </c>
      <c r="T23" s="428">
        <f>'2019 KESIS Energy Balance'!T23*'2019 KESIS Energy Balance (2)'!$B$1</f>
        <v>0</v>
      </c>
      <c r="U23" s="428">
        <f>'2019 KESIS Energy Balance'!U23*'2019 KESIS Energy Balance (2)'!$B$1</f>
        <v>0</v>
      </c>
      <c r="V23" s="428">
        <f>'2019 KESIS Energy Balance'!V23*'2019 KESIS Energy Balance (2)'!$B$1</f>
        <v>0</v>
      </c>
      <c r="W23" s="428">
        <f>'2019 KESIS Energy Balance'!W23*'2019 KESIS Energy Balance (2)'!$B$1</f>
        <v>0</v>
      </c>
      <c r="X23" s="428">
        <f>'2019 KESIS Energy Balance'!X23*'2019 KESIS Energy Balance (2)'!$B$1</f>
        <v>-2864935679999.9995</v>
      </c>
      <c r="Y23" s="428">
        <f>'2019 KESIS Energy Balance'!Y23*'2019 KESIS Energy Balance (2)'!$B$1</f>
        <v>0</v>
      </c>
      <c r="Z23" s="428">
        <f>'2019 KESIS Energy Balance'!Z23*'2019 KESIS Energy Balance (2)'!$B$1</f>
        <v>0</v>
      </c>
      <c r="AA23" s="428">
        <f>'2019 KESIS Energy Balance'!AA23*'2019 KESIS Energy Balance (2)'!$B$1</f>
        <v>0</v>
      </c>
      <c r="AB23" s="428">
        <f>'2019 KESIS Energy Balance'!AB23*'2019 KESIS Energy Balance (2)'!$B$1</f>
        <v>0</v>
      </c>
      <c r="AC23" s="428">
        <f>'2019 KESIS Energy Balance'!AC23*'2019 KESIS Energy Balance (2)'!$B$1</f>
        <v>0</v>
      </c>
      <c r="AD23" s="428">
        <f>'2019 KESIS Energy Balance'!AD23*'2019 KESIS Energy Balance (2)'!$B$1</f>
        <v>-24919040000</v>
      </c>
      <c r="AE23" s="428">
        <f>'2019 KESIS Energy Balance'!AE23*'2019 KESIS Energy Balance (2)'!$B$1</f>
        <v>-11864320000</v>
      </c>
      <c r="AF23" s="428">
        <f>'2019 KESIS Energy Balance'!AF23*'2019 KESIS Energy Balance (2)'!$B$1</f>
        <v>-6348800000</v>
      </c>
      <c r="AG23" s="428">
        <f>'2019 KESIS Energy Balance'!AG23*'2019 KESIS Energy Balance (2)'!$B$1</f>
        <v>0</v>
      </c>
      <c r="AH23" s="428">
        <f>'2019 KESIS Energy Balance'!AH23*'2019 KESIS Energy Balance (2)'!$B$1</f>
        <v>-7973219840000</v>
      </c>
      <c r="AI23" s="428">
        <f>'2019 KESIS Energy Balance'!AI23*'2019 KESIS Energy Balance (2)'!$B$1</f>
        <v>0</v>
      </c>
      <c r="AJ23" s="428">
        <f>'2019 KESIS Energy Balance'!AJ23*'2019 KESIS Energy Balance (2)'!$B$1</f>
        <v>0</v>
      </c>
      <c r="AK23" s="428">
        <f>'2019 KESIS Energy Balance'!AK23*'2019 KESIS Energy Balance (2)'!$B$1</f>
        <v>0</v>
      </c>
      <c r="AL23" s="428">
        <f>'2019 KESIS Energy Balance'!AL23*'2019 KESIS Energy Balance (2)'!$B$1</f>
        <v>0</v>
      </c>
      <c r="AM23" s="428">
        <f>'2019 KESIS Energy Balance'!AM23*'2019 KESIS Energy Balance (2)'!$B$1</f>
        <v>0</v>
      </c>
      <c r="AN23" s="428">
        <f>'2019 KESIS Energy Balance'!AN23*'2019 KESIS Energy Balance (2)'!$B$1</f>
        <v>0</v>
      </c>
      <c r="AO23" s="428">
        <f>'2019 KESIS Energy Balance'!AO23*'2019 KESIS Energy Balance (2)'!$B$1</f>
        <v>-645871360000</v>
      </c>
      <c r="AP23" s="428">
        <f>'2019 KESIS Energy Balance'!AP23*'2019 KESIS Energy Balance (2)'!$B$1</f>
        <v>-4068747520000</v>
      </c>
      <c r="AQ23" s="428">
        <f>'2019 KESIS Energy Balance'!AQ23*'2019 KESIS Energy Balance (2)'!$B$1</f>
        <v>0</v>
      </c>
      <c r="AR23" s="428">
        <f>'2019 KESIS Energy Balance'!AR23*'2019 KESIS Energy Balance (2)'!$B$1</f>
        <v>-949621760000</v>
      </c>
      <c r="AS23" s="428">
        <f>'2019 KESIS Energy Balance'!AS23*'2019 KESIS Energy Balance (2)'!$B$1</f>
        <v>-657497600000</v>
      </c>
      <c r="AT23" s="428">
        <f>'2019 KESIS Energy Balance'!AT23*'2019 KESIS Energy Balance (2)'!$B$1</f>
        <v>-125388800000</v>
      </c>
      <c r="AU23" s="428">
        <f>'2019 KESIS Energy Balance'!AU23*'2019 KESIS Energy Balance (2)'!$B$1</f>
        <v>-706343679999.99988</v>
      </c>
      <c r="AV23" s="428">
        <f>'2019 KESIS Energy Balance'!AV23*'2019 KESIS Energy Balance (2)'!$B$1</f>
        <v>0</v>
      </c>
      <c r="AW23" s="428">
        <f>'2019 KESIS Energy Balance'!AW23*'2019 KESIS Energy Balance (2)'!$B$1</f>
        <v>0</v>
      </c>
      <c r="AX23" s="428">
        <f>'2019 KESIS Energy Balance'!AX23*'2019 KESIS Energy Balance (2)'!$B$1</f>
        <v>0</v>
      </c>
      <c r="AY23" s="428">
        <f>'2019 KESIS Energy Balance'!AY23*'2019 KESIS Energy Balance (2)'!$B$1</f>
        <v>0</v>
      </c>
      <c r="AZ23" s="428">
        <f>'2019 KESIS Energy Balance'!AZ23*'2019 KESIS Energy Balance (2)'!$B$1</f>
        <v>0</v>
      </c>
      <c r="BA23" s="428">
        <f>'2019 KESIS Energy Balance'!BA23*'2019 KESIS Energy Balance (2)'!$B$1</f>
        <v>0</v>
      </c>
      <c r="BB23" s="428">
        <f>'2019 KESIS Energy Balance'!BB23*'2019 KESIS Energy Balance (2)'!$B$1</f>
        <v>0</v>
      </c>
      <c r="BC23" s="428">
        <f>'2019 KESIS Energy Balance'!BC23*'2019 KESIS Energy Balance (2)'!$B$1</f>
        <v>0</v>
      </c>
      <c r="BD23" s="428">
        <f>'2019 KESIS Energy Balance'!BD23*'2019 KESIS Energy Balance (2)'!$B$1</f>
        <v>0</v>
      </c>
      <c r="BE23" s="428">
        <f>'2019 KESIS Energy Balance'!BE23*'2019 KESIS Energy Balance (2)'!$B$1</f>
        <v>0</v>
      </c>
      <c r="BF23" s="428">
        <f>'2019 KESIS Energy Balance'!BF23*'2019 KESIS Energy Balance (2)'!$B$1</f>
        <v>0</v>
      </c>
      <c r="BG23" s="428">
        <f>'2019 KESIS Energy Balance'!BG23*'2019 KESIS Energy Balance (2)'!$B$1</f>
        <v>0</v>
      </c>
      <c r="BH23" s="428">
        <f>'2019 KESIS Energy Balance'!BH23*'2019 KESIS Energy Balance (2)'!$B$1</f>
        <v>0</v>
      </c>
      <c r="BI23" s="428">
        <f>'2019 KESIS Energy Balance'!BI23*'2019 KESIS Energy Balance (2)'!$B$1</f>
        <v>19841547520000</v>
      </c>
      <c r="BJ23" s="428">
        <f>'2019 KESIS Energy Balance'!BJ23*'2019 KESIS Energy Balance (2)'!$B$1</f>
        <v>-11481725440000.002</v>
      </c>
      <c r="BK23" s="428">
        <f>'2019 KESIS Energy Balance'!BK23*'2019 KESIS Energy Balance (2)'!$B$1</f>
        <v>-6507559680000</v>
      </c>
      <c r="BL23" s="104"/>
      <c r="BM23" s="104"/>
    </row>
    <row r="24" spans="2:65">
      <c r="B24" s="116" t="s">
        <v>282</v>
      </c>
      <c r="C24" s="117" t="s">
        <v>283</v>
      </c>
      <c r="D24" s="428">
        <f>'2019 KESIS Energy Balance'!D24*'2019 KESIS Energy Balance (2)'!$B$1</f>
        <v>0</v>
      </c>
      <c r="E24" s="428">
        <f>'2019 KESIS Energy Balance'!E24*'2019 KESIS Energy Balance (2)'!$B$1</f>
        <v>0</v>
      </c>
      <c r="F24" s="428">
        <f>'2019 KESIS Energy Balance'!F24*'2019 KESIS Energy Balance (2)'!$B$1</f>
        <v>0</v>
      </c>
      <c r="G24" s="428">
        <f>'2019 KESIS Energy Balance'!G24*'2019 KESIS Energy Balance (2)'!$B$1</f>
        <v>0</v>
      </c>
      <c r="H24" s="428">
        <f>'2019 KESIS Energy Balance'!H24*'2019 KESIS Energy Balance (2)'!$B$1</f>
        <v>0</v>
      </c>
      <c r="I24" s="428">
        <f>'2019 KESIS Energy Balance'!I24*'2019 KESIS Energy Balance (2)'!$B$1</f>
        <v>0</v>
      </c>
      <c r="J24" s="428">
        <f>'2019 KESIS Energy Balance'!J24*'2019 KESIS Energy Balance (2)'!$B$1</f>
        <v>0</v>
      </c>
      <c r="K24" s="428">
        <f>'2019 KESIS Energy Balance'!K24*'2019 KESIS Energy Balance (2)'!$B$1</f>
        <v>0</v>
      </c>
      <c r="L24" s="428">
        <f>'2019 KESIS Energy Balance'!L24*'2019 KESIS Energy Balance (2)'!$B$1</f>
        <v>0</v>
      </c>
      <c r="M24" s="428">
        <f>'2019 KESIS Energy Balance'!M24*'2019 KESIS Energy Balance (2)'!$B$1</f>
        <v>0</v>
      </c>
      <c r="N24" s="428">
        <f>'2019 KESIS Energy Balance'!N24*'2019 KESIS Energy Balance (2)'!$B$1</f>
        <v>0</v>
      </c>
      <c r="O24" s="428">
        <f>'2019 KESIS Energy Balance'!O24*'2019 KESIS Energy Balance (2)'!$B$1</f>
        <v>0</v>
      </c>
      <c r="P24" s="428">
        <f>'2019 KESIS Energy Balance'!P24*'2019 KESIS Energy Balance (2)'!$B$1</f>
        <v>0</v>
      </c>
      <c r="Q24" s="428">
        <f>'2019 KESIS Energy Balance'!Q24*'2019 KESIS Energy Balance (2)'!$B$1</f>
        <v>-1622753280000</v>
      </c>
      <c r="R24" s="428">
        <f>'2019 KESIS Energy Balance'!R24*'2019 KESIS Energy Balance (2)'!$B$1</f>
        <v>-11364788480000</v>
      </c>
      <c r="S24" s="428">
        <f>'2019 KESIS Energy Balance'!S24*'2019 KESIS Energy Balance (2)'!$B$1</f>
        <v>0</v>
      </c>
      <c r="T24" s="428">
        <f>'2019 KESIS Energy Balance'!T24*'2019 KESIS Energy Balance (2)'!$B$1</f>
        <v>0</v>
      </c>
      <c r="U24" s="428">
        <f>'2019 KESIS Energy Balance'!U24*'2019 KESIS Energy Balance (2)'!$B$1</f>
        <v>0</v>
      </c>
      <c r="V24" s="428">
        <f>'2019 KESIS Energy Balance'!V24*'2019 KESIS Energy Balance (2)'!$B$1</f>
        <v>0</v>
      </c>
      <c r="W24" s="428">
        <f>'2019 KESIS Energy Balance'!W24*'2019 KESIS Energy Balance (2)'!$B$1</f>
        <v>0</v>
      </c>
      <c r="X24" s="428">
        <f>'2019 KESIS Energy Balance'!X24*'2019 KESIS Energy Balance (2)'!$B$1</f>
        <v>-2818708480000</v>
      </c>
      <c r="Y24" s="428">
        <f>'2019 KESIS Energy Balance'!Y24*'2019 KESIS Energy Balance (2)'!$B$1</f>
        <v>0</v>
      </c>
      <c r="Z24" s="428">
        <f>'2019 KESIS Energy Balance'!Z24*'2019 KESIS Energy Balance (2)'!$B$1</f>
        <v>0</v>
      </c>
      <c r="AA24" s="428">
        <f>'2019 KESIS Energy Balance'!AA24*'2019 KESIS Energy Balance (2)'!$B$1</f>
        <v>0</v>
      </c>
      <c r="AB24" s="428">
        <f>'2019 KESIS Energy Balance'!AB24*'2019 KESIS Energy Balance (2)'!$B$1</f>
        <v>0</v>
      </c>
      <c r="AC24" s="428">
        <f>'2019 KESIS Energy Balance'!AC24*'2019 KESIS Energy Balance (2)'!$B$1</f>
        <v>0</v>
      </c>
      <c r="AD24" s="428">
        <f>'2019 KESIS Energy Balance'!AD24*'2019 KESIS Energy Balance (2)'!$B$1</f>
        <v>-24919040000</v>
      </c>
      <c r="AE24" s="428">
        <f>'2019 KESIS Energy Balance'!AE24*'2019 KESIS Energy Balance (2)'!$B$1</f>
        <v>-476160000</v>
      </c>
      <c r="AF24" s="428">
        <f>'2019 KESIS Energy Balance'!AF24*'2019 KESIS Energy Balance (2)'!$B$1</f>
        <v>-6348800000</v>
      </c>
      <c r="AG24" s="428">
        <f>'2019 KESIS Energy Balance'!AG24*'2019 KESIS Energy Balance (2)'!$B$1</f>
        <v>0</v>
      </c>
      <c r="AH24" s="428">
        <f>'2019 KESIS Energy Balance'!AH24*'2019 KESIS Energy Balance (2)'!$B$1</f>
        <v>-6275669760000</v>
      </c>
      <c r="AI24" s="428">
        <f>'2019 KESIS Energy Balance'!AI24*'2019 KESIS Energy Balance (2)'!$B$1</f>
        <v>0</v>
      </c>
      <c r="AJ24" s="428">
        <f>'2019 KESIS Energy Balance'!AJ24*'2019 KESIS Energy Balance (2)'!$B$1</f>
        <v>0</v>
      </c>
      <c r="AK24" s="428">
        <f>'2019 KESIS Energy Balance'!AK24*'2019 KESIS Energy Balance (2)'!$B$1</f>
        <v>0</v>
      </c>
      <c r="AL24" s="428">
        <f>'2019 KESIS Energy Balance'!AL24*'2019 KESIS Energy Balance (2)'!$B$1</f>
        <v>0</v>
      </c>
      <c r="AM24" s="428">
        <f>'2019 KESIS Energy Balance'!AM24*'2019 KESIS Energy Balance (2)'!$B$1</f>
        <v>0</v>
      </c>
      <c r="AN24" s="428">
        <f>'2019 KESIS Energy Balance'!AN24*'2019 KESIS Energy Balance (2)'!$B$1</f>
        <v>0</v>
      </c>
      <c r="AO24" s="428">
        <f>'2019 KESIS Energy Balance'!AO24*'2019 KESIS Energy Balance (2)'!$B$1</f>
        <v>0</v>
      </c>
      <c r="AP24" s="428">
        <f>'2019 KESIS Energy Balance'!AP24*'2019 KESIS Energy Balance (2)'!$B$1</f>
        <v>0</v>
      </c>
      <c r="AQ24" s="428">
        <f>'2019 KESIS Energy Balance'!AQ24*'2019 KESIS Energy Balance (2)'!$B$1</f>
        <v>0</v>
      </c>
      <c r="AR24" s="428">
        <f>'2019 KESIS Energy Balance'!AR24*'2019 KESIS Energy Balance (2)'!$B$1</f>
        <v>0</v>
      </c>
      <c r="AS24" s="428">
        <f>'2019 KESIS Energy Balance'!AS24*'2019 KESIS Energy Balance (2)'!$B$1</f>
        <v>0</v>
      </c>
      <c r="AT24" s="428">
        <f>'2019 KESIS Energy Balance'!AT24*'2019 KESIS Energy Balance (2)'!$B$1</f>
        <v>-125388800000</v>
      </c>
      <c r="AU24" s="428">
        <f>'2019 KESIS Energy Balance'!AU24*'2019 KESIS Energy Balance (2)'!$B$1</f>
        <v>-706343679999.99988</v>
      </c>
      <c r="AV24" s="428">
        <f>'2019 KESIS Energy Balance'!AV24*'2019 KESIS Energy Balance (2)'!$B$1</f>
        <v>0</v>
      </c>
      <c r="AW24" s="428">
        <f>'2019 KESIS Energy Balance'!AW24*'2019 KESIS Energy Balance (2)'!$B$1</f>
        <v>0</v>
      </c>
      <c r="AX24" s="428">
        <f>'2019 KESIS Energy Balance'!AX24*'2019 KESIS Energy Balance (2)'!$B$1</f>
        <v>0</v>
      </c>
      <c r="AY24" s="428">
        <f>'2019 KESIS Energy Balance'!AY24*'2019 KESIS Energy Balance (2)'!$B$1</f>
        <v>0</v>
      </c>
      <c r="AZ24" s="428">
        <f>'2019 KESIS Energy Balance'!AZ24*'2019 KESIS Energy Balance (2)'!$B$1</f>
        <v>0</v>
      </c>
      <c r="BA24" s="428">
        <f>'2019 KESIS Energy Balance'!BA24*'2019 KESIS Energy Balance (2)'!$B$1</f>
        <v>0</v>
      </c>
      <c r="BB24" s="428">
        <f>'2019 KESIS Energy Balance'!BB24*'2019 KESIS Energy Balance (2)'!$B$1</f>
        <v>0</v>
      </c>
      <c r="BC24" s="428">
        <f>'2019 KESIS Energy Balance'!BC24*'2019 KESIS Energy Balance (2)'!$B$1</f>
        <v>0</v>
      </c>
      <c r="BD24" s="428">
        <f>'2019 KESIS Energy Balance'!BD24*'2019 KESIS Energy Balance (2)'!$B$1</f>
        <v>0</v>
      </c>
      <c r="BE24" s="428">
        <f>'2019 KESIS Energy Balance'!BE24*'2019 KESIS Energy Balance (2)'!$B$1</f>
        <v>0</v>
      </c>
      <c r="BF24" s="428">
        <f>'2019 KESIS Energy Balance'!BF24*'2019 KESIS Energy Balance (2)'!$B$1</f>
        <v>0</v>
      </c>
      <c r="BG24" s="428">
        <f>'2019 KESIS Energy Balance'!BG24*'2019 KESIS Energy Balance (2)'!$B$1</f>
        <v>0</v>
      </c>
      <c r="BH24" s="428">
        <f>'2019 KESIS Energy Balance'!BH24*'2019 KESIS Energy Balance (2)'!$B$1</f>
        <v>0</v>
      </c>
      <c r="BI24" s="428">
        <f>'2019 KESIS Energy Balance'!BI24*'2019 KESIS Energy Balance (2)'!$B$1</f>
        <v>9495622400000</v>
      </c>
      <c r="BJ24" s="428">
        <f>'2019 KESIS Energy Balance'!BJ24*'2019 KESIS Energy Balance (2)'!$B$1</f>
        <v>-13449774080000.004</v>
      </c>
      <c r="BK24" s="428">
        <f>'2019 KESIS Energy Balance'!BK24*'2019 KESIS Energy Balance (2)'!$B$1</f>
        <v>-831732480000</v>
      </c>
      <c r="BL24" s="104"/>
      <c r="BM24" s="104"/>
    </row>
    <row r="25" spans="2:65" collapsed="1">
      <c r="B25" s="116" t="s">
        <v>284</v>
      </c>
      <c r="C25" s="117" t="s">
        <v>285</v>
      </c>
      <c r="D25" s="428">
        <f>'2019 KESIS Energy Balance'!D25*'2019 KESIS Energy Balance (2)'!$B$1</f>
        <v>0</v>
      </c>
      <c r="E25" s="428">
        <f>'2019 KESIS Energy Balance'!E25*'2019 KESIS Energy Balance (2)'!$B$1</f>
        <v>0</v>
      </c>
      <c r="F25" s="428">
        <f>'2019 KESIS Energy Balance'!F25*'2019 KESIS Energy Balance (2)'!$B$1</f>
        <v>0</v>
      </c>
      <c r="G25" s="428">
        <f>'2019 KESIS Energy Balance'!G25*'2019 KESIS Energy Balance (2)'!$B$1</f>
        <v>0</v>
      </c>
      <c r="H25" s="428">
        <f>'2019 KESIS Energy Balance'!H25*'2019 KESIS Energy Balance (2)'!$B$1</f>
        <v>0</v>
      </c>
      <c r="I25" s="428">
        <f>'2019 KESIS Energy Balance'!I25*'2019 KESIS Energy Balance (2)'!$B$1</f>
        <v>0</v>
      </c>
      <c r="J25" s="428">
        <f>'2019 KESIS Energy Balance'!J25*'2019 KESIS Energy Balance (2)'!$B$1</f>
        <v>0</v>
      </c>
      <c r="K25" s="428">
        <f>'2019 KESIS Energy Balance'!K25*'2019 KESIS Energy Balance (2)'!$B$1</f>
        <v>0</v>
      </c>
      <c r="L25" s="428">
        <f>'2019 KESIS Energy Balance'!L25*'2019 KESIS Energy Balance (2)'!$B$1</f>
        <v>0</v>
      </c>
      <c r="M25" s="428">
        <f>'2019 KESIS Energy Balance'!M25*'2019 KESIS Energy Balance (2)'!$B$1</f>
        <v>0</v>
      </c>
      <c r="N25" s="428">
        <f>'2019 KESIS Energy Balance'!N25*'2019 KESIS Energy Balance (2)'!$B$1</f>
        <v>0</v>
      </c>
      <c r="O25" s="428">
        <f>'2019 KESIS Energy Balance'!O25*'2019 KESIS Energy Balance (2)'!$B$1</f>
        <v>0</v>
      </c>
      <c r="P25" s="428">
        <f>'2019 KESIS Energy Balance'!P25*'2019 KESIS Energy Balance (2)'!$B$1</f>
        <v>0</v>
      </c>
      <c r="Q25" s="428">
        <f>'2019 KESIS Energy Balance'!Q25*'2019 KESIS Energy Balance (2)'!$B$1</f>
        <v>0</v>
      </c>
      <c r="R25" s="428">
        <f>'2019 KESIS Energy Balance'!R25*'2019 KESIS Energy Balance (2)'!$B$1</f>
        <v>-300972800000</v>
      </c>
      <c r="S25" s="428">
        <f>'2019 KESIS Energy Balance'!S25*'2019 KESIS Energy Balance (2)'!$B$1</f>
        <v>0</v>
      </c>
      <c r="T25" s="428">
        <f>'2019 KESIS Energy Balance'!T25*'2019 KESIS Energy Balance (2)'!$B$1</f>
        <v>0</v>
      </c>
      <c r="U25" s="428">
        <f>'2019 KESIS Energy Balance'!U25*'2019 KESIS Energy Balance (2)'!$B$1</f>
        <v>0</v>
      </c>
      <c r="V25" s="428">
        <f>'2019 KESIS Energy Balance'!V25*'2019 KESIS Energy Balance (2)'!$B$1</f>
        <v>0</v>
      </c>
      <c r="W25" s="428">
        <f>'2019 KESIS Energy Balance'!W25*'2019 KESIS Energy Balance (2)'!$B$1</f>
        <v>0</v>
      </c>
      <c r="X25" s="428">
        <f>'2019 KESIS Energy Balance'!X25*'2019 KESIS Energy Balance (2)'!$B$1</f>
        <v>-46227200000</v>
      </c>
      <c r="Y25" s="428">
        <f>'2019 KESIS Energy Balance'!Y25*'2019 KESIS Energy Balance (2)'!$B$1</f>
        <v>0</v>
      </c>
      <c r="Z25" s="428">
        <f>'2019 KESIS Energy Balance'!Z25*'2019 KESIS Energy Balance (2)'!$B$1</f>
        <v>0</v>
      </c>
      <c r="AA25" s="428">
        <f>'2019 KESIS Energy Balance'!AA25*'2019 KESIS Energy Balance (2)'!$B$1</f>
        <v>0</v>
      </c>
      <c r="AB25" s="428">
        <f>'2019 KESIS Energy Balance'!AB25*'2019 KESIS Energy Balance (2)'!$B$1</f>
        <v>0</v>
      </c>
      <c r="AC25" s="428">
        <f>'2019 KESIS Energy Balance'!AC25*'2019 KESIS Energy Balance (2)'!$B$1</f>
        <v>0</v>
      </c>
      <c r="AD25" s="428">
        <f>'2019 KESIS Energy Balance'!AD25*'2019 KESIS Energy Balance (2)'!$B$1</f>
        <v>-39680000</v>
      </c>
      <c r="AE25" s="428">
        <f>'2019 KESIS Energy Balance'!AE25*'2019 KESIS Energy Balance (2)'!$B$1</f>
        <v>-11388160000</v>
      </c>
      <c r="AF25" s="428">
        <f>'2019 KESIS Energy Balance'!AF25*'2019 KESIS Energy Balance (2)'!$B$1</f>
        <v>0</v>
      </c>
      <c r="AG25" s="428">
        <f>'2019 KESIS Energy Balance'!AG25*'2019 KESIS Energy Balance (2)'!$B$1</f>
        <v>0</v>
      </c>
      <c r="AH25" s="428">
        <f>'2019 KESIS Energy Balance'!AH25*'2019 KESIS Energy Balance (2)'!$B$1</f>
        <v>-1697550080000</v>
      </c>
      <c r="AI25" s="428">
        <f>'2019 KESIS Energy Balance'!AI25*'2019 KESIS Energy Balance (2)'!$B$1</f>
        <v>0</v>
      </c>
      <c r="AJ25" s="428">
        <f>'2019 KESIS Energy Balance'!AJ25*'2019 KESIS Energy Balance (2)'!$B$1</f>
        <v>0</v>
      </c>
      <c r="AK25" s="428">
        <f>'2019 KESIS Energy Balance'!AK25*'2019 KESIS Energy Balance (2)'!$B$1</f>
        <v>0</v>
      </c>
      <c r="AL25" s="428">
        <f>'2019 KESIS Energy Balance'!AL25*'2019 KESIS Energy Balance (2)'!$B$1</f>
        <v>0</v>
      </c>
      <c r="AM25" s="428">
        <f>'2019 KESIS Energy Balance'!AM25*'2019 KESIS Energy Balance (2)'!$B$1</f>
        <v>0</v>
      </c>
      <c r="AN25" s="428">
        <f>'2019 KESIS Energy Balance'!AN25*'2019 KESIS Energy Balance (2)'!$B$1</f>
        <v>0</v>
      </c>
      <c r="AO25" s="428">
        <f>'2019 KESIS Energy Balance'!AO25*'2019 KESIS Energy Balance (2)'!$B$1</f>
        <v>-645871360000</v>
      </c>
      <c r="AP25" s="428">
        <f>'2019 KESIS Energy Balance'!AP25*'2019 KESIS Energy Balance (2)'!$B$1</f>
        <v>-4068747520000</v>
      </c>
      <c r="AQ25" s="428">
        <f>'2019 KESIS Energy Balance'!AQ25*'2019 KESIS Energy Balance (2)'!$B$1</f>
        <v>0</v>
      </c>
      <c r="AR25" s="428">
        <f>'2019 KESIS Energy Balance'!AR25*'2019 KESIS Energy Balance (2)'!$B$1</f>
        <v>-949621760000</v>
      </c>
      <c r="AS25" s="428">
        <f>'2019 KESIS Energy Balance'!AS25*'2019 KESIS Energy Balance (2)'!$B$1</f>
        <v>-657497600000</v>
      </c>
      <c r="AT25" s="428">
        <f>'2019 KESIS Energy Balance'!AT25*'2019 KESIS Energy Balance (2)'!$B$1</f>
        <v>0</v>
      </c>
      <c r="AU25" s="428">
        <f>'2019 KESIS Energy Balance'!AU25*'2019 KESIS Energy Balance (2)'!$B$1</f>
        <v>0</v>
      </c>
      <c r="AV25" s="428">
        <f>'2019 KESIS Energy Balance'!AV25*'2019 KESIS Energy Balance (2)'!$B$1</f>
        <v>0</v>
      </c>
      <c r="AW25" s="428">
        <f>'2019 KESIS Energy Balance'!AW25*'2019 KESIS Energy Balance (2)'!$B$1</f>
        <v>0</v>
      </c>
      <c r="AX25" s="428">
        <f>'2019 KESIS Energy Balance'!AX25*'2019 KESIS Energy Balance (2)'!$B$1</f>
        <v>0</v>
      </c>
      <c r="AY25" s="428">
        <f>'2019 KESIS Energy Balance'!AY25*'2019 KESIS Energy Balance (2)'!$B$1</f>
        <v>0</v>
      </c>
      <c r="AZ25" s="428">
        <f>'2019 KESIS Energy Balance'!AZ25*'2019 KESIS Energy Balance (2)'!$B$1</f>
        <v>0</v>
      </c>
      <c r="BA25" s="428">
        <f>'2019 KESIS Energy Balance'!BA25*'2019 KESIS Energy Balance (2)'!$B$1</f>
        <v>0</v>
      </c>
      <c r="BB25" s="428">
        <f>'2019 KESIS Energy Balance'!BB25*'2019 KESIS Energy Balance (2)'!$B$1</f>
        <v>0</v>
      </c>
      <c r="BC25" s="428">
        <f>'2019 KESIS Energy Balance'!BC25*'2019 KESIS Energy Balance (2)'!$B$1</f>
        <v>0</v>
      </c>
      <c r="BD25" s="428">
        <f>'2019 KESIS Energy Balance'!BD25*'2019 KESIS Energy Balance (2)'!$B$1</f>
        <v>0</v>
      </c>
      <c r="BE25" s="428">
        <f>'2019 KESIS Energy Balance'!BE25*'2019 KESIS Energy Balance (2)'!$B$1</f>
        <v>0</v>
      </c>
      <c r="BF25" s="428">
        <f>'2019 KESIS Energy Balance'!BF25*'2019 KESIS Energy Balance (2)'!$B$1</f>
        <v>0</v>
      </c>
      <c r="BG25" s="428">
        <f>'2019 KESIS Energy Balance'!BG25*'2019 KESIS Energy Balance (2)'!$B$1</f>
        <v>0</v>
      </c>
      <c r="BH25" s="428">
        <f>'2019 KESIS Energy Balance'!BH25*'2019 KESIS Energy Balance (2)'!$B$1</f>
        <v>0</v>
      </c>
      <c r="BI25" s="428">
        <f>'2019 KESIS Energy Balance'!BI25*'2019 KESIS Energy Balance (2)'!$B$1</f>
        <v>10345885440000</v>
      </c>
      <c r="BJ25" s="428">
        <f>'2019 KESIS Energy Balance'!BJ25*'2019 KESIS Energy Balance (2)'!$B$1</f>
        <v>1967969280000.0012</v>
      </c>
      <c r="BK25" s="428">
        <f>'2019 KESIS Energy Balance'!BK25*'2019 KESIS Energy Balance (2)'!$B$1</f>
        <v>-5675866880000</v>
      </c>
      <c r="BL25" s="104"/>
      <c r="BM25" s="104"/>
    </row>
    <row r="26" spans="2:65">
      <c r="B26" s="114" t="s">
        <v>286</v>
      </c>
      <c r="C26" s="115" t="s">
        <v>287</v>
      </c>
      <c r="D26" s="428">
        <f>'2019 KESIS Energy Balance'!D26*'2019 KESIS Energy Balance (2)'!$B$1</f>
        <v>0</v>
      </c>
      <c r="E26" s="428">
        <f>'2019 KESIS Energy Balance'!E26*'2019 KESIS Energy Balance (2)'!$B$1</f>
        <v>0</v>
      </c>
      <c r="F26" s="428">
        <f>'2019 KESIS Energy Balance'!F26*'2019 KESIS Energy Balance (2)'!$B$1</f>
        <v>0</v>
      </c>
      <c r="G26" s="428">
        <f>'2019 KESIS Energy Balance'!G26*'2019 KESIS Energy Balance (2)'!$B$1</f>
        <v>0</v>
      </c>
      <c r="H26" s="428">
        <f>'2019 KESIS Energy Balance'!H26*'2019 KESIS Energy Balance (2)'!$B$1</f>
        <v>0</v>
      </c>
      <c r="I26" s="428">
        <f>'2019 KESIS Energy Balance'!I26*'2019 KESIS Energy Balance (2)'!$B$1</f>
        <v>0</v>
      </c>
      <c r="J26" s="428">
        <f>'2019 KESIS Energy Balance'!J26*'2019 KESIS Energy Balance (2)'!$B$1</f>
        <v>0</v>
      </c>
      <c r="K26" s="428">
        <f>'2019 KESIS Energy Balance'!K26*'2019 KESIS Energy Balance (2)'!$B$1</f>
        <v>0</v>
      </c>
      <c r="L26" s="428">
        <f>'2019 KESIS Energy Balance'!L26*'2019 KESIS Energy Balance (2)'!$B$1</f>
        <v>0</v>
      </c>
      <c r="M26" s="428">
        <f>'2019 KESIS Energy Balance'!M26*'2019 KESIS Energy Balance (2)'!$B$1</f>
        <v>0</v>
      </c>
      <c r="N26" s="428">
        <f>'2019 KESIS Energy Balance'!N26*'2019 KESIS Energy Balance (2)'!$B$1</f>
        <v>0</v>
      </c>
      <c r="O26" s="428">
        <f>'2019 KESIS Energy Balance'!O26*'2019 KESIS Energy Balance (2)'!$B$1</f>
        <v>0</v>
      </c>
      <c r="P26" s="428">
        <f>'2019 KESIS Energy Balance'!P26*'2019 KESIS Energy Balance (2)'!$B$1</f>
        <v>0</v>
      </c>
      <c r="Q26" s="428">
        <f>'2019 KESIS Energy Balance'!Q26*'2019 KESIS Energy Balance (2)'!$B$1</f>
        <v>0</v>
      </c>
      <c r="R26" s="428">
        <f>'2019 KESIS Energy Balance'!R26*'2019 KESIS Energy Balance (2)'!$B$1</f>
        <v>0</v>
      </c>
      <c r="S26" s="428">
        <f>'2019 KESIS Energy Balance'!S26*'2019 KESIS Energy Balance (2)'!$B$1</f>
        <v>0</v>
      </c>
      <c r="T26" s="428">
        <f>'2019 KESIS Energy Balance'!T26*'2019 KESIS Energy Balance (2)'!$B$1</f>
        <v>0</v>
      </c>
      <c r="U26" s="428">
        <f>'2019 KESIS Energy Balance'!U26*'2019 KESIS Energy Balance (2)'!$B$1</f>
        <v>0</v>
      </c>
      <c r="V26" s="428">
        <f>'2019 KESIS Energy Balance'!V26*'2019 KESIS Energy Balance (2)'!$B$1</f>
        <v>0</v>
      </c>
      <c r="W26" s="428">
        <f>'2019 KESIS Energy Balance'!W26*'2019 KESIS Energy Balance (2)'!$B$1</f>
        <v>0</v>
      </c>
      <c r="X26" s="428">
        <f>'2019 KESIS Energy Balance'!X26*'2019 KESIS Energy Balance (2)'!$B$1</f>
        <v>0</v>
      </c>
      <c r="Y26" s="428">
        <f>'2019 KESIS Energy Balance'!Y26*'2019 KESIS Energy Balance (2)'!$B$1</f>
        <v>0</v>
      </c>
      <c r="Z26" s="428">
        <f>'2019 KESIS Energy Balance'!Z26*'2019 KESIS Energy Balance (2)'!$B$1</f>
        <v>0</v>
      </c>
      <c r="AA26" s="428">
        <f>'2019 KESIS Energy Balance'!AA26*'2019 KESIS Energy Balance (2)'!$B$1</f>
        <v>0</v>
      </c>
      <c r="AB26" s="428">
        <f>'2019 KESIS Energy Balance'!AB26*'2019 KESIS Energy Balance (2)'!$B$1</f>
        <v>0</v>
      </c>
      <c r="AC26" s="428">
        <f>'2019 KESIS Energy Balance'!AC26*'2019 KESIS Energy Balance (2)'!$B$1</f>
        <v>0</v>
      </c>
      <c r="AD26" s="428">
        <f>'2019 KESIS Energy Balance'!AD26*'2019 KESIS Energy Balance (2)'!$B$1</f>
        <v>0</v>
      </c>
      <c r="AE26" s="428">
        <f>'2019 KESIS Energy Balance'!AE26*'2019 KESIS Energy Balance (2)'!$B$1</f>
        <v>0</v>
      </c>
      <c r="AF26" s="428">
        <f>'2019 KESIS Energy Balance'!AF26*'2019 KESIS Energy Balance (2)'!$B$1</f>
        <v>0</v>
      </c>
      <c r="AG26" s="428">
        <f>'2019 KESIS Energy Balance'!AG26*'2019 KESIS Energy Balance (2)'!$B$1</f>
        <v>0</v>
      </c>
      <c r="AH26" s="428">
        <f>'2019 KESIS Energy Balance'!AH26*'2019 KESIS Energy Balance (2)'!$B$1</f>
        <v>0</v>
      </c>
      <c r="AI26" s="428">
        <f>'2019 KESIS Energy Balance'!AI26*'2019 KESIS Energy Balance (2)'!$B$1</f>
        <v>0</v>
      </c>
      <c r="AJ26" s="428">
        <f>'2019 KESIS Energy Balance'!AJ26*'2019 KESIS Energy Balance (2)'!$B$1</f>
        <v>0</v>
      </c>
      <c r="AK26" s="428">
        <f>'2019 KESIS Energy Balance'!AK26*'2019 KESIS Energy Balance (2)'!$B$1</f>
        <v>0</v>
      </c>
      <c r="AL26" s="428">
        <f>'2019 KESIS Energy Balance'!AL26*'2019 KESIS Energy Balance (2)'!$B$1</f>
        <v>0</v>
      </c>
      <c r="AM26" s="428">
        <f>'2019 KESIS Energy Balance'!AM26*'2019 KESIS Energy Balance (2)'!$B$1</f>
        <v>0</v>
      </c>
      <c r="AN26" s="428">
        <f>'2019 KESIS Energy Balance'!AN26*'2019 KESIS Energy Balance (2)'!$B$1</f>
        <v>0</v>
      </c>
      <c r="AO26" s="428">
        <f>'2019 KESIS Energy Balance'!AO26*'2019 KESIS Energy Balance (2)'!$B$1</f>
        <v>0</v>
      </c>
      <c r="AP26" s="428">
        <f>'2019 KESIS Energy Balance'!AP26*'2019 KESIS Energy Balance (2)'!$B$1</f>
        <v>0</v>
      </c>
      <c r="AQ26" s="428">
        <f>'2019 KESIS Energy Balance'!AQ26*'2019 KESIS Energy Balance (2)'!$B$1</f>
        <v>0</v>
      </c>
      <c r="AR26" s="428">
        <f>'2019 KESIS Energy Balance'!AR26*'2019 KESIS Energy Balance (2)'!$B$1</f>
        <v>0</v>
      </c>
      <c r="AS26" s="428">
        <f>'2019 KESIS Energy Balance'!AS26*'2019 KESIS Energy Balance (2)'!$B$1</f>
        <v>0</v>
      </c>
      <c r="AT26" s="428">
        <f>'2019 KESIS Energy Balance'!AT26*'2019 KESIS Energy Balance (2)'!$B$1</f>
        <v>0</v>
      </c>
      <c r="AU26" s="428">
        <f>'2019 KESIS Energy Balance'!AU26*'2019 KESIS Energy Balance (2)'!$B$1</f>
        <v>0</v>
      </c>
      <c r="AV26" s="428">
        <f>'2019 KESIS Energy Balance'!AV26*'2019 KESIS Energy Balance (2)'!$B$1</f>
        <v>0</v>
      </c>
      <c r="AW26" s="428">
        <f>'2019 KESIS Energy Balance'!AW26*'2019 KESIS Energy Balance (2)'!$B$1</f>
        <v>0</v>
      </c>
      <c r="AX26" s="428">
        <f>'2019 KESIS Energy Balance'!AX26*'2019 KESIS Energy Balance (2)'!$B$1</f>
        <v>0</v>
      </c>
      <c r="AY26" s="428">
        <f>'2019 KESIS Energy Balance'!AY26*'2019 KESIS Energy Balance (2)'!$B$1</f>
        <v>0</v>
      </c>
      <c r="AZ26" s="428">
        <f>'2019 KESIS Energy Balance'!AZ26*'2019 KESIS Energy Balance (2)'!$B$1</f>
        <v>0</v>
      </c>
      <c r="BA26" s="428">
        <f>'2019 KESIS Energy Balance'!BA26*'2019 KESIS Energy Balance (2)'!$B$1</f>
        <v>0</v>
      </c>
      <c r="BB26" s="428">
        <f>'2019 KESIS Energy Balance'!BB26*'2019 KESIS Energy Balance (2)'!$B$1</f>
        <v>0</v>
      </c>
      <c r="BC26" s="428">
        <f>'2019 KESIS Energy Balance'!BC26*'2019 KESIS Energy Balance (2)'!$B$1</f>
        <v>0</v>
      </c>
      <c r="BD26" s="428">
        <f>'2019 KESIS Energy Balance'!BD26*'2019 KESIS Energy Balance (2)'!$B$1</f>
        <v>0</v>
      </c>
      <c r="BE26" s="428">
        <f>'2019 KESIS Energy Balance'!BE26*'2019 KESIS Energy Balance (2)'!$B$1</f>
        <v>0</v>
      </c>
      <c r="BF26" s="428">
        <f>'2019 KESIS Energy Balance'!BF26*'2019 KESIS Energy Balance (2)'!$B$1</f>
        <v>0</v>
      </c>
      <c r="BG26" s="428">
        <f>'2019 KESIS Energy Balance'!BG26*'2019 KESIS Energy Balance (2)'!$B$1</f>
        <v>0</v>
      </c>
      <c r="BH26" s="428">
        <f>'2019 KESIS Energy Balance'!BH26*'2019 KESIS Energy Balance (2)'!$B$1</f>
        <v>552186880000</v>
      </c>
      <c r="BI26" s="428">
        <f>'2019 KESIS Energy Balance'!BI26*'2019 KESIS Energy Balance (2)'!$B$1</f>
        <v>-2630982400000.0005</v>
      </c>
      <c r="BJ26" s="428">
        <f>'2019 KESIS Energy Balance'!BJ26*'2019 KESIS Energy Balance (2)'!$B$1</f>
        <v>-2078795520000.0005</v>
      </c>
      <c r="BK26" s="428">
        <f>'2019 KESIS Energy Balance'!BK26*'2019 KESIS Energy Balance (2)'!$B$1</f>
        <v>0</v>
      </c>
      <c r="BL26" s="104"/>
      <c r="BM26" s="104"/>
    </row>
    <row r="27" spans="2:65" s="272" customFormat="1">
      <c r="B27" s="449" t="s">
        <v>288</v>
      </c>
      <c r="C27" s="450" t="s">
        <v>289</v>
      </c>
      <c r="D27" s="451">
        <f>'2019 KESIS Energy Balance'!D27*'2019 KESIS Energy Balance (2)'!$B$1</f>
        <v>0</v>
      </c>
      <c r="E27" s="451">
        <f>'2019 KESIS Energy Balance'!E27*'2019 KESIS Energy Balance (2)'!$B$1</f>
        <v>0</v>
      </c>
      <c r="F27" s="451">
        <f>'2019 KESIS Energy Balance'!F27*'2019 KESIS Energy Balance (2)'!$B$1</f>
        <v>-682322003200000.13</v>
      </c>
      <c r="G27" s="451">
        <f>'2019 KESIS Energy Balance'!G27*'2019 KESIS Energy Balance (2)'!$B$1</f>
        <v>0</v>
      </c>
      <c r="H27" s="451">
        <f>'2019 KESIS Energy Balance'!H27*'2019 KESIS Energy Balance (2)'!$B$1</f>
        <v>0</v>
      </c>
      <c r="I27" s="451">
        <f>'2019 KESIS Energy Balance'!I27*'2019 KESIS Energy Balance (2)'!$B$1</f>
        <v>0</v>
      </c>
      <c r="J27" s="451">
        <f>'2019 KESIS Energy Balance'!J27*'2019 KESIS Energy Balance (2)'!$B$1</f>
        <v>0</v>
      </c>
      <c r="K27" s="451">
        <f>'2019 KESIS Energy Balance'!K27*'2019 KESIS Energy Balance (2)'!$B$1</f>
        <v>0</v>
      </c>
      <c r="L27" s="451">
        <f>'2019 KESIS Energy Balance'!L27*'2019 KESIS Energy Balance (2)'!$B$1</f>
        <v>461071560960000</v>
      </c>
      <c r="M27" s="451">
        <f>'2019 KESIS Energy Balance'!M27*'2019 KESIS Energy Balance (2)'!$B$1</f>
        <v>22250202880000</v>
      </c>
      <c r="N27" s="451">
        <f>'2019 KESIS Energy Balance'!N27*'2019 KESIS Energy Balance (2)'!$B$1</f>
        <v>143221547520000</v>
      </c>
      <c r="O27" s="451">
        <f>'2019 KESIS Energy Balance'!O27*'2019 KESIS Energy Balance (2)'!$B$1</f>
        <v>0</v>
      </c>
      <c r="P27" s="451">
        <f>'2019 KESIS Energy Balance'!P27*'2019 KESIS Energy Balance (2)'!$B$1</f>
        <v>0</v>
      </c>
      <c r="Q27" s="451">
        <f>'2019 KESIS Energy Balance'!Q27*'2019 KESIS Energy Balance (2)'!$B$1</f>
        <v>0</v>
      </c>
      <c r="R27" s="451">
        <f>'2019 KESIS Energy Balance'!R27*'2019 KESIS Energy Balance (2)'!$B$1</f>
        <v>0</v>
      </c>
      <c r="S27" s="451">
        <f>'2019 KESIS Energy Balance'!S27*'2019 KESIS Energy Balance (2)'!$B$1</f>
        <v>0</v>
      </c>
      <c r="T27" s="451">
        <f>'2019 KESIS Energy Balance'!T27*'2019 KESIS Energy Balance (2)'!$B$1</f>
        <v>0</v>
      </c>
      <c r="U27" s="451">
        <f>'2019 KESIS Energy Balance'!U27*'2019 KESIS Energy Balance (2)'!$B$1</f>
        <v>0</v>
      </c>
      <c r="V27" s="451">
        <f>'2019 KESIS Energy Balance'!V27*'2019 KESIS Energy Balance (2)'!$B$1</f>
        <v>0</v>
      </c>
      <c r="W27" s="451">
        <f>'2019 KESIS Energy Balance'!W27*'2019 KESIS Energy Balance (2)'!$B$1</f>
        <v>0</v>
      </c>
      <c r="X27" s="451">
        <f>'2019 KESIS Energy Balance'!X27*'2019 KESIS Energy Balance (2)'!$B$1</f>
        <v>0</v>
      </c>
      <c r="Y27" s="451">
        <f>'2019 KESIS Energy Balance'!Y27*'2019 KESIS Energy Balance (2)'!$B$1</f>
        <v>0</v>
      </c>
      <c r="Z27" s="451">
        <f>'2019 KESIS Energy Balance'!Z27*'2019 KESIS Energy Balance (2)'!$B$1</f>
        <v>0</v>
      </c>
      <c r="AA27" s="451">
        <f>'2019 KESIS Energy Balance'!AA27*'2019 KESIS Energy Balance (2)'!$B$1</f>
        <v>0</v>
      </c>
      <c r="AB27" s="451">
        <f>'2019 KESIS Energy Balance'!AB27*'2019 KESIS Energy Balance (2)'!$B$1</f>
        <v>0</v>
      </c>
      <c r="AC27" s="451">
        <f>'2019 KESIS Energy Balance'!AC27*'2019 KESIS Energy Balance (2)'!$B$1</f>
        <v>0</v>
      </c>
      <c r="AD27" s="451">
        <f>'2019 KESIS Energy Balance'!AD27*'2019 KESIS Energy Balance (2)'!$B$1</f>
        <v>0</v>
      </c>
      <c r="AE27" s="451">
        <f>'2019 KESIS Energy Balance'!AE27*'2019 KESIS Energy Balance (2)'!$B$1</f>
        <v>0</v>
      </c>
      <c r="AF27" s="451">
        <f>'2019 KESIS Energy Balance'!AF27*'2019 KESIS Energy Balance (2)'!$B$1</f>
        <v>0</v>
      </c>
      <c r="AG27" s="451">
        <f>'2019 KESIS Energy Balance'!AG27*'2019 KESIS Energy Balance (2)'!$B$1</f>
        <v>0</v>
      </c>
      <c r="AH27" s="451">
        <f>'2019 KESIS Energy Balance'!AH27*'2019 KESIS Energy Balance (2)'!$B$1</f>
        <v>0</v>
      </c>
      <c r="AI27" s="451">
        <f>'2019 KESIS Energy Balance'!AI27*'2019 KESIS Energy Balance (2)'!$B$1</f>
        <v>0</v>
      </c>
      <c r="AJ27" s="451">
        <f>'2019 KESIS Energy Balance'!AJ27*'2019 KESIS Energy Balance (2)'!$B$1</f>
        <v>0</v>
      </c>
      <c r="AK27" s="451">
        <f>'2019 KESIS Energy Balance'!AK27*'2019 KESIS Energy Balance (2)'!$B$1</f>
        <v>0</v>
      </c>
      <c r="AL27" s="451">
        <f>'2019 KESIS Energy Balance'!AL27*'2019 KESIS Energy Balance (2)'!$B$1</f>
        <v>0</v>
      </c>
      <c r="AM27" s="451">
        <f>'2019 KESIS Energy Balance'!AM27*'2019 KESIS Energy Balance (2)'!$B$1</f>
        <v>0</v>
      </c>
      <c r="AN27" s="451">
        <f>'2019 KESIS Energy Balance'!AN27*'2019 KESIS Energy Balance (2)'!$B$1</f>
        <v>0</v>
      </c>
      <c r="AO27" s="451">
        <f>'2019 KESIS Energy Balance'!AO27*'2019 KESIS Energy Balance (2)'!$B$1</f>
        <v>0</v>
      </c>
      <c r="AP27" s="451">
        <f>'2019 KESIS Energy Balance'!AP27*'2019 KESIS Energy Balance (2)'!$B$1</f>
        <v>0</v>
      </c>
      <c r="AQ27" s="451">
        <f>'2019 KESIS Energy Balance'!AQ27*'2019 KESIS Energy Balance (2)'!$B$1</f>
        <v>0</v>
      </c>
      <c r="AR27" s="451">
        <f>'2019 KESIS Energy Balance'!AR27*'2019 KESIS Energy Balance (2)'!$B$1</f>
        <v>0</v>
      </c>
      <c r="AS27" s="451">
        <f>'2019 KESIS Energy Balance'!AS27*'2019 KESIS Energy Balance (2)'!$B$1</f>
        <v>0</v>
      </c>
      <c r="AT27" s="451">
        <f>'2019 KESIS Energy Balance'!AT27*'2019 KESIS Energy Balance (2)'!$B$1</f>
        <v>0</v>
      </c>
      <c r="AU27" s="451">
        <f>'2019 KESIS Energy Balance'!AU27*'2019 KESIS Energy Balance (2)'!$B$1</f>
        <v>0</v>
      </c>
      <c r="AV27" s="451">
        <f>'2019 KESIS Energy Balance'!AV27*'2019 KESIS Energy Balance (2)'!$B$1</f>
        <v>0</v>
      </c>
      <c r="AW27" s="451">
        <f>'2019 KESIS Energy Balance'!AW27*'2019 KESIS Energy Balance (2)'!$B$1</f>
        <v>0</v>
      </c>
      <c r="AX27" s="451">
        <f>'2019 KESIS Energy Balance'!AX27*'2019 KESIS Energy Balance (2)'!$B$1</f>
        <v>0</v>
      </c>
      <c r="AY27" s="451">
        <f>'2019 KESIS Energy Balance'!AY27*'2019 KESIS Energy Balance (2)'!$B$1</f>
        <v>0</v>
      </c>
      <c r="AZ27" s="451">
        <f>'2019 KESIS Energy Balance'!AZ27*'2019 KESIS Energy Balance (2)'!$B$1</f>
        <v>0</v>
      </c>
      <c r="BA27" s="451">
        <f>'2019 KESIS Energy Balance'!BA27*'2019 KESIS Energy Balance (2)'!$B$1</f>
        <v>0</v>
      </c>
      <c r="BB27" s="451">
        <f>'2019 KESIS Energy Balance'!BB27*'2019 KESIS Energy Balance (2)'!$B$1</f>
        <v>0</v>
      </c>
      <c r="BC27" s="451">
        <f>'2019 KESIS Energy Balance'!BC27*'2019 KESIS Energy Balance (2)'!$B$1</f>
        <v>0</v>
      </c>
      <c r="BD27" s="451">
        <f>'2019 KESIS Energy Balance'!BD27*'2019 KESIS Energy Balance (2)'!$B$1</f>
        <v>0</v>
      </c>
      <c r="BE27" s="451">
        <f>'2019 KESIS Energy Balance'!BE27*'2019 KESIS Energy Balance (2)'!$B$1</f>
        <v>0</v>
      </c>
      <c r="BF27" s="451">
        <f>'2019 KESIS Energy Balance'!BF27*'2019 KESIS Energy Balance (2)'!$B$1</f>
        <v>0</v>
      </c>
      <c r="BG27" s="451">
        <f>'2019 KESIS Energy Balance'!BG27*'2019 KESIS Energy Balance (2)'!$B$1</f>
        <v>0</v>
      </c>
      <c r="BH27" s="451">
        <f>'2019 KESIS Energy Balance'!BH27*'2019 KESIS Energy Balance (2)'!$B$1</f>
        <v>0</v>
      </c>
      <c r="BI27" s="451">
        <f>'2019 KESIS Energy Balance'!BI27*'2019 KESIS Energy Balance (2)'!$B$1</f>
        <v>0</v>
      </c>
      <c r="BJ27" s="451">
        <f>'2019 KESIS Energy Balance'!BJ27*'2019 KESIS Energy Balance (2)'!$B$1</f>
        <v>-55778691840000.078</v>
      </c>
      <c r="BK27" s="451">
        <f>'2019 KESIS Energy Balance'!BK27*'2019 KESIS Energy Balance (2)'!$B$1</f>
        <v>0</v>
      </c>
      <c r="BL27" s="271"/>
      <c r="BM27" s="271"/>
    </row>
    <row r="28" spans="2:65" s="272" customFormat="1">
      <c r="B28" s="449" t="s">
        <v>290</v>
      </c>
      <c r="C28" s="450" t="s">
        <v>291</v>
      </c>
      <c r="D28" s="451">
        <f>'2019 KESIS Energy Balance'!D28*'2019 KESIS Energy Balance (2)'!$B$1</f>
        <v>0</v>
      </c>
      <c r="E28" s="451">
        <f>'2019 KESIS Energy Balance'!E28*'2019 KESIS Energy Balance (2)'!$B$1</f>
        <v>0</v>
      </c>
      <c r="F28" s="451">
        <f>'2019 KESIS Energy Balance'!F28*'2019 KESIS Energy Balance (2)'!$B$1</f>
        <v>-40683388160000</v>
      </c>
      <c r="G28" s="451">
        <f>'2019 KESIS Energy Balance'!G28*'2019 KESIS Energy Balance (2)'!$B$1</f>
        <v>-192021082880000</v>
      </c>
      <c r="H28" s="451">
        <f>'2019 KESIS Energy Balance'!H28*'2019 KESIS Energy Balance (2)'!$B$1</f>
        <v>0</v>
      </c>
      <c r="I28" s="451">
        <f>'2019 KESIS Energy Balance'!I28*'2019 KESIS Energy Balance (2)'!$B$1</f>
        <v>0</v>
      </c>
      <c r="J28" s="451">
        <f>'2019 KESIS Energy Balance'!J28*'2019 KESIS Energy Balance (2)'!$B$1</f>
        <v>0</v>
      </c>
      <c r="K28" s="451">
        <f>'2019 KESIS Energy Balance'!K28*'2019 KESIS Energy Balance (2)'!$B$1</f>
        <v>0</v>
      </c>
      <c r="L28" s="451">
        <f>'2019 KESIS Energy Balance'!L28*'2019 KESIS Energy Balance (2)'!$B$1</f>
        <v>-439023329280000</v>
      </c>
      <c r="M28" s="451">
        <f>'2019 KESIS Energy Balance'!M28*'2019 KESIS Energy Balance (2)'!$B$1</f>
        <v>0</v>
      </c>
      <c r="N28" s="451">
        <f>'2019 KESIS Energy Balance'!N28*'2019 KESIS Energy Balance (2)'!$B$1</f>
        <v>0</v>
      </c>
      <c r="O28" s="451">
        <f>'2019 KESIS Energy Balance'!O28*'2019 KESIS Energy Balance (2)'!$B$1</f>
        <v>215785831680000</v>
      </c>
      <c r="P28" s="451">
        <f>'2019 KESIS Energy Balance'!P28*'2019 KESIS Energy Balance (2)'!$B$1</f>
        <v>29789561600000</v>
      </c>
      <c r="Q28" s="451">
        <f>'2019 KESIS Energy Balance'!Q28*'2019 KESIS Energy Balance (2)'!$B$1</f>
        <v>0</v>
      </c>
      <c r="R28" s="451">
        <f>'2019 KESIS Energy Balance'!R28*'2019 KESIS Energy Balance (2)'!$B$1</f>
        <v>0</v>
      </c>
      <c r="S28" s="451">
        <f>'2019 KESIS Energy Balance'!S28*'2019 KESIS Energy Balance (2)'!$B$1</f>
        <v>0</v>
      </c>
      <c r="T28" s="451">
        <f>'2019 KESIS Energy Balance'!T28*'2019 KESIS Energy Balance (2)'!$B$1</f>
        <v>0</v>
      </c>
      <c r="U28" s="451">
        <f>'2019 KESIS Energy Balance'!U28*'2019 KESIS Energy Balance (2)'!$B$1</f>
        <v>0</v>
      </c>
      <c r="V28" s="451">
        <f>'2019 KESIS Energy Balance'!V28*'2019 KESIS Energy Balance (2)'!$B$1</f>
        <v>0</v>
      </c>
      <c r="W28" s="451">
        <f>'2019 KESIS Energy Balance'!W28*'2019 KESIS Energy Balance (2)'!$B$1</f>
        <v>0</v>
      </c>
      <c r="X28" s="451">
        <f>'2019 KESIS Energy Balance'!X28*'2019 KESIS Energy Balance (2)'!$B$1</f>
        <v>0</v>
      </c>
      <c r="Y28" s="451">
        <f>'2019 KESIS Energy Balance'!Y28*'2019 KESIS Energy Balance (2)'!$B$1</f>
        <v>0</v>
      </c>
      <c r="Z28" s="451">
        <f>'2019 KESIS Energy Balance'!Z28*'2019 KESIS Energy Balance (2)'!$B$1</f>
        <v>0</v>
      </c>
      <c r="AA28" s="451">
        <f>'2019 KESIS Energy Balance'!AA28*'2019 KESIS Energy Balance (2)'!$B$1</f>
        <v>0</v>
      </c>
      <c r="AB28" s="451">
        <f>'2019 KESIS Energy Balance'!AB28*'2019 KESIS Energy Balance (2)'!$B$1</f>
        <v>0</v>
      </c>
      <c r="AC28" s="451">
        <f>'2019 KESIS Energy Balance'!AC28*'2019 KESIS Energy Balance (2)'!$B$1</f>
        <v>0</v>
      </c>
      <c r="AD28" s="451">
        <f>'2019 KESIS Energy Balance'!AD28*'2019 KESIS Energy Balance (2)'!$B$1</f>
        <v>0</v>
      </c>
      <c r="AE28" s="451">
        <f>'2019 KESIS Energy Balance'!AE28*'2019 KESIS Energy Balance (2)'!$B$1</f>
        <v>0</v>
      </c>
      <c r="AF28" s="451">
        <f>'2019 KESIS Energy Balance'!AF28*'2019 KESIS Energy Balance (2)'!$B$1</f>
        <v>0</v>
      </c>
      <c r="AG28" s="451">
        <f>'2019 KESIS Energy Balance'!AG28*'2019 KESIS Energy Balance (2)'!$B$1</f>
        <v>0</v>
      </c>
      <c r="AH28" s="451">
        <f>'2019 KESIS Energy Balance'!AH28*'2019 KESIS Energy Balance (2)'!$B$1</f>
        <v>0</v>
      </c>
      <c r="AI28" s="451">
        <f>'2019 KESIS Energy Balance'!AI28*'2019 KESIS Energy Balance (2)'!$B$1</f>
        <v>0</v>
      </c>
      <c r="AJ28" s="451">
        <f>'2019 KESIS Energy Balance'!AJ28*'2019 KESIS Energy Balance (2)'!$B$1</f>
        <v>0</v>
      </c>
      <c r="AK28" s="451">
        <f>'2019 KESIS Energy Balance'!AK28*'2019 KESIS Energy Balance (2)'!$B$1</f>
        <v>0</v>
      </c>
      <c r="AL28" s="451">
        <f>'2019 KESIS Energy Balance'!AL28*'2019 KESIS Energy Balance (2)'!$B$1</f>
        <v>0</v>
      </c>
      <c r="AM28" s="451">
        <f>'2019 KESIS Energy Balance'!AM28*'2019 KESIS Energy Balance (2)'!$B$1</f>
        <v>0</v>
      </c>
      <c r="AN28" s="451">
        <f>'2019 KESIS Energy Balance'!AN28*'2019 KESIS Energy Balance (2)'!$B$1</f>
        <v>0</v>
      </c>
      <c r="AO28" s="451">
        <f>'2019 KESIS Energy Balance'!AO28*'2019 KESIS Energy Balance (2)'!$B$1</f>
        <v>0</v>
      </c>
      <c r="AP28" s="451">
        <f>'2019 KESIS Energy Balance'!AP28*'2019 KESIS Energy Balance (2)'!$B$1</f>
        <v>0</v>
      </c>
      <c r="AQ28" s="451">
        <f>'2019 KESIS Energy Balance'!AQ28*'2019 KESIS Energy Balance (2)'!$B$1</f>
        <v>0</v>
      </c>
      <c r="AR28" s="451">
        <f>'2019 KESIS Energy Balance'!AR28*'2019 KESIS Energy Balance (2)'!$B$1</f>
        <v>0</v>
      </c>
      <c r="AS28" s="451">
        <f>'2019 KESIS Energy Balance'!AS28*'2019 KESIS Energy Balance (2)'!$B$1</f>
        <v>0</v>
      </c>
      <c r="AT28" s="451">
        <f>'2019 KESIS Energy Balance'!AT28*'2019 KESIS Energy Balance (2)'!$B$1</f>
        <v>0</v>
      </c>
      <c r="AU28" s="451">
        <f>'2019 KESIS Energy Balance'!AU28*'2019 KESIS Energy Balance (2)'!$B$1</f>
        <v>0</v>
      </c>
      <c r="AV28" s="451">
        <f>'2019 KESIS Energy Balance'!AV28*'2019 KESIS Energy Balance (2)'!$B$1</f>
        <v>0</v>
      </c>
      <c r="AW28" s="451">
        <f>'2019 KESIS Energy Balance'!AW28*'2019 KESIS Energy Balance (2)'!$B$1</f>
        <v>0</v>
      </c>
      <c r="AX28" s="451">
        <f>'2019 KESIS Energy Balance'!AX28*'2019 KESIS Energy Balance (2)'!$B$1</f>
        <v>0</v>
      </c>
      <c r="AY28" s="451">
        <f>'2019 KESIS Energy Balance'!AY28*'2019 KESIS Energy Balance (2)'!$B$1</f>
        <v>0</v>
      </c>
      <c r="AZ28" s="451">
        <f>'2019 KESIS Energy Balance'!AZ28*'2019 KESIS Energy Balance (2)'!$B$1</f>
        <v>0</v>
      </c>
      <c r="BA28" s="451">
        <f>'2019 KESIS Energy Balance'!BA28*'2019 KESIS Energy Balance (2)'!$B$1</f>
        <v>0</v>
      </c>
      <c r="BB28" s="451">
        <f>'2019 KESIS Energy Balance'!BB28*'2019 KESIS Energy Balance (2)'!$B$1</f>
        <v>0</v>
      </c>
      <c r="BC28" s="451">
        <f>'2019 KESIS Energy Balance'!BC28*'2019 KESIS Energy Balance (2)'!$B$1</f>
        <v>0</v>
      </c>
      <c r="BD28" s="451">
        <f>'2019 KESIS Energy Balance'!BD28*'2019 KESIS Energy Balance (2)'!$B$1</f>
        <v>0</v>
      </c>
      <c r="BE28" s="451">
        <f>'2019 KESIS Energy Balance'!BE28*'2019 KESIS Energy Balance (2)'!$B$1</f>
        <v>0</v>
      </c>
      <c r="BF28" s="451">
        <f>'2019 KESIS Energy Balance'!BF28*'2019 KESIS Energy Balance (2)'!$B$1</f>
        <v>0</v>
      </c>
      <c r="BG28" s="451">
        <f>'2019 KESIS Energy Balance'!BG28*'2019 KESIS Energy Balance (2)'!$B$1</f>
        <v>0</v>
      </c>
      <c r="BH28" s="451">
        <f>'2019 KESIS Energy Balance'!BH28*'2019 KESIS Energy Balance (2)'!$B$1</f>
        <v>0</v>
      </c>
      <c r="BI28" s="451">
        <f>'2019 KESIS Energy Balance'!BI28*'2019 KESIS Energy Balance (2)'!$B$1</f>
        <v>0</v>
      </c>
      <c r="BJ28" s="451">
        <f>'2019 KESIS Energy Balance'!BJ28*'2019 KESIS Energy Balance (2)'!$B$1</f>
        <v>-426152407039999.94</v>
      </c>
      <c r="BK28" s="451">
        <f>'2019 KESIS Energy Balance'!BK28*'2019 KESIS Energy Balance (2)'!$B$1</f>
        <v>0</v>
      </c>
      <c r="BL28" s="271"/>
      <c r="BM28" s="271"/>
    </row>
    <row r="29" spans="2:65">
      <c r="B29" s="114" t="s">
        <v>292</v>
      </c>
      <c r="C29" s="115" t="s">
        <v>293</v>
      </c>
      <c r="D29" s="428">
        <f>'2019 KESIS Energy Balance'!D29*'2019 KESIS Energy Balance (2)'!$B$1</f>
        <v>-11404230399999.998</v>
      </c>
      <c r="E29" s="428">
        <f>'2019 KESIS Energy Balance'!E29*'2019 KESIS Energy Balance (2)'!$B$1</f>
        <v>-722810880000</v>
      </c>
      <c r="F29" s="428">
        <f>'2019 KESIS Energy Balance'!F29*'2019 KESIS Energy Balance (2)'!$B$1</f>
        <v>0</v>
      </c>
      <c r="G29" s="428">
        <f>'2019 KESIS Energy Balance'!G29*'2019 KESIS Energy Balance (2)'!$B$1</f>
        <v>0</v>
      </c>
      <c r="H29" s="428">
        <f>'2019 KESIS Energy Balance'!H29*'2019 KESIS Energy Balance (2)'!$B$1</f>
        <v>0</v>
      </c>
      <c r="I29" s="428">
        <f>'2019 KESIS Energy Balance'!I29*'2019 KESIS Energy Balance (2)'!$B$1</f>
        <v>0</v>
      </c>
      <c r="J29" s="428">
        <f>'2019 KESIS Energy Balance'!J29*'2019 KESIS Energy Balance (2)'!$B$1</f>
        <v>0</v>
      </c>
      <c r="K29" s="428">
        <f>'2019 KESIS Energy Balance'!K29*'2019 KESIS Energy Balance (2)'!$B$1</f>
        <v>18622935040000</v>
      </c>
      <c r="L29" s="428">
        <f>'2019 KESIS Energy Balance'!L29*'2019 KESIS Energy Balance (2)'!$B$1</f>
        <v>0</v>
      </c>
      <c r="M29" s="428">
        <f>'2019 KESIS Energy Balance'!M29*'2019 KESIS Energy Balance (2)'!$B$1</f>
        <v>0</v>
      </c>
      <c r="N29" s="428">
        <f>'2019 KESIS Energy Balance'!N29*'2019 KESIS Energy Balance (2)'!$B$1</f>
        <v>0</v>
      </c>
      <c r="O29" s="428">
        <f>'2019 KESIS Energy Balance'!O29*'2019 KESIS Energy Balance (2)'!$B$1</f>
        <v>0</v>
      </c>
      <c r="P29" s="428">
        <f>'2019 KESIS Energy Balance'!P29*'2019 KESIS Energy Balance (2)'!$B$1</f>
        <v>0</v>
      </c>
      <c r="Q29" s="428">
        <f>'2019 KESIS Energy Balance'!Q29*'2019 KESIS Energy Balance (2)'!$B$1</f>
        <v>0</v>
      </c>
      <c r="R29" s="428">
        <f>'2019 KESIS Energy Balance'!R29*'2019 KESIS Energy Balance (2)'!$B$1</f>
        <v>0</v>
      </c>
      <c r="S29" s="428">
        <f>'2019 KESIS Energy Balance'!S29*'2019 KESIS Energy Balance (2)'!$B$1</f>
        <v>0</v>
      </c>
      <c r="T29" s="428">
        <f>'2019 KESIS Energy Balance'!T29*'2019 KESIS Energy Balance (2)'!$B$1</f>
        <v>0</v>
      </c>
      <c r="U29" s="428">
        <f>'2019 KESIS Energy Balance'!U29*'2019 KESIS Energy Balance (2)'!$B$1</f>
        <v>0</v>
      </c>
      <c r="V29" s="428">
        <f>'2019 KESIS Energy Balance'!V29*'2019 KESIS Energy Balance (2)'!$B$1</f>
        <v>0</v>
      </c>
      <c r="W29" s="428">
        <f>'2019 KESIS Energy Balance'!W29*'2019 KESIS Energy Balance (2)'!$B$1</f>
        <v>0</v>
      </c>
      <c r="X29" s="428">
        <f>'2019 KESIS Energy Balance'!X29*'2019 KESIS Energy Balance (2)'!$B$1</f>
        <v>0</v>
      </c>
      <c r="Y29" s="428">
        <f>'2019 KESIS Energy Balance'!Y29*'2019 KESIS Energy Balance (2)'!$B$1</f>
        <v>0</v>
      </c>
      <c r="Z29" s="428">
        <f>'2019 KESIS Energy Balance'!Z29*'2019 KESIS Energy Balance (2)'!$B$1</f>
        <v>0</v>
      </c>
      <c r="AA29" s="428">
        <f>'2019 KESIS Energy Balance'!AA29*'2019 KESIS Energy Balance (2)'!$B$1</f>
        <v>0</v>
      </c>
      <c r="AB29" s="428">
        <f>'2019 KESIS Energy Balance'!AB29*'2019 KESIS Energy Balance (2)'!$B$1</f>
        <v>0</v>
      </c>
      <c r="AC29" s="428">
        <f>'2019 KESIS Energy Balance'!AC29*'2019 KESIS Energy Balance (2)'!$B$1</f>
        <v>0</v>
      </c>
      <c r="AD29" s="428">
        <f>'2019 KESIS Energy Balance'!AD29*'2019 KESIS Energy Balance (2)'!$B$1</f>
        <v>0</v>
      </c>
      <c r="AE29" s="428">
        <f>'2019 KESIS Energy Balance'!AE29*'2019 KESIS Energy Balance (2)'!$B$1</f>
        <v>0</v>
      </c>
      <c r="AF29" s="428">
        <f>'2019 KESIS Energy Balance'!AF29*'2019 KESIS Energy Balance (2)'!$B$1</f>
        <v>0</v>
      </c>
      <c r="AG29" s="428">
        <f>'2019 KESIS Energy Balance'!AG29*'2019 KESIS Energy Balance (2)'!$B$1</f>
        <v>0</v>
      </c>
      <c r="AH29" s="428">
        <f>'2019 KESIS Energy Balance'!AH29*'2019 KESIS Energy Balance (2)'!$B$1</f>
        <v>0</v>
      </c>
      <c r="AI29" s="428">
        <f>'2019 KESIS Energy Balance'!AI29*'2019 KESIS Energy Balance (2)'!$B$1</f>
        <v>0</v>
      </c>
      <c r="AJ29" s="428">
        <f>'2019 KESIS Energy Balance'!AJ29*'2019 KESIS Energy Balance (2)'!$B$1</f>
        <v>0</v>
      </c>
      <c r="AK29" s="428">
        <f>'2019 KESIS Energy Balance'!AK29*'2019 KESIS Energy Balance (2)'!$B$1</f>
        <v>0</v>
      </c>
      <c r="AL29" s="428">
        <f>'2019 KESIS Energy Balance'!AL29*'2019 KESIS Energy Balance (2)'!$B$1</f>
        <v>0</v>
      </c>
      <c r="AM29" s="428">
        <f>'2019 KESIS Energy Balance'!AM29*'2019 KESIS Energy Balance (2)'!$B$1</f>
        <v>0</v>
      </c>
      <c r="AN29" s="428">
        <f>'2019 KESIS Energy Balance'!AN29*'2019 KESIS Energy Balance (2)'!$B$1</f>
        <v>0</v>
      </c>
      <c r="AO29" s="428">
        <f>'2019 KESIS Energy Balance'!AO29*'2019 KESIS Energy Balance (2)'!$B$1</f>
        <v>0</v>
      </c>
      <c r="AP29" s="428">
        <f>'2019 KESIS Energy Balance'!AP29*'2019 KESIS Energy Balance (2)'!$B$1</f>
        <v>0</v>
      </c>
      <c r="AQ29" s="428">
        <f>'2019 KESIS Energy Balance'!AQ29*'2019 KESIS Energy Balance (2)'!$B$1</f>
        <v>0</v>
      </c>
      <c r="AR29" s="428">
        <f>'2019 KESIS Energy Balance'!AR29*'2019 KESIS Energy Balance (2)'!$B$1</f>
        <v>0</v>
      </c>
      <c r="AS29" s="428">
        <f>'2019 KESIS Energy Balance'!AS29*'2019 KESIS Energy Balance (2)'!$B$1</f>
        <v>0</v>
      </c>
      <c r="AT29" s="428">
        <f>'2019 KESIS Energy Balance'!AT29*'2019 KESIS Energy Balance (2)'!$B$1</f>
        <v>0</v>
      </c>
      <c r="AU29" s="428">
        <f>'2019 KESIS Energy Balance'!AU29*'2019 KESIS Energy Balance (2)'!$B$1</f>
        <v>0</v>
      </c>
      <c r="AV29" s="428">
        <f>'2019 KESIS Energy Balance'!AV29*'2019 KESIS Energy Balance (2)'!$B$1</f>
        <v>0</v>
      </c>
      <c r="AW29" s="428">
        <f>'2019 KESIS Energy Balance'!AW29*'2019 KESIS Energy Balance (2)'!$B$1</f>
        <v>0</v>
      </c>
      <c r="AX29" s="428">
        <f>'2019 KESIS Energy Balance'!AX29*'2019 KESIS Energy Balance (2)'!$B$1</f>
        <v>0</v>
      </c>
      <c r="AY29" s="428">
        <f>'2019 KESIS Energy Balance'!AY29*'2019 KESIS Energy Balance (2)'!$B$1</f>
        <v>0</v>
      </c>
      <c r="AZ29" s="428">
        <f>'2019 KESIS Energy Balance'!AZ29*'2019 KESIS Energy Balance (2)'!$B$1</f>
        <v>0</v>
      </c>
      <c r="BA29" s="428">
        <f>'2019 KESIS Energy Balance'!BA29*'2019 KESIS Energy Balance (2)'!$B$1</f>
        <v>0</v>
      </c>
      <c r="BB29" s="428">
        <f>'2019 KESIS Energy Balance'!BB29*'2019 KESIS Energy Balance (2)'!$B$1</f>
        <v>0</v>
      </c>
      <c r="BC29" s="428">
        <f>'2019 KESIS Energy Balance'!BC29*'2019 KESIS Energy Balance (2)'!$B$1</f>
        <v>0</v>
      </c>
      <c r="BD29" s="428">
        <f>'2019 KESIS Energy Balance'!BD29*'2019 KESIS Energy Balance (2)'!$B$1</f>
        <v>0</v>
      </c>
      <c r="BE29" s="428">
        <f>'2019 KESIS Energy Balance'!BE29*'2019 KESIS Energy Balance (2)'!$B$1</f>
        <v>0</v>
      </c>
      <c r="BF29" s="428">
        <f>'2019 KESIS Energy Balance'!BF29*'2019 KESIS Energy Balance (2)'!$B$1</f>
        <v>0</v>
      </c>
      <c r="BG29" s="428">
        <f>'2019 KESIS Energy Balance'!BG29*'2019 KESIS Energy Balance (2)'!$B$1</f>
        <v>0</v>
      </c>
      <c r="BH29" s="428">
        <f>'2019 KESIS Energy Balance'!BH29*'2019 KESIS Energy Balance (2)'!$B$1</f>
        <v>0</v>
      </c>
      <c r="BI29" s="428">
        <f>'2019 KESIS Energy Balance'!BI29*'2019 KESIS Energy Balance (2)'!$B$1</f>
        <v>0</v>
      </c>
      <c r="BJ29" s="428">
        <f>'2019 KESIS Energy Balance'!BJ29*'2019 KESIS Energy Balance (2)'!$B$1</f>
        <v>6495893760000</v>
      </c>
      <c r="BK29" s="428">
        <f>'2019 KESIS Energy Balance'!BK29*'2019 KESIS Energy Balance (2)'!$B$1</f>
        <v>0</v>
      </c>
      <c r="BL29" s="104"/>
      <c r="BM29" s="104"/>
    </row>
    <row r="30" spans="2:65" s="247" customFormat="1" collapsed="1">
      <c r="B30" s="243" t="s">
        <v>294</v>
      </c>
      <c r="C30" s="244" t="s">
        <v>412</v>
      </c>
      <c r="D30" s="428">
        <f>'2019 KESIS Energy Balance'!D30*'2019 KESIS Energy Balance (2)'!$B$1</f>
        <v>0</v>
      </c>
      <c r="E30" s="428">
        <f>'2019 KESIS Energy Balance'!E30*'2019 KESIS Energy Balance (2)'!$B$1</f>
        <v>0</v>
      </c>
      <c r="F30" s="428">
        <f>'2019 KESIS Energy Balance'!F30*'2019 KESIS Energy Balance (2)'!$B$1</f>
        <v>0</v>
      </c>
      <c r="G30" s="428">
        <f>'2019 KESIS Energy Balance'!G30*'2019 KESIS Energy Balance (2)'!$B$1</f>
        <v>0</v>
      </c>
      <c r="H30" s="428">
        <f>'2019 KESIS Energy Balance'!H30*'2019 KESIS Energy Balance (2)'!$B$1</f>
        <v>0</v>
      </c>
      <c r="I30" s="428">
        <f>'2019 KESIS Energy Balance'!I30*'2019 KESIS Energy Balance (2)'!$B$1</f>
        <v>0</v>
      </c>
      <c r="J30" s="428">
        <f>'2019 KESIS Energy Balance'!J30*'2019 KESIS Energy Balance (2)'!$B$1</f>
        <v>0</v>
      </c>
      <c r="K30" s="428">
        <f>'2019 KESIS Energy Balance'!K30*'2019 KESIS Energy Balance (2)'!$B$1</f>
        <v>0</v>
      </c>
      <c r="L30" s="428">
        <f>'2019 KESIS Energy Balance'!L30*'2019 KESIS Energy Balance (2)'!$B$1</f>
        <v>0</v>
      </c>
      <c r="M30" s="428">
        <f>'2019 KESIS Energy Balance'!M30*'2019 KESIS Energy Balance (2)'!$B$1</f>
        <v>0</v>
      </c>
      <c r="N30" s="428">
        <f>'2019 KESIS Energy Balance'!N30*'2019 KESIS Energy Balance (2)'!$B$1</f>
        <v>0</v>
      </c>
      <c r="O30" s="428">
        <f>'2019 KESIS Energy Balance'!O30*'2019 KESIS Energy Balance (2)'!$B$1</f>
        <v>0</v>
      </c>
      <c r="P30" s="428">
        <f>'2019 KESIS Energy Balance'!P30*'2019 KESIS Energy Balance (2)'!$B$1</f>
        <v>0</v>
      </c>
      <c r="Q30" s="428">
        <f>'2019 KESIS Energy Balance'!Q30*'2019 KESIS Energy Balance (2)'!$B$1</f>
        <v>0</v>
      </c>
      <c r="R30" s="428">
        <f>'2019 KESIS Energy Balance'!R30*'2019 KESIS Energy Balance (2)'!$B$1</f>
        <v>0</v>
      </c>
      <c r="S30" s="428">
        <f>'2019 KESIS Energy Balance'!S30*'2019 KESIS Energy Balance (2)'!$B$1</f>
        <v>-6193076435200001</v>
      </c>
      <c r="T30" s="428">
        <f>'2019 KESIS Energy Balance'!T30*'2019 KESIS Energy Balance (2)'!$B$1</f>
        <v>-1313468710400000</v>
      </c>
      <c r="U30" s="428">
        <f>'2019 KESIS Energy Balance'!U30*'2019 KESIS Energy Balance (2)'!$B$1</f>
        <v>-872960000</v>
      </c>
      <c r="V30" s="428">
        <f>'2019 KESIS Energy Balance'!V30*'2019 KESIS Energy Balance (2)'!$B$1</f>
        <v>4241434880000</v>
      </c>
      <c r="W30" s="428">
        <f>'2019 KESIS Energy Balance'!W30*'2019 KESIS Energy Balance (2)'!$B$1</f>
        <v>338902872320000</v>
      </c>
      <c r="X30" s="428">
        <f>'2019 KESIS Energy Balance'!X30*'2019 KESIS Energy Balance (2)'!$B$1</f>
        <v>56578958080000</v>
      </c>
      <c r="Y30" s="428">
        <f>'2019 KESIS Energy Balance'!Y30*'2019 KESIS Energy Balance (2)'!$B$1</f>
        <v>101678214400000</v>
      </c>
      <c r="Z30" s="428">
        <f>'2019 KESIS Energy Balance'!Z30*'2019 KESIS Energy Balance (2)'!$B$1</f>
        <v>838973326080000</v>
      </c>
      <c r="AA30" s="428">
        <f>'2019 KESIS Energy Balance'!AA30*'2019 KESIS Energy Balance (2)'!$B$1</f>
        <v>557384960000</v>
      </c>
      <c r="AB30" s="428">
        <f>'2019 KESIS Energy Balance'!AB30*'2019 KESIS Energy Balance (2)'!$B$1</f>
        <v>0</v>
      </c>
      <c r="AC30" s="428">
        <f>'2019 KESIS Energy Balance'!AC30*'2019 KESIS Energy Balance (2)'!$B$1</f>
        <v>938847886080000</v>
      </c>
      <c r="AD30" s="428">
        <f>'2019 KESIS Energy Balance'!AD30*'2019 KESIS Energy Balance (2)'!$B$1</f>
        <v>118914095360000.02</v>
      </c>
      <c r="AE30" s="428">
        <f>'2019 KESIS Energy Balance'!AE30*'2019 KESIS Energy Balance (2)'!$B$1</f>
        <v>2093757141760000</v>
      </c>
      <c r="AF30" s="428">
        <f>'2019 KESIS Energy Balance'!AF30*'2019 KESIS Energy Balance (2)'!$B$1</f>
        <v>11678498560000</v>
      </c>
      <c r="AG30" s="428">
        <f>'2019 KESIS Energy Balance'!AG30*'2019 KESIS Energy Balance (2)'!$B$1</f>
        <v>801734399999.99988</v>
      </c>
      <c r="AH30" s="428">
        <f>'2019 KESIS Energy Balance'!AH30*'2019 KESIS Energy Balance (2)'!$B$1</f>
        <v>360222261760000</v>
      </c>
      <c r="AI30" s="428">
        <f>'2019 KESIS Energy Balance'!AI30*'2019 KESIS Energy Balance (2)'!$B$1</f>
        <v>1593058315520000</v>
      </c>
      <c r="AJ30" s="428">
        <f>'2019 KESIS Energy Balance'!AJ30*'2019 KESIS Energy Balance (2)'!$B$1</f>
        <v>21605204480000</v>
      </c>
      <c r="AK30" s="428">
        <f>'2019 KESIS Energy Balance'!AK30*'2019 KESIS Energy Balance (2)'!$B$1</f>
        <v>125761395200000</v>
      </c>
      <c r="AL30" s="428">
        <f>'2019 KESIS Energy Balance'!AL30*'2019 KESIS Energy Balance (2)'!$B$1</f>
        <v>197923403519999.97</v>
      </c>
      <c r="AM30" s="428">
        <f>'2019 KESIS Energy Balance'!AM30*'2019 KESIS Energy Balance (2)'!$B$1</f>
        <v>794472960000</v>
      </c>
      <c r="AN30" s="428">
        <f>'2019 KESIS Energy Balance'!AN30*'2019 KESIS Energy Balance (2)'!$B$1</f>
        <v>23955093760000</v>
      </c>
      <c r="AO30" s="428">
        <f>'2019 KESIS Energy Balance'!AO30*'2019 KESIS Energy Balance (2)'!$B$1</f>
        <v>143504188160000</v>
      </c>
      <c r="AP30" s="428">
        <f>'2019 KESIS Energy Balance'!AP30*'2019 KESIS Energy Balance (2)'!$B$1</f>
        <v>0</v>
      </c>
      <c r="AQ30" s="428">
        <f>'2019 KESIS Energy Balance'!AQ30*'2019 KESIS Energy Balance (2)'!$B$1</f>
        <v>0</v>
      </c>
      <c r="AR30" s="428">
        <f>'2019 KESIS Energy Balance'!AR30*'2019 KESIS Energy Balance (2)'!$B$1</f>
        <v>0</v>
      </c>
      <c r="AS30" s="428">
        <f>'2019 KESIS Energy Balance'!AS30*'2019 KESIS Energy Balance (2)'!$B$1</f>
        <v>0</v>
      </c>
      <c r="AT30" s="428">
        <f>'2019 KESIS Energy Balance'!AT30*'2019 KESIS Energy Balance (2)'!$B$1</f>
        <v>0</v>
      </c>
      <c r="AU30" s="428">
        <f>'2019 KESIS Energy Balance'!AU30*'2019 KESIS Energy Balance (2)'!$B$1</f>
        <v>0</v>
      </c>
      <c r="AV30" s="428">
        <f>'2019 KESIS Energy Balance'!AV30*'2019 KESIS Energy Balance (2)'!$B$1</f>
        <v>0</v>
      </c>
      <c r="AW30" s="428">
        <f>'2019 KESIS Energy Balance'!AW30*'2019 KESIS Energy Balance (2)'!$B$1</f>
        <v>0</v>
      </c>
      <c r="AX30" s="428">
        <f>'2019 KESIS Energy Balance'!AX30*'2019 KESIS Energy Balance (2)'!$B$1</f>
        <v>0</v>
      </c>
      <c r="AY30" s="428">
        <f>'2019 KESIS Energy Balance'!AY30*'2019 KESIS Energy Balance (2)'!$B$1</f>
        <v>0</v>
      </c>
      <c r="AZ30" s="428">
        <f>'2019 KESIS Energy Balance'!AZ30*'2019 KESIS Energy Balance (2)'!$B$1</f>
        <v>0</v>
      </c>
      <c r="BA30" s="428">
        <f>'2019 KESIS Energy Balance'!BA30*'2019 KESIS Energy Balance (2)'!$B$1</f>
        <v>0</v>
      </c>
      <c r="BB30" s="428">
        <f>'2019 KESIS Energy Balance'!BB30*'2019 KESIS Energy Balance (2)'!$B$1</f>
        <v>0</v>
      </c>
      <c r="BC30" s="428">
        <f>'2019 KESIS Energy Balance'!BC30*'2019 KESIS Energy Balance (2)'!$B$1</f>
        <v>0</v>
      </c>
      <c r="BD30" s="428">
        <f>'2019 KESIS Energy Balance'!BD30*'2019 KESIS Energy Balance (2)'!$B$1</f>
        <v>0</v>
      </c>
      <c r="BE30" s="428">
        <f>'2019 KESIS Energy Balance'!BE30*'2019 KESIS Energy Balance (2)'!$B$1</f>
        <v>0</v>
      </c>
      <c r="BF30" s="428">
        <f>'2019 KESIS Energy Balance'!BF30*'2019 KESIS Energy Balance (2)'!$B$1</f>
        <v>0</v>
      </c>
      <c r="BG30" s="428">
        <f>'2019 KESIS Energy Balance'!BG30*'2019 KESIS Energy Balance (2)'!$B$1</f>
        <v>0</v>
      </c>
      <c r="BH30" s="428">
        <f>'2019 KESIS Energy Balance'!BH30*'2019 KESIS Energy Balance (2)'!$B$1</f>
        <v>0</v>
      </c>
      <c r="BI30" s="428">
        <f>'2019 KESIS Energy Balance'!BI30*'2019 KESIS Energy Balance (2)'!$B$1</f>
        <v>0</v>
      </c>
      <c r="BJ30" s="428">
        <f>'2019 KESIS Energy Balance'!BJ30*'2019 KESIS Energy Balance (2)'!$B$1</f>
        <v>-534790136320001.06</v>
      </c>
      <c r="BK30" s="428">
        <f>'2019 KESIS Energy Balance'!BK30*'2019 KESIS Energy Balance (2)'!$B$1</f>
        <v>0</v>
      </c>
      <c r="BL30" s="246"/>
      <c r="BM30" s="246"/>
    </row>
    <row r="31" spans="2:65">
      <c r="B31" s="114" t="s">
        <v>295</v>
      </c>
      <c r="C31" s="115" t="s">
        <v>296</v>
      </c>
      <c r="D31" s="428">
        <f>'2019 KESIS Energy Balance'!D31*'2019 KESIS Energy Balance (2)'!$B$1</f>
        <v>0</v>
      </c>
      <c r="E31" s="428">
        <f>'2019 KESIS Energy Balance'!E31*'2019 KESIS Energy Balance (2)'!$B$1</f>
        <v>0</v>
      </c>
      <c r="F31" s="428">
        <f>'2019 KESIS Energy Balance'!F31*'2019 KESIS Energy Balance (2)'!$B$1</f>
        <v>0</v>
      </c>
      <c r="G31" s="428">
        <f>'2019 KESIS Energy Balance'!G31*'2019 KESIS Energy Balance (2)'!$B$1</f>
        <v>0</v>
      </c>
      <c r="H31" s="428">
        <f>'2019 KESIS Energy Balance'!H31*'2019 KESIS Energy Balance (2)'!$B$1</f>
        <v>0</v>
      </c>
      <c r="I31" s="428">
        <f>'2019 KESIS Energy Balance'!I31*'2019 KESIS Energy Balance (2)'!$B$1</f>
        <v>0</v>
      </c>
      <c r="J31" s="428">
        <f>'2019 KESIS Energy Balance'!J31*'2019 KESIS Energy Balance (2)'!$B$1</f>
        <v>0</v>
      </c>
      <c r="K31" s="428">
        <f>'2019 KESIS Energy Balance'!K31*'2019 KESIS Energy Balance (2)'!$B$1</f>
        <v>0</v>
      </c>
      <c r="L31" s="428">
        <f>'2019 KESIS Energy Balance'!L31*'2019 KESIS Energy Balance (2)'!$B$1</f>
        <v>0</v>
      </c>
      <c r="M31" s="428">
        <f>'2019 KESIS Energy Balance'!M31*'2019 KESIS Energy Balance (2)'!$B$1</f>
        <v>0</v>
      </c>
      <c r="N31" s="428">
        <f>'2019 KESIS Energy Balance'!N31*'2019 KESIS Energy Balance (2)'!$B$1</f>
        <v>0</v>
      </c>
      <c r="O31" s="428">
        <f>'2019 KESIS Energy Balance'!O31*'2019 KESIS Energy Balance (2)'!$B$1</f>
        <v>0</v>
      </c>
      <c r="P31" s="428">
        <f>'2019 KESIS Energy Balance'!P31*'2019 KESIS Energy Balance (2)'!$B$1</f>
        <v>0</v>
      </c>
      <c r="Q31" s="428">
        <f>'2019 KESIS Energy Balance'!Q31*'2019 KESIS Energy Balance (2)'!$B$1</f>
        <v>0</v>
      </c>
      <c r="R31" s="428">
        <f>'2019 KESIS Energy Balance'!R31*'2019 KESIS Energy Balance (2)'!$B$1</f>
        <v>0</v>
      </c>
      <c r="S31" s="428">
        <f>'2019 KESIS Energy Balance'!S31*'2019 KESIS Energy Balance (2)'!$B$1</f>
        <v>0</v>
      </c>
      <c r="T31" s="428">
        <f>'2019 KESIS Energy Balance'!T31*'2019 KESIS Energy Balance (2)'!$B$1</f>
        <v>612667889920000</v>
      </c>
      <c r="U31" s="428">
        <f>'2019 KESIS Energy Balance'!U31*'2019 KESIS Energy Balance (2)'!$B$1</f>
        <v>0</v>
      </c>
      <c r="V31" s="428">
        <f>'2019 KESIS Energy Balance'!V31*'2019 KESIS Energy Balance (2)'!$B$1</f>
        <v>-3813724160000</v>
      </c>
      <c r="W31" s="428">
        <f>'2019 KESIS Energy Balance'!W31*'2019 KESIS Energy Balance (2)'!$B$1</f>
        <v>0</v>
      </c>
      <c r="X31" s="428">
        <f>'2019 KESIS Energy Balance'!X31*'2019 KESIS Energy Balance (2)'!$B$1</f>
        <v>-30212153600000</v>
      </c>
      <c r="Y31" s="428">
        <f>'2019 KESIS Energy Balance'!Y31*'2019 KESIS Energy Balance (2)'!$B$1</f>
        <v>-5911089920000</v>
      </c>
      <c r="Z31" s="428">
        <f>'2019 KESIS Energy Balance'!Z31*'2019 KESIS Energy Balance (2)'!$B$1</f>
        <v>0</v>
      </c>
      <c r="AA31" s="428">
        <f>'2019 KESIS Energy Balance'!AA31*'2019 KESIS Energy Balance (2)'!$B$1</f>
        <v>0</v>
      </c>
      <c r="AB31" s="428">
        <f>'2019 KESIS Energy Balance'!AB31*'2019 KESIS Energy Balance (2)'!$B$1</f>
        <v>0</v>
      </c>
      <c r="AC31" s="428">
        <f>'2019 KESIS Energy Balance'!AC31*'2019 KESIS Energy Balance (2)'!$B$1</f>
        <v>0</v>
      </c>
      <c r="AD31" s="428">
        <f>'2019 KESIS Energy Balance'!AD31*'2019 KESIS Energy Balance (2)'!$B$1</f>
        <v>0</v>
      </c>
      <c r="AE31" s="428">
        <f>'2019 KESIS Energy Balance'!AE31*'2019 KESIS Energy Balance (2)'!$B$1</f>
        <v>0</v>
      </c>
      <c r="AF31" s="428">
        <f>'2019 KESIS Energy Balance'!AF31*'2019 KESIS Energy Balance (2)'!$B$1</f>
        <v>0</v>
      </c>
      <c r="AG31" s="428">
        <f>'2019 KESIS Energy Balance'!AG31*'2019 KESIS Energy Balance (2)'!$B$1</f>
        <v>0</v>
      </c>
      <c r="AH31" s="428">
        <f>'2019 KESIS Energy Balance'!AH31*'2019 KESIS Energy Balance (2)'!$B$1</f>
        <v>0</v>
      </c>
      <c r="AI31" s="428">
        <f>'2019 KESIS Energy Balance'!AI31*'2019 KESIS Energy Balance (2)'!$B$1</f>
        <v>-355899562240000</v>
      </c>
      <c r="AJ31" s="428">
        <f>'2019 KESIS Energy Balance'!AJ31*'2019 KESIS Energy Balance (2)'!$B$1</f>
        <v>0</v>
      </c>
      <c r="AK31" s="428">
        <f>'2019 KESIS Energy Balance'!AK31*'2019 KESIS Energy Balance (2)'!$B$1</f>
        <v>0</v>
      </c>
      <c r="AL31" s="428">
        <f>'2019 KESIS Energy Balance'!AL31*'2019 KESIS Energy Balance (2)'!$B$1</f>
        <v>0</v>
      </c>
      <c r="AM31" s="428">
        <f>'2019 KESIS Energy Balance'!AM31*'2019 KESIS Energy Balance (2)'!$B$1</f>
        <v>0</v>
      </c>
      <c r="AN31" s="428">
        <f>'2019 KESIS Energy Balance'!AN31*'2019 KESIS Energy Balance (2)'!$B$1</f>
        <v>0</v>
      </c>
      <c r="AO31" s="428">
        <f>'2019 KESIS Energy Balance'!AO31*'2019 KESIS Energy Balance (2)'!$B$1</f>
        <v>0</v>
      </c>
      <c r="AP31" s="428">
        <f>'2019 KESIS Energy Balance'!AP31*'2019 KESIS Energy Balance (2)'!$B$1</f>
        <v>0</v>
      </c>
      <c r="AQ31" s="428">
        <f>'2019 KESIS Energy Balance'!AQ31*'2019 KESIS Energy Balance (2)'!$B$1</f>
        <v>0</v>
      </c>
      <c r="AR31" s="428">
        <f>'2019 KESIS Energy Balance'!AR31*'2019 KESIS Energy Balance (2)'!$B$1</f>
        <v>0</v>
      </c>
      <c r="AS31" s="428">
        <f>'2019 KESIS Energy Balance'!AS31*'2019 KESIS Energy Balance (2)'!$B$1</f>
        <v>0</v>
      </c>
      <c r="AT31" s="428">
        <f>'2019 KESIS Energy Balance'!AT31*'2019 KESIS Energy Balance (2)'!$B$1</f>
        <v>0</v>
      </c>
      <c r="AU31" s="428">
        <f>'2019 KESIS Energy Balance'!AU31*'2019 KESIS Energy Balance (2)'!$B$1</f>
        <v>0</v>
      </c>
      <c r="AV31" s="428">
        <f>'2019 KESIS Energy Balance'!AV31*'2019 KESIS Energy Balance (2)'!$B$1</f>
        <v>0</v>
      </c>
      <c r="AW31" s="428">
        <f>'2019 KESIS Energy Balance'!AW31*'2019 KESIS Energy Balance (2)'!$B$1</f>
        <v>0</v>
      </c>
      <c r="AX31" s="428">
        <f>'2019 KESIS Energy Balance'!AX31*'2019 KESIS Energy Balance (2)'!$B$1</f>
        <v>0</v>
      </c>
      <c r="AY31" s="428">
        <f>'2019 KESIS Energy Balance'!AY31*'2019 KESIS Energy Balance (2)'!$B$1</f>
        <v>0</v>
      </c>
      <c r="AZ31" s="428">
        <f>'2019 KESIS Energy Balance'!AZ31*'2019 KESIS Energy Balance (2)'!$B$1</f>
        <v>0</v>
      </c>
      <c r="BA31" s="428">
        <f>'2019 KESIS Energy Balance'!BA31*'2019 KESIS Energy Balance (2)'!$B$1</f>
        <v>0</v>
      </c>
      <c r="BB31" s="428">
        <f>'2019 KESIS Energy Balance'!BB31*'2019 KESIS Energy Balance (2)'!$B$1</f>
        <v>0</v>
      </c>
      <c r="BC31" s="428">
        <f>'2019 KESIS Energy Balance'!BC31*'2019 KESIS Energy Balance (2)'!$B$1</f>
        <v>0</v>
      </c>
      <c r="BD31" s="428">
        <f>'2019 KESIS Energy Balance'!BD31*'2019 KESIS Energy Balance (2)'!$B$1</f>
        <v>0</v>
      </c>
      <c r="BE31" s="428">
        <f>'2019 KESIS Energy Balance'!BE31*'2019 KESIS Energy Balance (2)'!$B$1</f>
        <v>0</v>
      </c>
      <c r="BF31" s="428">
        <f>'2019 KESIS Energy Balance'!BF31*'2019 KESIS Energy Balance (2)'!$B$1</f>
        <v>0</v>
      </c>
      <c r="BG31" s="428">
        <f>'2019 KESIS Energy Balance'!BG31*'2019 KESIS Energy Balance (2)'!$B$1</f>
        <v>0</v>
      </c>
      <c r="BH31" s="428">
        <f>'2019 KESIS Energy Balance'!BH31*'2019 KESIS Energy Balance (2)'!$B$1</f>
        <v>0</v>
      </c>
      <c r="BI31" s="428">
        <f>'2019 KESIS Energy Balance'!BI31*'2019 KESIS Energy Balance (2)'!$B$1</f>
        <v>0</v>
      </c>
      <c r="BJ31" s="428">
        <f>'2019 KESIS Energy Balance'!BJ31*'2019 KESIS Energy Balance (2)'!$B$1</f>
        <v>216831360000000</v>
      </c>
      <c r="BK31" s="428">
        <f>'2019 KESIS Energy Balance'!BK31*'2019 KESIS Energy Balance (2)'!$B$1</f>
        <v>0</v>
      </c>
      <c r="BL31" s="104"/>
      <c r="BM31" s="104"/>
    </row>
    <row r="32" spans="2:65" s="209" customFormat="1">
      <c r="B32" s="205" t="s">
        <v>130</v>
      </c>
      <c r="C32" s="206" t="s">
        <v>297</v>
      </c>
      <c r="D32" s="428">
        <f>'2019 KESIS Energy Balance'!D32*'2019 KESIS Energy Balance (2)'!$B$1</f>
        <v>0</v>
      </c>
      <c r="E32" s="428">
        <f>'2019 KESIS Energy Balance'!E32*'2019 KESIS Energy Balance (2)'!$B$1</f>
        <v>0</v>
      </c>
      <c r="F32" s="428">
        <f>'2019 KESIS Energy Balance'!F32*'2019 KESIS Energy Balance (2)'!$B$1</f>
        <v>0</v>
      </c>
      <c r="G32" s="428">
        <f>'2019 KESIS Energy Balance'!G32*'2019 KESIS Energy Balance (2)'!$B$1</f>
        <v>0</v>
      </c>
      <c r="H32" s="428">
        <f>'2019 KESIS Energy Balance'!H32*'2019 KESIS Energy Balance (2)'!$B$1</f>
        <v>0</v>
      </c>
      <c r="I32" s="428">
        <f>'2019 KESIS Energy Balance'!I32*'2019 KESIS Energy Balance (2)'!$B$1</f>
        <v>0</v>
      </c>
      <c r="J32" s="428">
        <f>'2019 KESIS Energy Balance'!J32*'2019 KESIS Energy Balance (2)'!$B$1</f>
        <v>0</v>
      </c>
      <c r="K32" s="428">
        <f>'2019 KESIS Energy Balance'!K32*'2019 KESIS Energy Balance (2)'!$B$1</f>
        <v>0</v>
      </c>
      <c r="L32" s="428">
        <f>'2019 KESIS Energy Balance'!L32*'2019 KESIS Energy Balance (2)'!$B$1</f>
        <v>0</v>
      </c>
      <c r="M32" s="428">
        <f>'2019 KESIS Energy Balance'!M32*'2019 KESIS Energy Balance (2)'!$B$1</f>
        <v>0</v>
      </c>
      <c r="N32" s="428">
        <f>'2019 KESIS Energy Balance'!N32*'2019 KESIS Energy Balance (2)'!$B$1</f>
        <v>0</v>
      </c>
      <c r="O32" s="428">
        <f>'2019 KESIS Energy Balance'!O32*'2019 KESIS Energy Balance (2)'!$B$1</f>
        <v>0</v>
      </c>
      <c r="P32" s="428">
        <f>'2019 KESIS Energy Balance'!P32*'2019 KESIS Energy Balance (2)'!$B$1</f>
        <v>0</v>
      </c>
      <c r="Q32" s="428">
        <f>'2019 KESIS Energy Balance'!Q32*'2019 KESIS Energy Balance (2)'!$B$1</f>
        <v>-965581730560000</v>
      </c>
      <c r="R32" s="428">
        <f>'2019 KESIS Energy Balance'!R32*'2019 KESIS Energy Balance (2)'!$B$1</f>
        <v>966518535680000</v>
      </c>
      <c r="S32" s="428">
        <f>'2019 KESIS Energy Balance'!S32*'2019 KESIS Energy Balance (2)'!$B$1</f>
        <v>0</v>
      </c>
      <c r="T32" s="428">
        <f>'2019 KESIS Energy Balance'!T32*'2019 KESIS Energy Balance (2)'!$B$1</f>
        <v>0</v>
      </c>
      <c r="U32" s="428">
        <f>'2019 KESIS Energy Balance'!U32*'2019 KESIS Energy Balance (2)'!$B$1</f>
        <v>0</v>
      </c>
      <c r="V32" s="428">
        <f>'2019 KESIS Energy Balance'!V32*'2019 KESIS Energy Balance (2)'!$B$1</f>
        <v>0</v>
      </c>
      <c r="W32" s="428">
        <f>'2019 KESIS Energy Balance'!W32*'2019 KESIS Energy Balance (2)'!$B$1</f>
        <v>0</v>
      </c>
      <c r="X32" s="428">
        <f>'2019 KESIS Energy Balance'!X32*'2019 KESIS Energy Balance (2)'!$B$1</f>
        <v>-1388879360000</v>
      </c>
      <c r="Y32" s="428">
        <f>'2019 KESIS Energy Balance'!Y32*'2019 KESIS Energy Balance (2)'!$B$1</f>
        <v>0</v>
      </c>
      <c r="Z32" s="428">
        <f>'2019 KESIS Energy Balance'!Z32*'2019 KESIS Energy Balance (2)'!$B$1</f>
        <v>0</v>
      </c>
      <c r="AA32" s="428">
        <f>'2019 KESIS Energy Balance'!AA32*'2019 KESIS Energy Balance (2)'!$B$1</f>
        <v>0</v>
      </c>
      <c r="AB32" s="428">
        <f>'2019 KESIS Energy Balance'!AB32*'2019 KESIS Energy Balance (2)'!$B$1</f>
        <v>0</v>
      </c>
      <c r="AC32" s="428">
        <f>'2019 KESIS Energy Balance'!AC32*'2019 KESIS Energy Balance (2)'!$B$1</f>
        <v>0</v>
      </c>
      <c r="AD32" s="428">
        <f>'2019 KESIS Energy Balance'!AD32*'2019 KESIS Energy Balance (2)'!$B$1</f>
        <v>0</v>
      </c>
      <c r="AE32" s="428">
        <f>'2019 KESIS Energy Balance'!AE32*'2019 KESIS Energy Balance (2)'!$B$1</f>
        <v>0</v>
      </c>
      <c r="AF32" s="428">
        <f>'2019 KESIS Energy Balance'!AF32*'2019 KESIS Energy Balance (2)'!$B$1</f>
        <v>0</v>
      </c>
      <c r="AG32" s="428">
        <f>'2019 KESIS Energy Balance'!AG32*'2019 KESIS Energy Balance (2)'!$B$1</f>
        <v>0</v>
      </c>
      <c r="AH32" s="428">
        <f>'2019 KESIS Energy Balance'!AH32*'2019 KESIS Energy Balance (2)'!$B$1</f>
        <v>0</v>
      </c>
      <c r="AI32" s="428">
        <f>'2019 KESIS Energy Balance'!AI32*'2019 KESIS Energy Balance (2)'!$B$1</f>
        <v>0</v>
      </c>
      <c r="AJ32" s="428">
        <f>'2019 KESIS Energy Balance'!AJ32*'2019 KESIS Energy Balance (2)'!$B$1</f>
        <v>0</v>
      </c>
      <c r="AK32" s="428">
        <f>'2019 KESIS Energy Balance'!AK32*'2019 KESIS Energy Balance (2)'!$B$1</f>
        <v>0</v>
      </c>
      <c r="AL32" s="428">
        <f>'2019 KESIS Energy Balance'!AL32*'2019 KESIS Energy Balance (2)'!$B$1</f>
        <v>0</v>
      </c>
      <c r="AM32" s="428">
        <f>'2019 KESIS Energy Balance'!AM32*'2019 KESIS Energy Balance (2)'!$B$1</f>
        <v>0</v>
      </c>
      <c r="AN32" s="428">
        <f>'2019 KESIS Energy Balance'!AN32*'2019 KESIS Energy Balance (2)'!$B$1</f>
        <v>0</v>
      </c>
      <c r="AO32" s="428">
        <f>'2019 KESIS Energy Balance'!AO32*'2019 KESIS Energy Balance (2)'!$B$1</f>
        <v>0</v>
      </c>
      <c r="AP32" s="428">
        <f>'2019 KESIS Energy Balance'!AP32*'2019 KESIS Energy Balance (2)'!$B$1</f>
        <v>0</v>
      </c>
      <c r="AQ32" s="428">
        <f>'2019 KESIS Energy Balance'!AQ32*'2019 KESIS Energy Balance (2)'!$B$1</f>
        <v>0</v>
      </c>
      <c r="AR32" s="428">
        <f>'2019 KESIS Energy Balance'!AR32*'2019 KESIS Energy Balance (2)'!$B$1</f>
        <v>0</v>
      </c>
      <c r="AS32" s="428">
        <f>'2019 KESIS Energy Balance'!AS32*'2019 KESIS Energy Balance (2)'!$B$1</f>
        <v>0</v>
      </c>
      <c r="AT32" s="428">
        <f>'2019 KESIS Energy Balance'!AT32*'2019 KESIS Energy Balance (2)'!$B$1</f>
        <v>0</v>
      </c>
      <c r="AU32" s="428">
        <f>'2019 KESIS Energy Balance'!AU32*'2019 KESIS Energy Balance (2)'!$B$1</f>
        <v>0</v>
      </c>
      <c r="AV32" s="428">
        <f>'2019 KESIS Energy Balance'!AV32*'2019 KESIS Energy Balance (2)'!$B$1</f>
        <v>0</v>
      </c>
      <c r="AW32" s="428">
        <f>'2019 KESIS Energy Balance'!AW32*'2019 KESIS Energy Balance (2)'!$B$1</f>
        <v>0</v>
      </c>
      <c r="AX32" s="428">
        <f>'2019 KESIS Energy Balance'!AX32*'2019 KESIS Energy Balance (2)'!$B$1</f>
        <v>0</v>
      </c>
      <c r="AY32" s="428">
        <f>'2019 KESIS Energy Balance'!AY32*'2019 KESIS Energy Balance (2)'!$B$1</f>
        <v>0</v>
      </c>
      <c r="AZ32" s="428">
        <f>'2019 KESIS Energy Balance'!AZ32*'2019 KESIS Energy Balance (2)'!$B$1</f>
        <v>0</v>
      </c>
      <c r="BA32" s="428">
        <f>'2019 KESIS Energy Balance'!BA32*'2019 KESIS Energy Balance (2)'!$B$1</f>
        <v>0</v>
      </c>
      <c r="BB32" s="428">
        <f>'2019 KESIS Energy Balance'!BB32*'2019 KESIS Energy Balance (2)'!$B$1</f>
        <v>0</v>
      </c>
      <c r="BC32" s="428">
        <f>'2019 KESIS Energy Balance'!BC32*'2019 KESIS Energy Balance (2)'!$B$1</f>
        <v>0</v>
      </c>
      <c r="BD32" s="428">
        <f>'2019 KESIS Energy Balance'!BD32*'2019 KESIS Energy Balance (2)'!$B$1</f>
        <v>0</v>
      </c>
      <c r="BE32" s="428">
        <f>'2019 KESIS Energy Balance'!BE32*'2019 KESIS Energy Balance (2)'!$B$1</f>
        <v>0</v>
      </c>
      <c r="BF32" s="428">
        <f>'2019 KESIS Energy Balance'!BF32*'2019 KESIS Energy Balance (2)'!$B$1</f>
        <v>0</v>
      </c>
      <c r="BG32" s="428">
        <f>'2019 KESIS Energy Balance'!BG32*'2019 KESIS Energy Balance (2)'!$B$1</f>
        <v>0</v>
      </c>
      <c r="BH32" s="428">
        <f>'2019 KESIS Energy Balance'!BH32*'2019 KESIS Energy Balance (2)'!$B$1</f>
        <v>0</v>
      </c>
      <c r="BI32" s="428">
        <f>'2019 KESIS Energy Balance'!BI32*'2019 KESIS Energy Balance (2)'!$B$1</f>
        <v>0</v>
      </c>
      <c r="BJ32" s="428">
        <f>'2019 KESIS Energy Balance'!BJ32*'2019 KESIS Energy Balance (2)'!$B$1</f>
        <v>-452074239999.98511</v>
      </c>
      <c r="BK32" s="428">
        <f>'2019 KESIS Energy Balance'!BK32*'2019 KESIS Energy Balance (2)'!$B$1</f>
        <v>0</v>
      </c>
      <c r="BL32" s="208"/>
      <c r="BM32" s="208"/>
    </row>
    <row r="33" spans="2:65">
      <c r="B33" s="114" t="s">
        <v>298</v>
      </c>
      <c r="C33" s="115" t="s">
        <v>299</v>
      </c>
      <c r="D33" s="428">
        <f>'2019 KESIS Energy Balance'!D33*'2019 KESIS Energy Balance (2)'!$B$1</f>
        <v>0</v>
      </c>
      <c r="E33" s="428">
        <f>'2019 KESIS Energy Balance'!E33*'2019 KESIS Energy Balance (2)'!$B$1</f>
        <v>0</v>
      </c>
      <c r="F33" s="428">
        <f>'2019 KESIS Energy Balance'!F33*'2019 KESIS Energy Balance (2)'!$B$1</f>
        <v>0</v>
      </c>
      <c r="G33" s="428">
        <f>'2019 KESIS Energy Balance'!G33*'2019 KESIS Energy Balance (2)'!$B$1</f>
        <v>-7415279360000</v>
      </c>
      <c r="H33" s="428">
        <f>'2019 KESIS Energy Balance'!H33*'2019 KESIS Energy Balance (2)'!$B$1</f>
        <v>0</v>
      </c>
      <c r="I33" s="428">
        <f>'2019 KESIS Energy Balance'!I33*'2019 KESIS Energy Balance (2)'!$B$1</f>
        <v>0</v>
      </c>
      <c r="J33" s="428">
        <f>'2019 KESIS Energy Balance'!J33*'2019 KESIS Energy Balance (2)'!$B$1</f>
        <v>0</v>
      </c>
      <c r="K33" s="428">
        <f>'2019 KESIS Energy Balance'!K33*'2019 KESIS Energy Balance (2)'!$B$1</f>
        <v>0</v>
      </c>
      <c r="L33" s="428">
        <f>'2019 KESIS Energy Balance'!L33*'2019 KESIS Energy Balance (2)'!$B$1</f>
        <v>0</v>
      </c>
      <c r="M33" s="428">
        <f>'2019 KESIS Energy Balance'!M33*'2019 KESIS Energy Balance (2)'!$B$1</f>
        <v>0</v>
      </c>
      <c r="N33" s="428">
        <f>'2019 KESIS Energy Balance'!N33*'2019 KESIS Energy Balance (2)'!$B$1</f>
        <v>0</v>
      </c>
      <c r="O33" s="428">
        <f>'2019 KESIS Energy Balance'!O33*'2019 KESIS Energy Balance (2)'!$B$1</f>
        <v>0</v>
      </c>
      <c r="P33" s="428">
        <f>'2019 KESIS Energy Balance'!P33*'2019 KESIS Energy Balance (2)'!$B$1</f>
        <v>15466748160000</v>
      </c>
      <c r="Q33" s="428">
        <f>'2019 KESIS Energy Balance'!Q33*'2019 KESIS Energy Balance (2)'!$B$1</f>
        <v>0</v>
      </c>
      <c r="R33" s="428">
        <f>'2019 KESIS Energy Balance'!R33*'2019 KESIS Energy Balance (2)'!$B$1</f>
        <v>0</v>
      </c>
      <c r="S33" s="428">
        <f>'2019 KESIS Energy Balance'!S33*'2019 KESIS Energy Balance (2)'!$B$1</f>
        <v>0</v>
      </c>
      <c r="T33" s="428">
        <f>'2019 KESIS Energy Balance'!T33*'2019 KESIS Energy Balance (2)'!$B$1</f>
        <v>0</v>
      </c>
      <c r="U33" s="428">
        <f>'2019 KESIS Energy Balance'!U33*'2019 KESIS Energy Balance (2)'!$B$1</f>
        <v>0</v>
      </c>
      <c r="V33" s="428">
        <f>'2019 KESIS Energy Balance'!V33*'2019 KESIS Energy Balance (2)'!$B$1</f>
        <v>0</v>
      </c>
      <c r="W33" s="428">
        <f>'2019 KESIS Energy Balance'!W33*'2019 KESIS Energy Balance (2)'!$B$1</f>
        <v>0</v>
      </c>
      <c r="X33" s="428">
        <f>'2019 KESIS Energy Balance'!X33*'2019 KESIS Energy Balance (2)'!$B$1</f>
        <v>0</v>
      </c>
      <c r="Y33" s="428">
        <f>'2019 KESIS Energy Balance'!Y33*'2019 KESIS Energy Balance (2)'!$B$1</f>
        <v>0</v>
      </c>
      <c r="Z33" s="428">
        <f>'2019 KESIS Energy Balance'!Z33*'2019 KESIS Energy Balance (2)'!$B$1</f>
        <v>0</v>
      </c>
      <c r="AA33" s="428">
        <f>'2019 KESIS Energy Balance'!AA33*'2019 KESIS Energy Balance (2)'!$B$1</f>
        <v>0</v>
      </c>
      <c r="AB33" s="428">
        <f>'2019 KESIS Energy Balance'!AB33*'2019 KESIS Energy Balance (2)'!$B$1</f>
        <v>0</v>
      </c>
      <c r="AC33" s="428">
        <f>'2019 KESIS Energy Balance'!AC33*'2019 KESIS Energy Balance (2)'!$B$1</f>
        <v>0</v>
      </c>
      <c r="AD33" s="428">
        <f>'2019 KESIS Energy Balance'!AD33*'2019 KESIS Energy Balance (2)'!$B$1</f>
        <v>0</v>
      </c>
      <c r="AE33" s="428">
        <f>'2019 KESIS Energy Balance'!AE33*'2019 KESIS Energy Balance (2)'!$B$1</f>
        <v>0</v>
      </c>
      <c r="AF33" s="428">
        <f>'2019 KESIS Energy Balance'!AF33*'2019 KESIS Energy Balance (2)'!$B$1</f>
        <v>0</v>
      </c>
      <c r="AG33" s="428">
        <f>'2019 KESIS Energy Balance'!AG33*'2019 KESIS Energy Balance (2)'!$B$1</f>
        <v>0</v>
      </c>
      <c r="AH33" s="428">
        <f>'2019 KESIS Energy Balance'!AH33*'2019 KESIS Energy Balance (2)'!$B$1</f>
        <v>0</v>
      </c>
      <c r="AI33" s="428">
        <f>'2019 KESIS Energy Balance'!AI33*'2019 KESIS Energy Balance (2)'!$B$1</f>
        <v>0</v>
      </c>
      <c r="AJ33" s="428">
        <f>'2019 KESIS Energy Balance'!AJ33*'2019 KESIS Energy Balance (2)'!$B$1</f>
        <v>0</v>
      </c>
      <c r="AK33" s="428">
        <f>'2019 KESIS Energy Balance'!AK33*'2019 KESIS Energy Balance (2)'!$B$1</f>
        <v>0</v>
      </c>
      <c r="AL33" s="428">
        <f>'2019 KESIS Energy Balance'!AL33*'2019 KESIS Energy Balance (2)'!$B$1</f>
        <v>0</v>
      </c>
      <c r="AM33" s="428">
        <f>'2019 KESIS Energy Balance'!AM33*'2019 KESIS Energy Balance (2)'!$B$1</f>
        <v>0</v>
      </c>
      <c r="AN33" s="428">
        <f>'2019 KESIS Energy Balance'!AN33*'2019 KESIS Energy Balance (2)'!$B$1</f>
        <v>0</v>
      </c>
      <c r="AO33" s="428">
        <f>'2019 KESIS Energy Balance'!AO33*'2019 KESIS Energy Balance (2)'!$B$1</f>
        <v>0</v>
      </c>
      <c r="AP33" s="428">
        <f>'2019 KESIS Energy Balance'!AP33*'2019 KESIS Energy Balance (2)'!$B$1</f>
        <v>0</v>
      </c>
      <c r="AQ33" s="428">
        <f>'2019 KESIS Energy Balance'!AQ33*'2019 KESIS Energy Balance (2)'!$B$1</f>
        <v>0</v>
      </c>
      <c r="AR33" s="428">
        <f>'2019 KESIS Energy Balance'!AR33*'2019 KESIS Energy Balance (2)'!$B$1</f>
        <v>0</v>
      </c>
      <c r="AS33" s="428">
        <f>'2019 KESIS Energy Balance'!AS33*'2019 KESIS Energy Balance (2)'!$B$1</f>
        <v>0</v>
      </c>
      <c r="AT33" s="428">
        <f>'2019 KESIS Energy Balance'!AT33*'2019 KESIS Energy Balance (2)'!$B$1</f>
        <v>0</v>
      </c>
      <c r="AU33" s="428">
        <f>'2019 KESIS Energy Balance'!AU33*'2019 KESIS Energy Balance (2)'!$B$1</f>
        <v>0</v>
      </c>
      <c r="AV33" s="428">
        <f>'2019 KESIS Energy Balance'!AV33*'2019 KESIS Energy Balance (2)'!$B$1</f>
        <v>0</v>
      </c>
      <c r="AW33" s="428">
        <f>'2019 KESIS Energy Balance'!AW33*'2019 KESIS Energy Balance (2)'!$B$1</f>
        <v>0</v>
      </c>
      <c r="AX33" s="428">
        <f>'2019 KESIS Energy Balance'!AX33*'2019 KESIS Energy Balance (2)'!$B$1</f>
        <v>0</v>
      </c>
      <c r="AY33" s="428">
        <f>'2019 KESIS Energy Balance'!AY33*'2019 KESIS Energy Balance (2)'!$B$1</f>
        <v>0</v>
      </c>
      <c r="AZ33" s="428">
        <f>'2019 KESIS Energy Balance'!AZ33*'2019 KESIS Energy Balance (2)'!$B$1</f>
        <v>0</v>
      </c>
      <c r="BA33" s="428">
        <f>'2019 KESIS Energy Balance'!BA33*'2019 KESIS Energy Balance (2)'!$B$1</f>
        <v>0</v>
      </c>
      <c r="BB33" s="428">
        <f>'2019 KESIS Energy Balance'!BB33*'2019 KESIS Energy Balance (2)'!$B$1</f>
        <v>0</v>
      </c>
      <c r="BC33" s="428">
        <f>'2019 KESIS Energy Balance'!BC33*'2019 KESIS Energy Balance (2)'!$B$1</f>
        <v>0</v>
      </c>
      <c r="BD33" s="428">
        <f>'2019 KESIS Energy Balance'!BD33*'2019 KESIS Energy Balance (2)'!$B$1</f>
        <v>0</v>
      </c>
      <c r="BE33" s="428">
        <f>'2019 KESIS Energy Balance'!BE33*'2019 KESIS Energy Balance (2)'!$B$1</f>
        <v>0</v>
      </c>
      <c r="BF33" s="428">
        <f>'2019 KESIS Energy Balance'!BF33*'2019 KESIS Energy Balance (2)'!$B$1</f>
        <v>0</v>
      </c>
      <c r="BG33" s="428">
        <f>'2019 KESIS Energy Balance'!BG33*'2019 KESIS Energy Balance (2)'!$B$1</f>
        <v>0</v>
      </c>
      <c r="BH33" s="428">
        <f>'2019 KESIS Energy Balance'!BH33*'2019 KESIS Energy Balance (2)'!$B$1</f>
        <v>0</v>
      </c>
      <c r="BI33" s="428">
        <f>'2019 KESIS Energy Balance'!BI33*'2019 KESIS Energy Balance (2)'!$B$1</f>
        <v>0</v>
      </c>
      <c r="BJ33" s="428">
        <f>'2019 KESIS Energy Balance'!BJ33*'2019 KESIS Energy Balance (2)'!$B$1</f>
        <v>8051468799999.999</v>
      </c>
      <c r="BK33" s="428">
        <f>'2019 KESIS Energy Balance'!BK33*'2019 KESIS Energy Balance (2)'!$B$1</f>
        <v>24182896640000</v>
      </c>
      <c r="BL33" s="104"/>
      <c r="BM33" s="104"/>
    </row>
    <row r="34" spans="2:65">
      <c r="B34" s="114" t="s">
        <v>300</v>
      </c>
      <c r="C34" s="115" t="s">
        <v>301</v>
      </c>
      <c r="D34" s="428">
        <f>'2019 KESIS Energy Balance'!D34*'2019 KESIS Energy Balance (2)'!$B$1</f>
        <v>0</v>
      </c>
      <c r="E34" s="428">
        <f>'2019 KESIS Energy Balance'!E34*'2019 KESIS Energy Balance (2)'!$B$1</f>
        <v>0</v>
      </c>
      <c r="F34" s="428">
        <f>'2019 KESIS Energy Balance'!F34*'2019 KESIS Energy Balance (2)'!$B$1</f>
        <v>0</v>
      </c>
      <c r="G34" s="428">
        <f>'2019 KESIS Energy Balance'!G34*'2019 KESIS Energy Balance (2)'!$B$1</f>
        <v>0</v>
      </c>
      <c r="H34" s="428">
        <f>'2019 KESIS Energy Balance'!H34*'2019 KESIS Energy Balance (2)'!$B$1</f>
        <v>0</v>
      </c>
      <c r="I34" s="428">
        <f>'2019 KESIS Energy Balance'!I34*'2019 KESIS Energy Balance (2)'!$B$1</f>
        <v>0</v>
      </c>
      <c r="J34" s="428">
        <f>'2019 KESIS Energy Balance'!J34*'2019 KESIS Energy Balance (2)'!$B$1</f>
        <v>0</v>
      </c>
      <c r="K34" s="428">
        <f>'2019 KESIS Energy Balance'!K34*'2019 KESIS Energy Balance (2)'!$B$1</f>
        <v>0</v>
      </c>
      <c r="L34" s="428">
        <f>'2019 KESIS Energy Balance'!L34*'2019 KESIS Energy Balance (2)'!$B$1</f>
        <v>0</v>
      </c>
      <c r="M34" s="428">
        <f>'2019 KESIS Energy Balance'!M34*'2019 KESIS Energy Balance (2)'!$B$1</f>
        <v>0</v>
      </c>
      <c r="N34" s="428">
        <f>'2019 KESIS Energy Balance'!N34*'2019 KESIS Energy Balance (2)'!$B$1</f>
        <v>0</v>
      </c>
      <c r="O34" s="428">
        <f>'2019 KESIS Energy Balance'!O34*'2019 KESIS Energy Balance (2)'!$B$1</f>
        <v>0</v>
      </c>
      <c r="P34" s="428">
        <f>'2019 KESIS Energy Balance'!P34*'2019 KESIS Energy Balance (2)'!$B$1</f>
        <v>0</v>
      </c>
      <c r="Q34" s="428">
        <f>'2019 KESIS Energy Balance'!Q34*'2019 KESIS Energy Balance (2)'!$B$1</f>
        <v>0</v>
      </c>
      <c r="R34" s="428">
        <f>'2019 KESIS Energy Balance'!R34*'2019 KESIS Energy Balance (2)'!$B$1</f>
        <v>-7828943360000</v>
      </c>
      <c r="S34" s="428">
        <f>'2019 KESIS Energy Balance'!S34*'2019 KESIS Energy Balance (2)'!$B$1</f>
        <v>0</v>
      </c>
      <c r="T34" s="428">
        <f>'2019 KESIS Energy Balance'!T34*'2019 KESIS Energy Balance (2)'!$B$1</f>
        <v>0</v>
      </c>
      <c r="U34" s="428">
        <f>'2019 KESIS Energy Balance'!U34*'2019 KESIS Energy Balance (2)'!$B$1</f>
        <v>0</v>
      </c>
      <c r="V34" s="428">
        <f>'2019 KESIS Energy Balance'!V34*'2019 KESIS Energy Balance (2)'!$B$1</f>
        <v>0</v>
      </c>
      <c r="W34" s="428">
        <f>'2019 KESIS Energy Balance'!W34*'2019 KESIS Energy Balance (2)'!$B$1</f>
        <v>0</v>
      </c>
      <c r="X34" s="428">
        <f>'2019 KESIS Energy Balance'!X34*'2019 KESIS Energy Balance (2)'!$B$1</f>
        <v>0</v>
      </c>
      <c r="Y34" s="428">
        <f>'2019 KESIS Energy Balance'!Y34*'2019 KESIS Energy Balance (2)'!$B$1</f>
        <v>0</v>
      </c>
      <c r="Z34" s="428">
        <f>'2019 KESIS Energy Balance'!Z34*'2019 KESIS Energy Balance (2)'!$B$1</f>
        <v>0</v>
      </c>
      <c r="AA34" s="428">
        <f>'2019 KESIS Energy Balance'!AA34*'2019 KESIS Energy Balance (2)'!$B$1</f>
        <v>0</v>
      </c>
      <c r="AB34" s="428">
        <f>'2019 KESIS Energy Balance'!AB34*'2019 KESIS Energy Balance (2)'!$B$1</f>
        <v>0</v>
      </c>
      <c r="AC34" s="428">
        <f>'2019 KESIS Energy Balance'!AC34*'2019 KESIS Energy Balance (2)'!$B$1</f>
        <v>0</v>
      </c>
      <c r="AD34" s="428">
        <f>'2019 KESIS Energy Balance'!AD34*'2019 KESIS Energy Balance (2)'!$B$1</f>
        <v>0</v>
      </c>
      <c r="AE34" s="428">
        <f>'2019 KESIS Energy Balance'!AE34*'2019 KESIS Energy Balance (2)'!$B$1</f>
        <v>0</v>
      </c>
      <c r="AF34" s="428">
        <f>'2019 KESIS Energy Balance'!AF34*'2019 KESIS Energy Balance (2)'!$B$1</f>
        <v>0</v>
      </c>
      <c r="AG34" s="428">
        <f>'2019 KESIS Energy Balance'!AG34*'2019 KESIS Energy Balance (2)'!$B$1</f>
        <v>0</v>
      </c>
      <c r="AH34" s="428">
        <f>'2019 KESIS Energy Balance'!AH34*'2019 KESIS Energy Balance (2)'!$B$1</f>
        <v>0</v>
      </c>
      <c r="AI34" s="428">
        <f>'2019 KESIS Energy Balance'!AI34*'2019 KESIS Energy Balance (2)'!$B$1</f>
        <v>0</v>
      </c>
      <c r="AJ34" s="428">
        <f>'2019 KESIS Energy Balance'!AJ34*'2019 KESIS Energy Balance (2)'!$B$1</f>
        <v>0</v>
      </c>
      <c r="AK34" s="428">
        <f>'2019 KESIS Energy Balance'!AK34*'2019 KESIS Energy Balance (2)'!$B$1</f>
        <v>0</v>
      </c>
      <c r="AL34" s="428">
        <f>'2019 KESIS Energy Balance'!AL34*'2019 KESIS Energy Balance (2)'!$B$1</f>
        <v>0</v>
      </c>
      <c r="AM34" s="428">
        <f>'2019 KESIS Energy Balance'!AM34*'2019 KESIS Energy Balance (2)'!$B$1</f>
        <v>0</v>
      </c>
      <c r="AN34" s="428">
        <f>'2019 KESIS Energy Balance'!AN34*'2019 KESIS Energy Balance (2)'!$B$1</f>
        <v>0</v>
      </c>
      <c r="AO34" s="428">
        <f>'2019 KESIS Energy Balance'!AO34*'2019 KESIS Energy Balance (2)'!$B$1</f>
        <v>0</v>
      </c>
      <c r="AP34" s="428">
        <f>'2019 KESIS Energy Balance'!AP34*'2019 KESIS Energy Balance (2)'!$B$1</f>
        <v>0</v>
      </c>
      <c r="AQ34" s="428">
        <f>'2019 KESIS Energy Balance'!AQ34*'2019 KESIS Energy Balance (2)'!$B$1</f>
        <v>0</v>
      </c>
      <c r="AR34" s="428">
        <f>'2019 KESIS Energy Balance'!AR34*'2019 KESIS Energy Balance (2)'!$B$1</f>
        <v>0</v>
      </c>
      <c r="AS34" s="428">
        <f>'2019 KESIS Energy Balance'!AS34*'2019 KESIS Energy Balance (2)'!$B$1</f>
        <v>0</v>
      </c>
      <c r="AT34" s="428">
        <f>'2019 KESIS Energy Balance'!AT34*'2019 KESIS Energy Balance (2)'!$B$1</f>
        <v>0</v>
      </c>
      <c r="AU34" s="428">
        <f>'2019 KESIS Energy Balance'!AU34*'2019 KESIS Energy Balance (2)'!$B$1</f>
        <v>0</v>
      </c>
      <c r="AV34" s="428">
        <f>'2019 KESIS Energy Balance'!AV34*'2019 KESIS Energy Balance (2)'!$B$1</f>
        <v>0</v>
      </c>
      <c r="AW34" s="428">
        <f>'2019 KESIS Energy Balance'!AW34*'2019 KESIS Energy Balance (2)'!$B$1</f>
        <v>0</v>
      </c>
      <c r="AX34" s="428">
        <f>'2019 KESIS Energy Balance'!AX34*'2019 KESIS Energy Balance (2)'!$B$1</f>
        <v>0</v>
      </c>
      <c r="AY34" s="428">
        <f>'2019 KESIS Energy Balance'!AY34*'2019 KESIS Energy Balance (2)'!$B$1</f>
        <v>0</v>
      </c>
      <c r="AZ34" s="428">
        <f>'2019 KESIS Energy Balance'!AZ34*'2019 KESIS Energy Balance (2)'!$B$1</f>
        <v>0</v>
      </c>
      <c r="BA34" s="428">
        <f>'2019 KESIS Energy Balance'!BA34*'2019 KESIS Energy Balance (2)'!$B$1</f>
        <v>0</v>
      </c>
      <c r="BB34" s="428">
        <f>'2019 KESIS Energy Balance'!BB34*'2019 KESIS Energy Balance (2)'!$B$1</f>
        <v>0</v>
      </c>
      <c r="BC34" s="428">
        <f>'2019 KESIS Energy Balance'!BC34*'2019 KESIS Energy Balance (2)'!$B$1</f>
        <v>0</v>
      </c>
      <c r="BD34" s="428">
        <f>'2019 KESIS Energy Balance'!BD34*'2019 KESIS Energy Balance (2)'!$B$1</f>
        <v>0</v>
      </c>
      <c r="BE34" s="428">
        <f>'2019 KESIS Energy Balance'!BE34*'2019 KESIS Energy Balance (2)'!$B$1</f>
        <v>0</v>
      </c>
      <c r="BF34" s="428">
        <f>'2019 KESIS Energy Balance'!BF34*'2019 KESIS Energy Balance (2)'!$B$1</f>
        <v>0</v>
      </c>
      <c r="BG34" s="428">
        <f>'2019 KESIS Energy Balance'!BG34*'2019 KESIS Energy Balance (2)'!$B$1</f>
        <v>19331461120000</v>
      </c>
      <c r="BH34" s="428">
        <f>'2019 KESIS Energy Balance'!BH34*'2019 KESIS Energy Balance (2)'!$B$1</f>
        <v>0</v>
      </c>
      <c r="BI34" s="428">
        <f>'2019 KESIS Energy Balance'!BI34*'2019 KESIS Energy Balance (2)'!$B$1</f>
        <v>0</v>
      </c>
      <c r="BJ34" s="428">
        <f>'2019 KESIS Energy Balance'!BJ34*'2019 KESIS Energy Balance (2)'!$B$1</f>
        <v>11502517760000.002</v>
      </c>
      <c r="BK34" s="428">
        <f>'2019 KESIS Energy Balance'!BK34*'2019 KESIS Energy Balance (2)'!$B$1</f>
        <v>19331461120000</v>
      </c>
      <c r="BL34" s="104"/>
      <c r="BM34" s="104"/>
    </row>
    <row r="35" spans="2:65">
      <c r="B35" s="118" t="s">
        <v>302</v>
      </c>
      <c r="C35" s="119" t="s">
        <v>303</v>
      </c>
      <c r="D35" s="428">
        <f>'2019 KESIS Energy Balance'!D35*'2019 KESIS Energy Balance (2)'!$B$1</f>
        <v>0</v>
      </c>
      <c r="E35" s="428">
        <f>'2019 KESIS Energy Balance'!E35*'2019 KESIS Energy Balance (2)'!$B$1</f>
        <v>0</v>
      </c>
      <c r="F35" s="428">
        <f>'2019 KESIS Energy Balance'!F35*'2019 KESIS Energy Balance (2)'!$B$1</f>
        <v>0</v>
      </c>
      <c r="G35" s="428">
        <f>'2019 KESIS Energy Balance'!G35*'2019 KESIS Energy Balance (2)'!$B$1</f>
        <v>0</v>
      </c>
      <c r="H35" s="428">
        <f>'2019 KESIS Energy Balance'!H35*'2019 KESIS Energy Balance (2)'!$B$1</f>
        <v>0</v>
      </c>
      <c r="I35" s="428">
        <f>'2019 KESIS Energy Balance'!I35*'2019 KESIS Energy Balance (2)'!$B$1</f>
        <v>0</v>
      </c>
      <c r="J35" s="428">
        <f>'2019 KESIS Energy Balance'!J35*'2019 KESIS Energy Balance (2)'!$B$1</f>
        <v>0</v>
      </c>
      <c r="K35" s="428">
        <f>'2019 KESIS Energy Balance'!K35*'2019 KESIS Energy Balance (2)'!$B$1</f>
        <v>0</v>
      </c>
      <c r="L35" s="428">
        <f>'2019 KESIS Energy Balance'!L35*'2019 KESIS Energy Balance (2)'!$B$1</f>
        <v>0</v>
      </c>
      <c r="M35" s="428">
        <f>'2019 KESIS Energy Balance'!M35*'2019 KESIS Energy Balance (2)'!$B$1</f>
        <v>0</v>
      </c>
      <c r="N35" s="428">
        <f>'2019 KESIS Energy Balance'!N35*'2019 KESIS Energy Balance (2)'!$B$1</f>
        <v>-37970426880000</v>
      </c>
      <c r="O35" s="428">
        <f>'2019 KESIS Energy Balance'!O35*'2019 KESIS Energy Balance (2)'!$B$1</f>
        <v>-90458892800000</v>
      </c>
      <c r="P35" s="428">
        <f>'2019 KESIS Energy Balance'!P35*'2019 KESIS Energy Balance (2)'!$B$1</f>
        <v>0</v>
      </c>
      <c r="Q35" s="428">
        <f>'2019 KESIS Energy Balance'!Q35*'2019 KESIS Energy Balance (2)'!$B$1</f>
        <v>-62076939520000</v>
      </c>
      <c r="R35" s="428">
        <f>'2019 KESIS Energy Balance'!R35*'2019 KESIS Energy Balance (2)'!$B$1</f>
        <v>-33782083840000.004</v>
      </c>
      <c r="S35" s="428">
        <f>'2019 KESIS Energy Balance'!S35*'2019 KESIS Energy Balance (2)'!$B$1</f>
        <v>0</v>
      </c>
      <c r="T35" s="428">
        <f>'2019 KESIS Energy Balance'!T35*'2019 KESIS Energy Balance (2)'!$B$1</f>
        <v>0</v>
      </c>
      <c r="U35" s="428">
        <f>'2019 KESIS Energy Balance'!U35*'2019 KESIS Energy Balance (2)'!$B$1</f>
        <v>0</v>
      </c>
      <c r="V35" s="428">
        <f>'2019 KESIS Energy Balance'!V35*'2019 KESIS Energy Balance (2)'!$B$1</f>
        <v>0</v>
      </c>
      <c r="W35" s="428">
        <f>'2019 KESIS Energy Balance'!W35*'2019 KESIS Energy Balance (2)'!$B$1</f>
        <v>-288267581440000</v>
      </c>
      <c r="X35" s="428">
        <f>'2019 KESIS Energy Balance'!X35*'2019 KESIS Energy Balance (2)'!$B$1</f>
        <v>-11179720960000</v>
      </c>
      <c r="Y35" s="428">
        <f>'2019 KESIS Energy Balance'!Y35*'2019 KESIS Energy Balance (2)'!$B$1</f>
        <v>-775704320000</v>
      </c>
      <c r="Z35" s="428">
        <f>'2019 KESIS Energy Balance'!Z35*'2019 KESIS Energy Balance (2)'!$B$1</f>
        <v>-20712960000</v>
      </c>
      <c r="AA35" s="428">
        <f>'2019 KESIS Energy Balance'!AA35*'2019 KESIS Energy Balance (2)'!$B$1</f>
        <v>0</v>
      </c>
      <c r="AB35" s="428">
        <f>'2019 KESIS Energy Balance'!AB35*'2019 KESIS Energy Balance (2)'!$B$1</f>
        <v>0</v>
      </c>
      <c r="AC35" s="428">
        <f>'2019 KESIS Energy Balance'!AC35*'2019 KESIS Energy Balance (2)'!$B$1</f>
        <v>0</v>
      </c>
      <c r="AD35" s="428">
        <f>'2019 KESIS Energy Balance'!AD35*'2019 KESIS Energy Balance (2)'!$B$1</f>
        <v>-154355200000</v>
      </c>
      <c r="AE35" s="428">
        <f>'2019 KESIS Energy Balance'!AE35*'2019 KESIS Energy Balance (2)'!$B$1</f>
        <v>-1336263680000</v>
      </c>
      <c r="AF35" s="428">
        <f>'2019 KESIS Energy Balance'!AF35*'2019 KESIS Energy Balance (2)'!$B$1</f>
        <v>-29204480000</v>
      </c>
      <c r="AG35" s="428">
        <f>'2019 KESIS Energy Balance'!AG35*'2019 KESIS Energy Balance (2)'!$B$1</f>
        <v>-12142080000</v>
      </c>
      <c r="AH35" s="428">
        <f>'2019 KESIS Energy Balance'!AH35*'2019 KESIS Energy Balance (2)'!$B$1</f>
        <v>-9833021440000</v>
      </c>
      <c r="AI35" s="428">
        <f>'2019 KESIS Energy Balance'!AI35*'2019 KESIS Energy Balance (2)'!$B$1</f>
        <v>0</v>
      </c>
      <c r="AJ35" s="428">
        <f>'2019 KESIS Energy Balance'!AJ35*'2019 KESIS Energy Balance (2)'!$B$1</f>
        <v>0</v>
      </c>
      <c r="AK35" s="428">
        <f>'2019 KESIS Energy Balance'!AK35*'2019 KESIS Energy Balance (2)'!$B$1</f>
        <v>0</v>
      </c>
      <c r="AL35" s="428">
        <f>'2019 KESIS Energy Balance'!AL35*'2019 KESIS Energy Balance (2)'!$B$1</f>
        <v>0</v>
      </c>
      <c r="AM35" s="428">
        <f>'2019 KESIS Energy Balance'!AM35*'2019 KESIS Energy Balance (2)'!$B$1</f>
        <v>0</v>
      </c>
      <c r="AN35" s="428">
        <f>'2019 KESIS Energy Balance'!AN35*'2019 KESIS Energy Balance (2)'!$B$1</f>
        <v>0</v>
      </c>
      <c r="AO35" s="428">
        <f>'2019 KESIS Energy Balance'!AO35*'2019 KESIS Energy Balance (2)'!$B$1</f>
        <v>0</v>
      </c>
      <c r="AP35" s="428">
        <f>'2019 KESIS Energy Balance'!AP35*'2019 KESIS Energy Balance (2)'!$B$1</f>
        <v>0</v>
      </c>
      <c r="AQ35" s="428">
        <f>'2019 KESIS Energy Balance'!AQ35*'2019 KESIS Energy Balance (2)'!$B$1</f>
        <v>0</v>
      </c>
      <c r="AR35" s="428">
        <f>'2019 KESIS Energy Balance'!AR35*'2019 KESIS Energy Balance (2)'!$B$1</f>
        <v>-564884480000</v>
      </c>
      <c r="AS35" s="428">
        <f>'2019 KESIS Energy Balance'!AS35*'2019 KESIS Energy Balance (2)'!$B$1</f>
        <v>0</v>
      </c>
      <c r="AT35" s="428">
        <f>'2019 KESIS Energy Balance'!AT35*'2019 KESIS Energy Balance (2)'!$B$1</f>
        <v>0</v>
      </c>
      <c r="AU35" s="428">
        <f>'2019 KESIS Energy Balance'!AU35*'2019 KESIS Energy Balance (2)'!$B$1</f>
        <v>0</v>
      </c>
      <c r="AV35" s="428">
        <f>'2019 KESIS Energy Balance'!AV35*'2019 KESIS Energy Balance (2)'!$B$1</f>
        <v>0</v>
      </c>
      <c r="AW35" s="428">
        <f>'2019 KESIS Energy Balance'!AW35*'2019 KESIS Energy Balance (2)'!$B$1</f>
        <v>0</v>
      </c>
      <c r="AX35" s="428">
        <f>'2019 KESIS Energy Balance'!AX35*'2019 KESIS Energy Balance (2)'!$B$1</f>
        <v>0</v>
      </c>
      <c r="AY35" s="428">
        <f>'2019 KESIS Energy Balance'!AY35*'2019 KESIS Energy Balance (2)'!$B$1</f>
        <v>0</v>
      </c>
      <c r="AZ35" s="428">
        <f>'2019 KESIS Energy Balance'!AZ35*'2019 KESIS Energy Balance (2)'!$B$1</f>
        <v>0</v>
      </c>
      <c r="BA35" s="428">
        <f>'2019 KESIS Energy Balance'!BA35*'2019 KESIS Energy Balance (2)'!$B$1</f>
        <v>0</v>
      </c>
      <c r="BB35" s="428">
        <f>'2019 KESIS Energy Balance'!BB35*'2019 KESIS Energy Balance (2)'!$B$1</f>
        <v>0</v>
      </c>
      <c r="BC35" s="428">
        <f>'2019 KESIS Energy Balance'!BC35*'2019 KESIS Energy Balance (2)'!$B$1</f>
        <v>0</v>
      </c>
      <c r="BD35" s="428">
        <f>'2019 KESIS Energy Balance'!BD35*'2019 KESIS Energy Balance (2)'!$B$1</f>
        <v>0</v>
      </c>
      <c r="BE35" s="428">
        <f>'2019 KESIS Energy Balance'!BE35*'2019 KESIS Energy Balance (2)'!$B$1</f>
        <v>0</v>
      </c>
      <c r="BF35" s="428">
        <f>'2019 KESIS Energy Balance'!BF35*'2019 KESIS Energy Balance (2)'!$B$1</f>
        <v>0</v>
      </c>
      <c r="BG35" s="428">
        <f>'2019 KESIS Energy Balance'!BG35*'2019 KESIS Energy Balance (2)'!$B$1</f>
        <v>0</v>
      </c>
      <c r="BH35" s="428">
        <f>'2019 KESIS Energy Balance'!BH35*'2019 KESIS Energy Balance (2)'!$B$1</f>
        <v>-128845404160000</v>
      </c>
      <c r="BI35" s="428">
        <f>'2019 KESIS Energy Balance'!BI35*'2019 KESIS Energy Balance (2)'!$B$1</f>
        <v>-7265090560000.001</v>
      </c>
      <c r="BJ35" s="428">
        <f>'2019 KESIS Energy Balance'!BJ35*'2019 KESIS Energy Balance (2)'!$B$1</f>
        <v>-672572428800000.13</v>
      </c>
      <c r="BK35" s="428">
        <f>'2019 KESIS Energy Balance'!BK35*'2019 KESIS Energy Balance (2)'!$B$1</f>
        <v>-379291358720000.06</v>
      </c>
      <c r="BL35" s="104"/>
      <c r="BM35" s="104"/>
    </row>
    <row r="36" spans="2:65" s="226" customFormat="1">
      <c r="B36" s="222" t="s">
        <v>304</v>
      </c>
      <c r="C36" s="223" t="s">
        <v>305</v>
      </c>
      <c r="D36" s="428">
        <f>'2019 KESIS Energy Balance'!D36*'2019 KESIS Energy Balance (2)'!$B$1</f>
        <v>0</v>
      </c>
      <c r="E36" s="428">
        <f>'2019 KESIS Energy Balance'!E36*'2019 KESIS Energy Balance (2)'!$B$1</f>
        <v>0</v>
      </c>
      <c r="F36" s="428">
        <f>'2019 KESIS Energy Balance'!F36*'2019 KESIS Energy Balance (2)'!$B$1</f>
        <v>0</v>
      </c>
      <c r="G36" s="428">
        <f>'2019 KESIS Energy Balance'!G36*'2019 KESIS Energy Balance (2)'!$B$1</f>
        <v>0</v>
      </c>
      <c r="H36" s="428">
        <f>'2019 KESIS Energy Balance'!H36*'2019 KESIS Energy Balance (2)'!$B$1</f>
        <v>0</v>
      </c>
      <c r="I36" s="428">
        <f>'2019 KESIS Energy Balance'!I36*'2019 KESIS Energy Balance (2)'!$B$1</f>
        <v>0</v>
      </c>
      <c r="J36" s="428">
        <f>'2019 KESIS Energy Balance'!J36*'2019 KESIS Energy Balance (2)'!$B$1</f>
        <v>0</v>
      </c>
      <c r="K36" s="428">
        <f>'2019 KESIS Energy Balance'!K36*'2019 KESIS Energy Balance (2)'!$B$1</f>
        <v>0</v>
      </c>
      <c r="L36" s="428">
        <f>'2019 KESIS Energy Balance'!L36*'2019 KESIS Energy Balance (2)'!$B$1</f>
        <v>0</v>
      </c>
      <c r="M36" s="428">
        <f>'2019 KESIS Energy Balance'!M36*'2019 KESIS Energy Balance (2)'!$B$1</f>
        <v>0</v>
      </c>
      <c r="N36" s="428">
        <f>'2019 KESIS Energy Balance'!N36*'2019 KESIS Energy Balance (2)'!$B$1</f>
        <v>0</v>
      </c>
      <c r="O36" s="428">
        <f>'2019 KESIS Energy Balance'!O36*'2019 KESIS Energy Balance (2)'!$B$1</f>
        <v>0</v>
      </c>
      <c r="P36" s="428">
        <f>'2019 KESIS Energy Balance'!P36*'2019 KESIS Energy Balance (2)'!$B$1</f>
        <v>0</v>
      </c>
      <c r="Q36" s="428">
        <f>'2019 KESIS Energy Balance'!Q36*'2019 KESIS Energy Balance (2)'!$B$1</f>
        <v>0</v>
      </c>
      <c r="R36" s="428">
        <f>'2019 KESIS Energy Balance'!R36*'2019 KESIS Energy Balance (2)'!$B$1</f>
        <v>0</v>
      </c>
      <c r="S36" s="428">
        <f>'2019 KESIS Energy Balance'!S36*'2019 KESIS Energy Balance (2)'!$B$1</f>
        <v>0</v>
      </c>
      <c r="T36" s="428">
        <f>'2019 KESIS Energy Balance'!T36*'2019 KESIS Energy Balance (2)'!$B$1</f>
        <v>0</v>
      </c>
      <c r="U36" s="428">
        <f>'2019 KESIS Energy Balance'!U36*'2019 KESIS Energy Balance (2)'!$B$1</f>
        <v>0</v>
      </c>
      <c r="V36" s="428">
        <f>'2019 KESIS Energy Balance'!V36*'2019 KESIS Energy Balance (2)'!$B$1</f>
        <v>0</v>
      </c>
      <c r="W36" s="428">
        <f>'2019 KESIS Energy Balance'!W36*'2019 KESIS Energy Balance (2)'!$B$1</f>
        <v>0</v>
      </c>
      <c r="X36" s="428">
        <f>'2019 KESIS Energy Balance'!X36*'2019 KESIS Energy Balance (2)'!$B$1</f>
        <v>0</v>
      </c>
      <c r="Y36" s="428">
        <f>'2019 KESIS Energy Balance'!Y36*'2019 KESIS Energy Balance (2)'!$B$1</f>
        <v>0</v>
      </c>
      <c r="Z36" s="428">
        <f>'2019 KESIS Energy Balance'!Z36*'2019 KESIS Energy Balance (2)'!$B$1</f>
        <v>-793600000</v>
      </c>
      <c r="AA36" s="428">
        <f>'2019 KESIS Energy Balance'!AA36*'2019 KESIS Energy Balance (2)'!$B$1</f>
        <v>0</v>
      </c>
      <c r="AB36" s="428">
        <f>'2019 KESIS Energy Balance'!AB36*'2019 KESIS Energy Balance (2)'!$B$1</f>
        <v>0</v>
      </c>
      <c r="AC36" s="428">
        <f>'2019 KESIS Energy Balance'!AC36*'2019 KESIS Energy Balance (2)'!$B$1</f>
        <v>0</v>
      </c>
      <c r="AD36" s="428">
        <f>'2019 KESIS Energy Balance'!AD36*'2019 KESIS Energy Balance (2)'!$B$1</f>
        <v>-5277440000</v>
      </c>
      <c r="AE36" s="428">
        <f>'2019 KESIS Energy Balance'!AE36*'2019 KESIS Energy Balance (2)'!$B$1</f>
        <v>-357596160000</v>
      </c>
      <c r="AF36" s="428">
        <f>'2019 KESIS Energy Balance'!AF36*'2019 KESIS Energy Balance (2)'!$B$1</f>
        <v>0</v>
      </c>
      <c r="AG36" s="428">
        <f>'2019 KESIS Energy Balance'!AG36*'2019 KESIS Energy Balance (2)'!$B$1</f>
        <v>0</v>
      </c>
      <c r="AH36" s="428">
        <f>'2019 KESIS Energy Balance'!AH36*'2019 KESIS Energy Balance (2)'!$B$1</f>
        <v>-14999040000</v>
      </c>
      <c r="AI36" s="428">
        <f>'2019 KESIS Energy Balance'!AI36*'2019 KESIS Energy Balance (2)'!$B$1</f>
        <v>0</v>
      </c>
      <c r="AJ36" s="428">
        <f>'2019 KESIS Energy Balance'!AJ36*'2019 KESIS Energy Balance (2)'!$B$1</f>
        <v>0</v>
      </c>
      <c r="AK36" s="428">
        <f>'2019 KESIS Energy Balance'!AK36*'2019 KESIS Energy Balance (2)'!$B$1</f>
        <v>0</v>
      </c>
      <c r="AL36" s="428">
        <f>'2019 KESIS Energy Balance'!AL36*'2019 KESIS Energy Balance (2)'!$B$1</f>
        <v>0</v>
      </c>
      <c r="AM36" s="428">
        <f>'2019 KESIS Energy Balance'!AM36*'2019 KESIS Energy Balance (2)'!$B$1</f>
        <v>0</v>
      </c>
      <c r="AN36" s="428">
        <f>'2019 KESIS Energy Balance'!AN36*'2019 KESIS Energy Balance (2)'!$B$1</f>
        <v>0</v>
      </c>
      <c r="AO36" s="428">
        <f>'2019 KESIS Energy Balance'!AO36*'2019 KESIS Energy Balance (2)'!$B$1</f>
        <v>0</v>
      </c>
      <c r="AP36" s="428">
        <f>'2019 KESIS Energy Balance'!AP36*'2019 KESIS Energy Balance (2)'!$B$1</f>
        <v>0</v>
      </c>
      <c r="AQ36" s="428">
        <f>'2019 KESIS Energy Balance'!AQ36*'2019 KESIS Energy Balance (2)'!$B$1</f>
        <v>0</v>
      </c>
      <c r="AR36" s="428">
        <f>'2019 KESIS Energy Balance'!AR36*'2019 KESIS Energy Balance (2)'!$B$1</f>
        <v>0</v>
      </c>
      <c r="AS36" s="428">
        <f>'2019 KESIS Energy Balance'!AS36*'2019 KESIS Energy Balance (2)'!$B$1</f>
        <v>0</v>
      </c>
      <c r="AT36" s="428">
        <f>'2019 KESIS Energy Balance'!AT36*'2019 KESIS Energy Balance (2)'!$B$1</f>
        <v>0</v>
      </c>
      <c r="AU36" s="428">
        <f>'2019 KESIS Energy Balance'!AU36*'2019 KESIS Energy Balance (2)'!$B$1</f>
        <v>0</v>
      </c>
      <c r="AV36" s="428">
        <f>'2019 KESIS Energy Balance'!AV36*'2019 KESIS Energy Balance (2)'!$B$1</f>
        <v>0</v>
      </c>
      <c r="AW36" s="428">
        <f>'2019 KESIS Energy Balance'!AW36*'2019 KESIS Energy Balance (2)'!$B$1</f>
        <v>0</v>
      </c>
      <c r="AX36" s="428">
        <f>'2019 KESIS Energy Balance'!AX36*'2019 KESIS Energy Balance (2)'!$B$1</f>
        <v>0</v>
      </c>
      <c r="AY36" s="428">
        <f>'2019 KESIS Energy Balance'!AY36*'2019 KESIS Energy Balance (2)'!$B$1</f>
        <v>0</v>
      </c>
      <c r="AZ36" s="428">
        <f>'2019 KESIS Energy Balance'!AZ36*'2019 KESIS Energy Balance (2)'!$B$1</f>
        <v>0</v>
      </c>
      <c r="BA36" s="428">
        <f>'2019 KESIS Energy Balance'!BA36*'2019 KESIS Energy Balance (2)'!$B$1</f>
        <v>0</v>
      </c>
      <c r="BB36" s="428">
        <f>'2019 KESIS Energy Balance'!BB36*'2019 KESIS Energy Balance (2)'!$B$1</f>
        <v>0</v>
      </c>
      <c r="BC36" s="428">
        <f>'2019 KESIS Energy Balance'!BC36*'2019 KESIS Energy Balance (2)'!$B$1</f>
        <v>0</v>
      </c>
      <c r="BD36" s="428">
        <f>'2019 KESIS Energy Balance'!BD36*'2019 KESIS Energy Balance (2)'!$B$1</f>
        <v>0</v>
      </c>
      <c r="BE36" s="428">
        <f>'2019 KESIS Energy Balance'!BE36*'2019 KESIS Energy Balance (2)'!$B$1</f>
        <v>0</v>
      </c>
      <c r="BF36" s="428">
        <f>'2019 KESIS Energy Balance'!BF36*'2019 KESIS Energy Balance (2)'!$B$1</f>
        <v>0</v>
      </c>
      <c r="BG36" s="428">
        <f>'2019 KESIS Energy Balance'!BG36*'2019 KESIS Energy Balance (2)'!$B$1</f>
        <v>0</v>
      </c>
      <c r="BH36" s="428">
        <f>'2019 KESIS Energy Balance'!BH36*'2019 KESIS Energy Balance (2)'!$B$1</f>
        <v>0</v>
      </c>
      <c r="BI36" s="428">
        <f>'2019 KESIS Energy Balance'!BI36*'2019 KESIS Energy Balance (2)'!$B$1</f>
        <v>0</v>
      </c>
      <c r="BJ36" s="428">
        <f>'2019 KESIS Energy Balance'!BJ36*'2019 KESIS Energy Balance (2)'!$B$1</f>
        <v>-378666240000.00006</v>
      </c>
      <c r="BK36" s="428">
        <f>'2019 KESIS Energy Balance'!BK36*'2019 KESIS Energy Balance (2)'!$B$1</f>
        <v>0</v>
      </c>
      <c r="BL36" s="225"/>
      <c r="BM36" s="225"/>
    </row>
    <row r="37" spans="2:65" s="238" customFormat="1">
      <c r="B37" s="234" t="s">
        <v>598</v>
      </c>
      <c r="C37" s="235" t="s">
        <v>306</v>
      </c>
      <c r="D37" s="428">
        <f>'2019 KESIS Energy Balance'!D37*'2019 KESIS Energy Balance (2)'!$B$1</f>
        <v>0</v>
      </c>
      <c r="E37" s="428">
        <f>'2019 KESIS Energy Balance'!E37*'2019 KESIS Energy Balance (2)'!$B$1</f>
        <v>0</v>
      </c>
      <c r="F37" s="428">
        <f>'2019 KESIS Energy Balance'!F37*'2019 KESIS Energy Balance (2)'!$B$1</f>
        <v>0</v>
      </c>
      <c r="G37" s="428">
        <f>'2019 KESIS Energy Balance'!G37*'2019 KESIS Energy Balance (2)'!$B$1</f>
        <v>0</v>
      </c>
      <c r="H37" s="428">
        <f>'2019 KESIS Energy Balance'!H37*'2019 KESIS Energy Balance (2)'!$B$1</f>
        <v>0</v>
      </c>
      <c r="I37" s="428">
        <f>'2019 KESIS Energy Balance'!I37*'2019 KESIS Energy Balance (2)'!$B$1</f>
        <v>0</v>
      </c>
      <c r="J37" s="428">
        <f>'2019 KESIS Energy Balance'!J37*'2019 KESIS Energy Balance (2)'!$B$1</f>
        <v>0</v>
      </c>
      <c r="K37" s="428">
        <f>'2019 KESIS Energy Balance'!K37*'2019 KESIS Energy Balance (2)'!$B$1</f>
        <v>0</v>
      </c>
      <c r="L37" s="428">
        <f>'2019 KESIS Energy Balance'!L37*'2019 KESIS Energy Balance (2)'!$B$1</f>
        <v>0</v>
      </c>
      <c r="M37" s="428">
        <f>'2019 KESIS Energy Balance'!M37*'2019 KESIS Energy Balance (2)'!$B$1</f>
        <v>0</v>
      </c>
      <c r="N37" s="428">
        <f>'2019 KESIS Energy Balance'!N37*'2019 KESIS Energy Balance (2)'!$B$1</f>
        <v>0</v>
      </c>
      <c r="O37" s="428">
        <f>'2019 KESIS Energy Balance'!O37*'2019 KESIS Energy Balance (2)'!$B$1</f>
        <v>0</v>
      </c>
      <c r="P37" s="428">
        <f>'2019 KESIS Energy Balance'!P37*'2019 KESIS Energy Balance (2)'!$B$1</f>
        <v>0</v>
      </c>
      <c r="Q37" s="428">
        <f>'2019 KESIS Energy Balance'!Q37*'2019 KESIS Energy Balance (2)'!$B$1</f>
        <v>0</v>
      </c>
      <c r="R37" s="428">
        <f>'2019 KESIS Energy Balance'!R37*'2019 KESIS Energy Balance (2)'!$B$1</f>
        <v>0</v>
      </c>
      <c r="S37" s="428">
        <f>'2019 KESIS Energy Balance'!S37*'2019 KESIS Energy Balance (2)'!$B$1</f>
        <v>0</v>
      </c>
      <c r="T37" s="428">
        <f>'2019 KESIS Energy Balance'!T37*'2019 KESIS Energy Balance (2)'!$B$1</f>
        <v>0</v>
      </c>
      <c r="U37" s="428">
        <f>'2019 KESIS Energy Balance'!U37*'2019 KESIS Energy Balance (2)'!$B$1</f>
        <v>0</v>
      </c>
      <c r="V37" s="428">
        <f>'2019 KESIS Energy Balance'!V37*'2019 KESIS Energy Balance (2)'!$B$1</f>
        <v>0</v>
      </c>
      <c r="W37" s="428">
        <f>'2019 KESIS Energy Balance'!W37*'2019 KESIS Energy Balance (2)'!$B$1</f>
        <v>0</v>
      </c>
      <c r="X37" s="428">
        <f>'2019 KESIS Energy Balance'!X37*'2019 KESIS Energy Balance (2)'!$B$1</f>
        <v>-144157440000</v>
      </c>
      <c r="Y37" s="428">
        <f>'2019 KESIS Energy Balance'!Y37*'2019 KESIS Energy Balance (2)'!$B$1</f>
        <v>-317440000</v>
      </c>
      <c r="Z37" s="428">
        <f>'2019 KESIS Energy Balance'!Z37*'2019 KESIS Energy Balance (2)'!$B$1</f>
        <v>0</v>
      </c>
      <c r="AA37" s="428">
        <f>'2019 KESIS Energy Balance'!AA37*'2019 KESIS Energy Balance (2)'!$B$1</f>
        <v>0</v>
      </c>
      <c r="AB37" s="428">
        <f>'2019 KESIS Energy Balance'!AB37*'2019 KESIS Energy Balance (2)'!$B$1</f>
        <v>0</v>
      </c>
      <c r="AC37" s="428">
        <f>'2019 KESIS Energy Balance'!AC37*'2019 KESIS Energy Balance (2)'!$B$1</f>
        <v>0</v>
      </c>
      <c r="AD37" s="428">
        <f>'2019 KESIS Energy Balance'!AD37*'2019 KESIS Energy Balance (2)'!$B$1</f>
        <v>0</v>
      </c>
      <c r="AE37" s="428">
        <f>'2019 KESIS Energy Balance'!AE37*'2019 KESIS Energy Balance (2)'!$B$1</f>
        <v>-277760000</v>
      </c>
      <c r="AF37" s="428">
        <f>'2019 KESIS Energy Balance'!AF37*'2019 KESIS Energy Balance (2)'!$B$1</f>
        <v>0</v>
      </c>
      <c r="AG37" s="428">
        <f>'2019 KESIS Energy Balance'!AG37*'2019 KESIS Energy Balance (2)'!$B$1</f>
        <v>0</v>
      </c>
      <c r="AH37" s="428">
        <f>'2019 KESIS Energy Balance'!AH37*'2019 KESIS Energy Balance (2)'!$B$1</f>
        <v>0</v>
      </c>
      <c r="AI37" s="428">
        <f>'2019 KESIS Energy Balance'!AI37*'2019 KESIS Energy Balance (2)'!$B$1</f>
        <v>0</v>
      </c>
      <c r="AJ37" s="428">
        <f>'2019 KESIS Energy Balance'!AJ37*'2019 KESIS Energy Balance (2)'!$B$1</f>
        <v>0</v>
      </c>
      <c r="AK37" s="428">
        <f>'2019 KESIS Energy Balance'!AK37*'2019 KESIS Energy Balance (2)'!$B$1</f>
        <v>0</v>
      </c>
      <c r="AL37" s="428">
        <f>'2019 KESIS Energy Balance'!AL37*'2019 KESIS Energy Balance (2)'!$B$1</f>
        <v>0</v>
      </c>
      <c r="AM37" s="428">
        <f>'2019 KESIS Energy Balance'!AM37*'2019 KESIS Energy Balance (2)'!$B$1</f>
        <v>0</v>
      </c>
      <c r="AN37" s="428">
        <f>'2019 KESIS Energy Balance'!AN37*'2019 KESIS Energy Balance (2)'!$B$1</f>
        <v>0</v>
      </c>
      <c r="AO37" s="428">
        <f>'2019 KESIS Energy Balance'!AO37*'2019 KESIS Energy Balance (2)'!$B$1</f>
        <v>0</v>
      </c>
      <c r="AP37" s="428">
        <f>'2019 KESIS Energy Balance'!AP37*'2019 KESIS Energy Balance (2)'!$B$1</f>
        <v>0</v>
      </c>
      <c r="AQ37" s="428">
        <f>'2019 KESIS Energy Balance'!AQ37*'2019 KESIS Energy Balance (2)'!$B$1</f>
        <v>0</v>
      </c>
      <c r="AR37" s="428">
        <f>'2019 KESIS Energy Balance'!AR37*'2019 KESIS Energy Balance (2)'!$B$1</f>
        <v>0</v>
      </c>
      <c r="AS37" s="428">
        <f>'2019 KESIS Energy Balance'!AS37*'2019 KESIS Energy Balance (2)'!$B$1</f>
        <v>0</v>
      </c>
      <c r="AT37" s="428">
        <f>'2019 KESIS Energy Balance'!AT37*'2019 KESIS Energy Balance (2)'!$B$1</f>
        <v>0</v>
      </c>
      <c r="AU37" s="428">
        <f>'2019 KESIS Energy Balance'!AU37*'2019 KESIS Energy Balance (2)'!$B$1</f>
        <v>0</v>
      </c>
      <c r="AV37" s="428">
        <f>'2019 KESIS Energy Balance'!AV37*'2019 KESIS Energy Balance (2)'!$B$1</f>
        <v>0</v>
      </c>
      <c r="AW37" s="428">
        <f>'2019 KESIS Energy Balance'!AW37*'2019 KESIS Energy Balance (2)'!$B$1</f>
        <v>0</v>
      </c>
      <c r="AX37" s="428">
        <f>'2019 KESIS Energy Balance'!AX37*'2019 KESIS Energy Balance (2)'!$B$1</f>
        <v>0</v>
      </c>
      <c r="AY37" s="428">
        <f>'2019 KESIS Energy Balance'!AY37*'2019 KESIS Energy Balance (2)'!$B$1</f>
        <v>0</v>
      </c>
      <c r="AZ37" s="428">
        <f>'2019 KESIS Energy Balance'!AZ37*'2019 KESIS Energy Balance (2)'!$B$1</f>
        <v>0</v>
      </c>
      <c r="BA37" s="428">
        <f>'2019 KESIS Energy Balance'!BA37*'2019 KESIS Energy Balance (2)'!$B$1</f>
        <v>0</v>
      </c>
      <c r="BB37" s="428">
        <f>'2019 KESIS Energy Balance'!BB37*'2019 KESIS Energy Balance (2)'!$B$1</f>
        <v>0</v>
      </c>
      <c r="BC37" s="428">
        <f>'2019 KESIS Energy Balance'!BC37*'2019 KESIS Energy Balance (2)'!$B$1</f>
        <v>0</v>
      </c>
      <c r="BD37" s="428">
        <f>'2019 KESIS Energy Balance'!BD37*'2019 KESIS Energy Balance (2)'!$B$1</f>
        <v>0</v>
      </c>
      <c r="BE37" s="428">
        <f>'2019 KESIS Energy Balance'!BE37*'2019 KESIS Energy Balance (2)'!$B$1</f>
        <v>0</v>
      </c>
      <c r="BF37" s="428">
        <f>'2019 KESIS Energy Balance'!BF37*'2019 KESIS Energy Balance (2)'!$B$1</f>
        <v>0</v>
      </c>
      <c r="BG37" s="428">
        <f>'2019 KESIS Energy Balance'!BG37*'2019 KESIS Energy Balance (2)'!$B$1</f>
        <v>0</v>
      </c>
      <c r="BH37" s="428">
        <f>'2019 KESIS Energy Balance'!BH37*'2019 KESIS Energy Balance (2)'!$B$1</f>
        <v>0</v>
      </c>
      <c r="BI37" s="428">
        <f>'2019 KESIS Energy Balance'!BI37*'2019 KESIS Energy Balance (2)'!$B$1</f>
        <v>0</v>
      </c>
      <c r="BJ37" s="428">
        <f>'2019 KESIS Energy Balance'!BJ37*'2019 KESIS Energy Balance (2)'!$B$1</f>
        <v>-144752640000</v>
      </c>
      <c r="BK37" s="428">
        <f>'2019 KESIS Energy Balance'!BK37*'2019 KESIS Energy Balance (2)'!$B$1</f>
        <v>0</v>
      </c>
      <c r="BL37" s="237"/>
      <c r="BM37" s="237"/>
    </row>
    <row r="38" spans="2:65" collapsed="1">
      <c r="B38" s="114" t="s">
        <v>307</v>
      </c>
      <c r="C38" s="115" t="s">
        <v>308</v>
      </c>
      <c r="D38" s="428">
        <f>'2019 KESIS Energy Balance'!D38*'2019 KESIS Energy Balance (2)'!$B$1</f>
        <v>0</v>
      </c>
      <c r="E38" s="428">
        <f>'2019 KESIS Energy Balance'!E38*'2019 KESIS Energy Balance (2)'!$B$1</f>
        <v>0</v>
      </c>
      <c r="F38" s="428">
        <f>'2019 KESIS Energy Balance'!F38*'2019 KESIS Energy Balance (2)'!$B$1</f>
        <v>0</v>
      </c>
      <c r="G38" s="428">
        <f>'2019 KESIS Energy Balance'!G38*'2019 KESIS Energy Balance (2)'!$B$1</f>
        <v>0</v>
      </c>
      <c r="H38" s="428">
        <f>'2019 KESIS Energy Balance'!H38*'2019 KESIS Energy Balance (2)'!$B$1</f>
        <v>0</v>
      </c>
      <c r="I38" s="428">
        <f>'2019 KESIS Energy Balance'!I38*'2019 KESIS Energy Balance (2)'!$B$1</f>
        <v>0</v>
      </c>
      <c r="J38" s="428">
        <f>'2019 KESIS Energy Balance'!J38*'2019 KESIS Energy Balance (2)'!$B$1</f>
        <v>0</v>
      </c>
      <c r="K38" s="428">
        <f>'2019 KESIS Energy Balance'!K38*'2019 KESIS Energy Balance (2)'!$B$1</f>
        <v>0</v>
      </c>
      <c r="L38" s="428">
        <f>'2019 KESIS Energy Balance'!L38*'2019 KESIS Energy Balance (2)'!$B$1</f>
        <v>0</v>
      </c>
      <c r="M38" s="428">
        <f>'2019 KESIS Energy Balance'!M38*'2019 KESIS Energy Balance (2)'!$B$1</f>
        <v>0</v>
      </c>
      <c r="N38" s="428">
        <f>'2019 KESIS Energy Balance'!N38*'2019 KESIS Energy Balance (2)'!$B$1</f>
        <v>0</v>
      </c>
      <c r="O38" s="428">
        <f>'2019 KESIS Energy Balance'!O38*'2019 KESIS Energy Balance (2)'!$B$1</f>
        <v>0</v>
      </c>
      <c r="P38" s="428">
        <f>'2019 KESIS Energy Balance'!P38*'2019 KESIS Energy Balance (2)'!$B$1</f>
        <v>0</v>
      </c>
      <c r="Q38" s="428">
        <f>'2019 KESIS Energy Balance'!Q38*'2019 KESIS Energy Balance (2)'!$B$1</f>
        <v>0</v>
      </c>
      <c r="R38" s="428">
        <f>'2019 KESIS Energy Balance'!R38*'2019 KESIS Energy Balance (2)'!$B$1</f>
        <v>0</v>
      </c>
      <c r="S38" s="428">
        <f>'2019 KESIS Energy Balance'!S38*'2019 KESIS Energy Balance (2)'!$B$1</f>
        <v>0</v>
      </c>
      <c r="T38" s="428">
        <f>'2019 KESIS Energy Balance'!T38*'2019 KESIS Energy Balance (2)'!$B$1</f>
        <v>0</v>
      </c>
      <c r="U38" s="428">
        <f>'2019 KESIS Energy Balance'!U38*'2019 KESIS Energy Balance (2)'!$B$1</f>
        <v>0</v>
      </c>
      <c r="V38" s="428">
        <f>'2019 KESIS Energy Balance'!V38*'2019 KESIS Energy Balance (2)'!$B$1</f>
        <v>0</v>
      </c>
      <c r="W38" s="428">
        <f>'2019 KESIS Energy Balance'!W38*'2019 KESIS Energy Balance (2)'!$B$1</f>
        <v>0</v>
      </c>
      <c r="X38" s="428">
        <f>'2019 KESIS Energy Balance'!X38*'2019 KESIS Energy Balance (2)'!$B$1</f>
        <v>0</v>
      </c>
      <c r="Y38" s="428">
        <f>'2019 KESIS Energy Balance'!Y38*'2019 KESIS Energy Balance (2)'!$B$1</f>
        <v>0</v>
      </c>
      <c r="Z38" s="428">
        <f>'2019 KESIS Energy Balance'!Z38*'2019 KESIS Energy Balance (2)'!$B$1</f>
        <v>0</v>
      </c>
      <c r="AA38" s="428">
        <f>'2019 KESIS Energy Balance'!AA38*'2019 KESIS Energy Balance (2)'!$B$1</f>
        <v>0</v>
      </c>
      <c r="AB38" s="428">
        <f>'2019 KESIS Energy Balance'!AB38*'2019 KESIS Energy Balance (2)'!$B$1</f>
        <v>0</v>
      </c>
      <c r="AC38" s="428">
        <f>'2019 KESIS Energy Balance'!AC38*'2019 KESIS Energy Balance (2)'!$B$1</f>
        <v>0</v>
      </c>
      <c r="AD38" s="428">
        <f>'2019 KESIS Energy Balance'!AD38*'2019 KESIS Energy Balance (2)'!$B$1</f>
        <v>0</v>
      </c>
      <c r="AE38" s="428">
        <f>'2019 KESIS Energy Balance'!AE38*'2019 KESIS Energy Balance (2)'!$B$1</f>
        <v>0</v>
      </c>
      <c r="AF38" s="428">
        <f>'2019 KESIS Energy Balance'!AF38*'2019 KESIS Energy Balance (2)'!$B$1</f>
        <v>0</v>
      </c>
      <c r="AG38" s="428">
        <f>'2019 KESIS Energy Balance'!AG38*'2019 KESIS Energy Balance (2)'!$B$1</f>
        <v>0</v>
      </c>
      <c r="AH38" s="428">
        <f>'2019 KESIS Energy Balance'!AH38*'2019 KESIS Energy Balance (2)'!$B$1</f>
        <v>0</v>
      </c>
      <c r="AI38" s="428">
        <f>'2019 KESIS Energy Balance'!AI38*'2019 KESIS Energy Balance (2)'!$B$1</f>
        <v>0</v>
      </c>
      <c r="AJ38" s="428">
        <f>'2019 KESIS Energy Balance'!AJ38*'2019 KESIS Energy Balance (2)'!$B$1</f>
        <v>0</v>
      </c>
      <c r="AK38" s="428">
        <f>'2019 KESIS Energy Balance'!AK38*'2019 KESIS Energy Balance (2)'!$B$1</f>
        <v>0</v>
      </c>
      <c r="AL38" s="428">
        <f>'2019 KESIS Energy Balance'!AL38*'2019 KESIS Energy Balance (2)'!$B$1</f>
        <v>0</v>
      </c>
      <c r="AM38" s="428">
        <f>'2019 KESIS Energy Balance'!AM38*'2019 KESIS Energy Balance (2)'!$B$1</f>
        <v>0</v>
      </c>
      <c r="AN38" s="428">
        <f>'2019 KESIS Energy Balance'!AN38*'2019 KESIS Energy Balance (2)'!$B$1</f>
        <v>0</v>
      </c>
      <c r="AO38" s="428">
        <f>'2019 KESIS Energy Balance'!AO38*'2019 KESIS Energy Balance (2)'!$B$1</f>
        <v>0</v>
      </c>
      <c r="AP38" s="428">
        <f>'2019 KESIS Energy Balance'!AP38*'2019 KESIS Energy Balance (2)'!$B$1</f>
        <v>0</v>
      </c>
      <c r="AQ38" s="428">
        <f>'2019 KESIS Energy Balance'!AQ38*'2019 KESIS Energy Balance (2)'!$B$1</f>
        <v>0</v>
      </c>
      <c r="AR38" s="428">
        <f>'2019 KESIS Energy Balance'!AR38*'2019 KESIS Energy Balance (2)'!$B$1</f>
        <v>0</v>
      </c>
      <c r="AS38" s="428">
        <f>'2019 KESIS Energy Balance'!AS38*'2019 KESIS Energy Balance (2)'!$B$1</f>
        <v>0</v>
      </c>
      <c r="AT38" s="428">
        <f>'2019 KESIS Energy Balance'!AT38*'2019 KESIS Energy Balance (2)'!$B$1</f>
        <v>0</v>
      </c>
      <c r="AU38" s="428">
        <f>'2019 KESIS Energy Balance'!AU38*'2019 KESIS Energy Balance (2)'!$B$1</f>
        <v>0</v>
      </c>
      <c r="AV38" s="428">
        <f>'2019 KESIS Energy Balance'!AV38*'2019 KESIS Energy Balance (2)'!$B$1</f>
        <v>0</v>
      </c>
      <c r="AW38" s="428">
        <f>'2019 KESIS Energy Balance'!AW38*'2019 KESIS Energy Balance (2)'!$B$1</f>
        <v>0</v>
      </c>
      <c r="AX38" s="428">
        <f>'2019 KESIS Energy Balance'!AX38*'2019 KESIS Energy Balance (2)'!$B$1</f>
        <v>0</v>
      </c>
      <c r="AY38" s="428">
        <f>'2019 KESIS Energy Balance'!AY38*'2019 KESIS Energy Balance (2)'!$B$1</f>
        <v>0</v>
      </c>
      <c r="AZ38" s="428">
        <f>'2019 KESIS Energy Balance'!AZ38*'2019 KESIS Energy Balance (2)'!$B$1</f>
        <v>0</v>
      </c>
      <c r="BA38" s="428">
        <f>'2019 KESIS Energy Balance'!BA38*'2019 KESIS Energy Balance (2)'!$B$1</f>
        <v>0</v>
      </c>
      <c r="BB38" s="428">
        <f>'2019 KESIS Energy Balance'!BB38*'2019 KESIS Energy Balance (2)'!$B$1</f>
        <v>0</v>
      </c>
      <c r="BC38" s="428">
        <f>'2019 KESIS Energy Balance'!BC38*'2019 KESIS Energy Balance (2)'!$B$1</f>
        <v>0</v>
      </c>
      <c r="BD38" s="428">
        <f>'2019 KESIS Energy Balance'!BD38*'2019 KESIS Energy Balance (2)'!$B$1</f>
        <v>0</v>
      </c>
      <c r="BE38" s="428">
        <f>'2019 KESIS Energy Balance'!BE38*'2019 KESIS Energy Balance (2)'!$B$1</f>
        <v>0</v>
      </c>
      <c r="BF38" s="428">
        <f>'2019 KESIS Energy Balance'!BF38*'2019 KESIS Energy Balance (2)'!$B$1</f>
        <v>0</v>
      </c>
      <c r="BG38" s="428">
        <f>'2019 KESIS Energy Balance'!BG38*'2019 KESIS Energy Balance (2)'!$B$1</f>
        <v>0</v>
      </c>
      <c r="BH38" s="428">
        <f>'2019 KESIS Energy Balance'!BH38*'2019 KESIS Energy Balance (2)'!$B$1</f>
        <v>-73616637440000</v>
      </c>
      <c r="BI38" s="428">
        <f>'2019 KESIS Energy Balance'!BI38*'2019 KESIS Energy Balance (2)'!$B$1</f>
        <v>0</v>
      </c>
      <c r="BJ38" s="428">
        <f>'2019 KESIS Energy Balance'!BJ38*'2019 KESIS Energy Balance (2)'!$B$1</f>
        <v>-73616637440000</v>
      </c>
      <c r="BK38" s="428">
        <f>'2019 KESIS Energy Balance'!BK38*'2019 KESIS Energy Balance (2)'!$B$1</f>
        <v>0</v>
      </c>
      <c r="BL38" s="104"/>
      <c r="BM38" s="104"/>
    </row>
    <row r="39" spans="2:65">
      <c r="B39" s="114" t="s">
        <v>309</v>
      </c>
      <c r="C39" s="115" t="s">
        <v>310</v>
      </c>
      <c r="D39" s="428">
        <f>'2019 KESIS Energy Balance'!D39*'2019 KESIS Energy Balance (2)'!$B$1</f>
        <v>0</v>
      </c>
      <c r="E39" s="428">
        <f>'2019 KESIS Energy Balance'!E39*'2019 KESIS Energy Balance (2)'!$B$1</f>
        <v>0</v>
      </c>
      <c r="F39" s="428">
        <f>'2019 KESIS Energy Balance'!F39*'2019 KESIS Energy Balance (2)'!$B$1</f>
        <v>0</v>
      </c>
      <c r="G39" s="428">
        <f>'2019 KESIS Energy Balance'!G39*'2019 KESIS Energy Balance (2)'!$B$1</f>
        <v>0</v>
      </c>
      <c r="H39" s="428">
        <f>'2019 KESIS Energy Balance'!H39*'2019 KESIS Energy Balance (2)'!$B$1</f>
        <v>0</v>
      </c>
      <c r="I39" s="428">
        <f>'2019 KESIS Energy Balance'!I39*'2019 KESIS Energy Balance (2)'!$B$1</f>
        <v>0</v>
      </c>
      <c r="J39" s="428">
        <f>'2019 KESIS Energy Balance'!J39*'2019 KESIS Energy Balance (2)'!$B$1</f>
        <v>0</v>
      </c>
      <c r="K39" s="428">
        <f>'2019 KESIS Energy Balance'!K39*'2019 KESIS Energy Balance (2)'!$B$1</f>
        <v>0</v>
      </c>
      <c r="L39" s="428">
        <f>'2019 KESIS Energy Balance'!L39*'2019 KESIS Energy Balance (2)'!$B$1</f>
        <v>0</v>
      </c>
      <c r="M39" s="428">
        <f>'2019 KESIS Energy Balance'!M39*'2019 KESIS Energy Balance (2)'!$B$1</f>
        <v>0</v>
      </c>
      <c r="N39" s="428">
        <f>'2019 KESIS Energy Balance'!N39*'2019 KESIS Energy Balance (2)'!$B$1</f>
        <v>0</v>
      </c>
      <c r="O39" s="428">
        <f>'2019 KESIS Energy Balance'!O39*'2019 KESIS Energy Balance (2)'!$B$1</f>
        <v>0</v>
      </c>
      <c r="P39" s="428">
        <f>'2019 KESIS Energy Balance'!P39*'2019 KESIS Energy Balance (2)'!$B$1</f>
        <v>0</v>
      </c>
      <c r="Q39" s="428">
        <f>'2019 KESIS Energy Balance'!Q39*'2019 KESIS Energy Balance (2)'!$B$1</f>
        <v>0</v>
      </c>
      <c r="R39" s="428">
        <f>'2019 KESIS Energy Balance'!R39*'2019 KESIS Energy Balance (2)'!$B$1</f>
        <v>0</v>
      </c>
      <c r="S39" s="428">
        <f>'2019 KESIS Energy Balance'!S39*'2019 KESIS Energy Balance (2)'!$B$1</f>
        <v>0</v>
      </c>
      <c r="T39" s="428">
        <f>'2019 KESIS Energy Balance'!T39*'2019 KESIS Energy Balance (2)'!$B$1</f>
        <v>0</v>
      </c>
      <c r="U39" s="428">
        <f>'2019 KESIS Energy Balance'!U39*'2019 KESIS Energy Balance (2)'!$B$1</f>
        <v>0</v>
      </c>
      <c r="V39" s="428">
        <f>'2019 KESIS Energy Balance'!V39*'2019 KESIS Energy Balance (2)'!$B$1</f>
        <v>0</v>
      </c>
      <c r="W39" s="428">
        <f>'2019 KESIS Energy Balance'!W39*'2019 KESIS Energy Balance (2)'!$B$1</f>
        <v>0</v>
      </c>
      <c r="X39" s="428">
        <f>'2019 KESIS Energy Balance'!X39*'2019 KESIS Energy Balance (2)'!$B$1</f>
        <v>0</v>
      </c>
      <c r="Y39" s="428">
        <f>'2019 KESIS Energy Balance'!Y39*'2019 KESIS Energy Balance (2)'!$B$1</f>
        <v>0</v>
      </c>
      <c r="Z39" s="428">
        <f>'2019 KESIS Energy Balance'!Z39*'2019 KESIS Energy Balance (2)'!$B$1</f>
        <v>0</v>
      </c>
      <c r="AA39" s="428">
        <f>'2019 KESIS Energy Balance'!AA39*'2019 KESIS Energy Balance (2)'!$B$1</f>
        <v>0</v>
      </c>
      <c r="AB39" s="428">
        <f>'2019 KESIS Energy Balance'!AB39*'2019 KESIS Energy Balance (2)'!$B$1</f>
        <v>0</v>
      </c>
      <c r="AC39" s="428">
        <f>'2019 KESIS Energy Balance'!AC39*'2019 KESIS Energy Balance (2)'!$B$1</f>
        <v>0</v>
      </c>
      <c r="AD39" s="428">
        <f>'2019 KESIS Energy Balance'!AD39*'2019 KESIS Energy Balance (2)'!$B$1</f>
        <v>0</v>
      </c>
      <c r="AE39" s="428">
        <f>'2019 KESIS Energy Balance'!AE39*'2019 KESIS Energy Balance (2)'!$B$1</f>
        <v>0</v>
      </c>
      <c r="AF39" s="428">
        <f>'2019 KESIS Energy Balance'!AF39*'2019 KESIS Energy Balance (2)'!$B$1</f>
        <v>0</v>
      </c>
      <c r="AG39" s="428">
        <f>'2019 KESIS Energy Balance'!AG39*'2019 KESIS Energy Balance (2)'!$B$1</f>
        <v>0</v>
      </c>
      <c r="AH39" s="428">
        <f>'2019 KESIS Energy Balance'!AH39*'2019 KESIS Energy Balance (2)'!$B$1</f>
        <v>0</v>
      </c>
      <c r="AI39" s="428">
        <f>'2019 KESIS Energy Balance'!AI39*'2019 KESIS Energy Balance (2)'!$B$1</f>
        <v>0</v>
      </c>
      <c r="AJ39" s="428">
        <f>'2019 KESIS Energy Balance'!AJ39*'2019 KESIS Energy Balance (2)'!$B$1</f>
        <v>0</v>
      </c>
      <c r="AK39" s="428">
        <f>'2019 KESIS Energy Balance'!AK39*'2019 KESIS Energy Balance (2)'!$B$1</f>
        <v>0</v>
      </c>
      <c r="AL39" s="428">
        <f>'2019 KESIS Energy Balance'!AL39*'2019 KESIS Energy Balance (2)'!$B$1</f>
        <v>0</v>
      </c>
      <c r="AM39" s="428">
        <f>'2019 KESIS Energy Balance'!AM39*'2019 KESIS Energy Balance (2)'!$B$1</f>
        <v>0</v>
      </c>
      <c r="AN39" s="428">
        <f>'2019 KESIS Energy Balance'!AN39*'2019 KESIS Energy Balance (2)'!$B$1</f>
        <v>0</v>
      </c>
      <c r="AO39" s="428">
        <f>'2019 KESIS Energy Balance'!AO39*'2019 KESIS Energy Balance (2)'!$B$1</f>
        <v>0</v>
      </c>
      <c r="AP39" s="428">
        <f>'2019 KESIS Energy Balance'!AP39*'2019 KESIS Energy Balance (2)'!$B$1</f>
        <v>0</v>
      </c>
      <c r="AQ39" s="428">
        <f>'2019 KESIS Energy Balance'!AQ39*'2019 KESIS Energy Balance (2)'!$B$1</f>
        <v>0</v>
      </c>
      <c r="AR39" s="428">
        <f>'2019 KESIS Energy Balance'!AR39*'2019 KESIS Energy Balance (2)'!$B$1</f>
        <v>0</v>
      </c>
      <c r="AS39" s="428">
        <f>'2019 KESIS Energy Balance'!AS39*'2019 KESIS Energy Balance (2)'!$B$1</f>
        <v>0</v>
      </c>
      <c r="AT39" s="428">
        <f>'2019 KESIS Energy Balance'!AT39*'2019 KESIS Energy Balance (2)'!$B$1</f>
        <v>0</v>
      </c>
      <c r="AU39" s="428">
        <f>'2019 KESIS Energy Balance'!AU39*'2019 KESIS Energy Balance (2)'!$B$1</f>
        <v>0</v>
      </c>
      <c r="AV39" s="428">
        <f>'2019 KESIS Energy Balance'!AV39*'2019 KESIS Energy Balance (2)'!$B$1</f>
        <v>0</v>
      </c>
      <c r="AW39" s="428">
        <f>'2019 KESIS Energy Balance'!AW39*'2019 KESIS Energy Balance (2)'!$B$1</f>
        <v>0</v>
      </c>
      <c r="AX39" s="428">
        <f>'2019 KESIS Energy Balance'!AX39*'2019 KESIS Energy Balance (2)'!$B$1</f>
        <v>0</v>
      </c>
      <c r="AY39" s="428">
        <f>'2019 KESIS Energy Balance'!AY39*'2019 KESIS Energy Balance (2)'!$B$1</f>
        <v>0</v>
      </c>
      <c r="AZ39" s="428">
        <f>'2019 KESIS Energy Balance'!AZ39*'2019 KESIS Energy Balance (2)'!$B$1</f>
        <v>0</v>
      </c>
      <c r="BA39" s="428">
        <f>'2019 KESIS Energy Balance'!BA39*'2019 KESIS Energy Balance (2)'!$B$1</f>
        <v>0</v>
      </c>
      <c r="BB39" s="428">
        <f>'2019 KESIS Energy Balance'!BB39*'2019 KESIS Energy Balance (2)'!$B$1</f>
        <v>0</v>
      </c>
      <c r="BC39" s="428">
        <f>'2019 KESIS Energy Balance'!BC39*'2019 KESIS Energy Balance (2)'!$B$1</f>
        <v>0</v>
      </c>
      <c r="BD39" s="428">
        <f>'2019 KESIS Energy Balance'!BD39*'2019 KESIS Energy Balance (2)'!$B$1</f>
        <v>0</v>
      </c>
      <c r="BE39" s="428">
        <f>'2019 KESIS Energy Balance'!BE39*'2019 KESIS Energy Balance (2)'!$B$1</f>
        <v>0</v>
      </c>
      <c r="BF39" s="428">
        <f>'2019 KESIS Energy Balance'!BF39*'2019 KESIS Energy Balance (2)'!$B$1</f>
        <v>0</v>
      </c>
      <c r="BG39" s="428">
        <f>'2019 KESIS Energy Balance'!BG39*'2019 KESIS Energy Balance (2)'!$B$1</f>
        <v>0</v>
      </c>
      <c r="BH39" s="428">
        <f>'2019 KESIS Energy Balance'!BH39*'2019 KESIS Energy Balance (2)'!$B$1</f>
        <v>-3853483520000</v>
      </c>
      <c r="BI39" s="428">
        <f>'2019 KESIS Energy Balance'!BI39*'2019 KESIS Energy Balance (2)'!$B$1</f>
        <v>0</v>
      </c>
      <c r="BJ39" s="428">
        <f>'2019 KESIS Energy Balance'!BJ39*'2019 KESIS Energy Balance (2)'!$B$1</f>
        <v>-3853483520000</v>
      </c>
      <c r="BK39" s="428">
        <f>'2019 KESIS Energy Balance'!BK39*'2019 KESIS Energy Balance (2)'!$B$1</f>
        <v>0</v>
      </c>
      <c r="BL39" s="104"/>
      <c r="BM39" s="104"/>
    </row>
    <row r="40" spans="2:65" s="272" customFormat="1">
      <c r="B40" s="449" t="s">
        <v>311</v>
      </c>
      <c r="C40" s="450" t="s">
        <v>312</v>
      </c>
      <c r="D40" s="451">
        <f>'2019 KESIS Energy Balance'!D40*'2019 KESIS Energy Balance (2)'!$B$1</f>
        <v>0</v>
      </c>
      <c r="E40" s="451">
        <f>'2019 KESIS Energy Balance'!E40*'2019 KESIS Energy Balance (2)'!$B$1</f>
        <v>0</v>
      </c>
      <c r="F40" s="451">
        <f>'2019 KESIS Energy Balance'!F40*'2019 KESIS Energy Balance (2)'!$B$1</f>
        <v>0</v>
      </c>
      <c r="G40" s="451">
        <f>'2019 KESIS Energy Balance'!G40*'2019 KESIS Energy Balance (2)'!$B$1</f>
        <v>0</v>
      </c>
      <c r="H40" s="451">
        <f>'2019 KESIS Energy Balance'!H40*'2019 KESIS Energy Balance (2)'!$B$1</f>
        <v>0</v>
      </c>
      <c r="I40" s="451">
        <f>'2019 KESIS Energy Balance'!I40*'2019 KESIS Energy Balance (2)'!$B$1</f>
        <v>0</v>
      </c>
      <c r="J40" s="451">
        <f>'2019 KESIS Energy Balance'!J40*'2019 KESIS Energy Balance (2)'!$B$1</f>
        <v>0</v>
      </c>
      <c r="K40" s="451">
        <f>'2019 KESIS Energy Balance'!K40*'2019 KESIS Energy Balance (2)'!$B$1</f>
        <v>0</v>
      </c>
      <c r="L40" s="451">
        <f>'2019 KESIS Energy Balance'!L40*'2019 KESIS Energy Balance (2)'!$B$1</f>
        <v>0</v>
      </c>
      <c r="M40" s="451">
        <f>'2019 KESIS Energy Balance'!M40*'2019 KESIS Energy Balance (2)'!$B$1</f>
        <v>0</v>
      </c>
      <c r="N40" s="451">
        <f>'2019 KESIS Energy Balance'!N40*'2019 KESIS Energy Balance (2)'!$B$1</f>
        <v>-14107668480000</v>
      </c>
      <c r="O40" s="451">
        <f>'2019 KESIS Energy Balance'!O40*'2019 KESIS Energy Balance (2)'!$B$1</f>
        <v>-42718813440000</v>
      </c>
      <c r="P40" s="451">
        <f>'2019 KESIS Energy Balance'!P40*'2019 KESIS Energy Balance (2)'!$B$1</f>
        <v>0</v>
      </c>
      <c r="Q40" s="451">
        <f>'2019 KESIS Energy Balance'!Q40*'2019 KESIS Energy Balance (2)'!$B$1</f>
        <v>0</v>
      </c>
      <c r="R40" s="451">
        <f>'2019 KESIS Energy Balance'!R40*'2019 KESIS Energy Balance (2)'!$B$1</f>
        <v>0</v>
      </c>
      <c r="S40" s="451">
        <f>'2019 KESIS Energy Balance'!S40*'2019 KESIS Energy Balance (2)'!$B$1</f>
        <v>0</v>
      </c>
      <c r="T40" s="451">
        <f>'2019 KESIS Energy Balance'!T40*'2019 KESIS Energy Balance (2)'!$B$1</f>
        <v>0</v>
      </c>
      <c r="U40" s="451">
        <f>'2019 KESIS Energy Balance'!U40*'2019 KESIS Energy Balance (2)'!$B$1</f>
        <v>0</v>
      </c>
      <c r="V40" s="451">
        <f>'2019 KESIS Energy Balance'!V40*'2019 KESIS Energy Balance (2)'!$B$1</f>
        <v>0</v>
      </c>
      <c r="W40" s="451">
        <f>'2019 KESIS Energy Balance'!W40*'2019 KESIS Energy Balance (2)'!$B$1</f>
        <v>0</v>
      </c>
      <c r="X40" s="451">
        <f>'2019 KESIS Energy Balance'!X40*'2019 KESIS Energy Balance (2)'!$B$1</f>
        <v>0</v>
      </c>
      <c r="Y40" s="451">
        <f>'2019 KESIS Energy Balance'!Y40*'2019 KESIS Energy Balance (2)'!$B$1</f>
        <v>0</v>
      </c>
      <c r="Z40" s="451">
        <f>'2019 KESIS Energy Balance'!Z40*'2019 KESIS Energy Balance (2)'!$B$1</f>
        <v>0</v>
      </c>
      <c r="AA40" s="451">
        <f>'2019 KESIS Energy Balance'!AA40*'2019 KESIS Energy Balance (2)'!$B$1</f>
        <v>0</v>
      </c>
      <c r="AB40" s="451">
        <f>'2019 KESIS Energy Balance'!AB40*'2019 KESIS Energy Balance (2)'!$B$1</f>
        <v>0</v>
      </c>
      <c r="AC40" s="451">
        <f>'2019 KESIS Energy Balance'!AC40*'2019 KESIS Energy Balance (2)'!$B$1</f>
        <v>0</v>
      </c>
      <c r="AD40" s="451">
        <f>'2019 KESIS Energy Balance'!AD40*'2019 KESIS Energy Balance (2)'!$B$1</f>
        <v>0</v>
      </c>
      <c r="AE40" s="451">
        <f>'2019 KESIS Energy Balance'!AE40*'2019 KESIS Energy Balance (2)'!$B$1</f>
        <v>0</v>
      </c>
      <c r="AF40" s="451">
        <f>'2019 KESIS Energy Balance'!AF40*'2019 KESIS Energy Balance (2)'!$B$1</f>
        <v>0</v>
      </c>
      <c r="AG40" s="451">
        <f>'2019 KESIS Energy Balance'!AG40*'2019 KESIS Energy Balance (2)'!$B$1</f>
        <v>0</v>
      </c>
      <c r="AH40" s="451">
        <f>'2019 KESIS Energy Balance'!AH40*'2019 KESIS Energy Balance (2)'!$B$1</f>
        <v>0</v>
      </c>
      <c r="AI40" s="451">
        <f>'2019 KESIS Energy Balance'!AI40*'2019 KESIS Energy Balance (2)'!$B$1</f>
        <v>0</v>
      </c>
      <c r="AJ40" s="451">
        <f>'2019 KESIS Energy Balance'!AJ40*'2019 KESIS Energy Balance (2)'!$B$1</f>
        <v>0</v>
      </c>
      <c r="AK40" s="451">
        <f>'2019 KESIS Energy Balance'!AK40*'2019 KESIS Energy Balance (2)'!$B$1</f>
        <v>0</v>
      </c>
      <c r="AL40" s="451">
        <f>'2019 KESIS Energy Balance'!AL40*'2019 KESIS Energy Balance (2)'!$B$1</f>
        <v>0</v>
      </c>
      <c r="AM40" s="451">
        <f>'2019 KESIS Energy Balance'!AM40*'2019 KESIS Energy Balance (2)'!$B$1</f>
        <v>0</v>
      </c>
      <c r="AN40" s="451">
        <f>'2019 KESIS Energy Balance'!AN40*'2019 KESIS Energy Balance (2)'!$B$1</f>
        <v>0</v>
      </c>
      <c r="AO40" s="451">
        <f>'2019 KESIS Energy Balance'!AO40*'2019 KESIS Energy Balance (2)'!$B$1</f>
        <v>0</v>
      </c>
      <c r="AP40" s="451">
        <f>'2019 KESIS Energy Balance'!AP40*'2019 KESIS Energy Balance (2)'!$B$1</f>
        <v>0</v>
      </c>
      <c r="AQ40" s="451">
        <f>'2019 KESIS Energy Balance'!AQ40*'2019 KESIS Energy Balance (2)'!$B$1</f>
        <v>0</v>
      </c>
      <c r="AR40" s="451">
        <f>'2019 KESIS Energy Balance'!AR40*'2019 KESIS Energy Balance (2)'!$B$1</f>
        <v>0</v>
      </c>
      <c r="AS40" s="451">
        <f>'2019 KESIS Energy Balance'!AS40*'2019 KESIS Energy Balance (2)'!$B$1</f>
        <v>0</v>
      </c>
      <c r="AT40" s="451">
        <f>'2019 KESIS Energy Balance'!AT40*'2019 KESIS Energy Balance (2)'!$B$1</f>
        <v>0</v>
      </c>
      <c r="AU40" s="451">
        <f>'2019 KESIS Energy Balance'!AU40*'2019 KESIS Energy Balance (2)'!$B$1</f>
        <v>0</v>
      </c>
      <c r="AV40" s="451">
        <f>'2019 KESIS Energy Balance'!AV40*'2019 KESIS Energy Balance (2)'!$B$1</f>
        <v>0</v>
      </c>
      <c r="AW40" s="451">
        <f>'2019 KESIS Energy Balance'!AW40*'2019 KESIS Energy Balance (2)'!$B$1</f>
        <v>0</v>
      </c>
      <c r="AX40" s="451">
        <f>'2019 KESIS Energy Balance'!AX40*'2019 KESIS Energy Balance (2)'!$B$1</f>
        <v>0</v>
      </c>
      <c r="AY40" s="451">
        <f>'2019 KESIS Energy Balance'!AY40*'2019 KESIS Energy Balance (2)'!$B$1</f>
        <v>0</v>
      </c>
      <c r="AZ40" s="451">
        <f>'2019 KESIS Energy Balance'!AZ40*'2019 KESIS Energy Balance (2)'!$B$1</f>
        <v>0</v>
      </c>
      <c r="BA40" s="451">
        <f>'2019 KESIS Energy Balance'!BA40*'2019 KESIS Energy Balance (2)'!$B$1</f>
        <v>0</v>
      </c>
      <c r="BB40" s="451">
        <f>'2019 KESIS Energy Balance'!BB40*'2019 KESIS Energy Balance (2)'!$B$1</f>
        <v>0</v>
      </c>
      <c r="BC40" s="451">
        <f>'2019 KESIS Energy Balance'!BC40*'2019 KESIS Energy Balance (2)'!$B$1</f>
        <v>0</v>
      </c>
      <c r="BD40" s="451">
        <f>'2019 KESIS Energy Balance'!BD40*'2019 KESIS Energy Balance (2)'!$B$1</f>
        <v>0</v>
      </c>
      <c r="BE40" s="451">
        <f>'2019 KESIS Energy Balance'!BE40*'2019 KESIS Energy Balance (2)'!$B$1</f>
        <v>0</v>
      </c>
      <c r="BF40" s="451">
        <f>'2019 KESIS Energy Balance'!BF40*'2019 KESIS Energy Balance (2)'!$B$1</f>
        <v>0</v>
      </c>
      <c r="BG40" s="451">
        <f>'2019 KESIS Energy Balance'!BG40*'2019 KESIS Energy Balance (2)'!$B$1</f>
        <v>0</v>
      </c>
      <c r="BH40" s="451">
        <f>'2019 KESIS Energy Balance'!BH40*'2019 KESIS Energy Balance (2)'!$B$1</f>
        <v>0</v>
      </c>
      <c r="BI40" s="451">
        <f>'2019 KESIS Energy Balance'!BI40*'2019 KESIS Energy Balance (2)'!$B$1</f>
        <v>0</v>
      </c>
      <c r="BJ40" s="451">
        <f>'2019 KESIS Energy Balance'!BJ40*'2019 KESIS Energy Balance (2)'!$B$1</f>
        <v>-56826481920000.008</v>
      </c>
      <c r="BK40" s="451">
        <f>'2019 KESIS Energy Balance'!BK40*'2019 KESIS Energy Balance (2)'!$B$1</f>
        <v>-42718813440000</v>
      </c>
      <c r="BL40" s="271"/>
      <c r="BM40" s="271"/>
    </row>
    <row r="41" spans="2:65" s="272" customFormat="1">
      <c r="B41" s="449" t="s">
        <v>313</v>
      </c>
      <c r="C41" s="450" t="s">
        <v>314</v>
      </c>
      <c r="D41" s="451">
        <f>'2019 KESIS Energy Balance'!D41*'2019 KESIS Energy Balance (2)'!$B$1</f>
        <v>0</v>
      </c>
      <c r="E41" s="451">
        <f>'2019 KESIS Energy Balance'!E41*'2019 KESIS Energy Balance (2)'!$B$1</f>
        <v>0</v>
      </c>
      <c r="F41" s="451">
        <f>'2019 KESIS Energy Balance'!F41*'2019 KESIS Energy Balance (2)'!$B$1</f>
        <v>0</v>
      </c>
      <c r="G41" s="451">
        <f>'2019 KESIS Energy Balance'!G41*'2019 KESIS Energy Balance (2)'!$B$1</f>
        <v>0</v>
      </c>
      <c r="H41" s="451">
        <f>'2019 KESIS Energy Balance'!H41*'2019 KESIS Energy Balance (2)'!$B$1</f>
        <v>0</v>
      </c>
      <c r="I41" s="451">
        <f>'2019 KESIS Energy Balance'!I41*'2019 KESIS Energy Balance (2)'!$B$1</f>
        <v>0</v>
      </c>
      <c r="J41" s="451">
        <f>'2019 KESIS Energy Balance'!J41*'2019 KESIS Energy Balance (2)'!$B$1</f>
        <v>0</v>
      </c>
      <c r="K41" s="451">
        <f>'2019 KESIS Energy Balance'!K41*'2019 KESIS Energy Balance (2)'!$B$1</f>
        <v>0</v>
      </c>
      <c r="L41" s="451">
        <f>'2019 KESIS Energy Balance'!L41*'2019 KESIS Energy Balance (2)'!$B$1</f>
        <v>0</v>
      </c>
      <c r="M41" s="451">
        <f>'2019 KESIS Energy Balance'!M41*'2019 KESIS Energy Balance (2)'!$B$1</f>
        <v>0</v>
      </c>
      <c r="N41" s="451">
        <f>'2019 KESIS Energy Balance'!N41*'2019 KESIS Energy Balance (2)'!$B$1</f>
        <v>-23862758400000</v>
      </c>
      <c r="O41" s="451">
        <f>'2019 KESIS Energy Balance'!O41*'2019 KESIS Energy Balance (2)'!$B$1</f>
        <v>-47740039680000</v>
      </c>
      <c r="P41" s="451">
        <f>'2019 KESIS Energy Balance'!P41*'2019 KESIS Energy Balance (2)'!$B$1</f>
        <v>0</v>
      </c>
      <c r="Q41" s="451">
        <f>'2019 KESIS Energy Balance'!Q41*'2019 KESIS Energy Balance (2)'!$B$1</f>
        <v>0</v>
      </c>
      <c r="R41" s="451">
        <f>'2019 KESIS Energy Balance'!R41*'2019 KESIS Energy Balance (2)'!$B$1</f>
        <v>0</v>
      </c>
      <c r="S41" s="451">
        <f>'2019 KESIS Energy Balance'!S41*'2019 KESIS Energy Balance (2)'!$B$1</f>
        <v>0</v>
      </c>
      <c r="T41" s="451">
        <f>'2019 KESIS Energy Balance'!T41*'2019 KESIS Energy Balance (2)'!$B$1</f>
        <v>0</v>
      </c>
      <c r="U41" s="451">
        <f>'2019 KESIS Energy Balance'!U41*'2019 KESIS Energy Balance (2)'!$B$1</f>
        <v>0</v>
      </c>
      <c r="V41" s="451">
        <f>'2019 KESIS Energy Balance'!V41*'2019 KESIS Energy Balance (2)'!$B$1</f>
        <v>0</v>
      </c>
      <c r="W41" s="451">
        <f>'2019 KESIS Energy Balance'!W41*'2019 KESIS Energy Balance (2)'!$B$1</f>
        <v>0</v>
      </c>
      <c r="X41" s="451">
        <f>'2019 KESIS Energy Balance'!X41*'2019 KESIS Energy Balance (2)'!$B$1</f>
        <v>0</v>
      </c>
      <c r="Y41" s="451">
        <f>'2019 KESIS Energy Balance'!Y41*'2019 KESIS Energy Balance (2)'!$B$1</f>
        <v>0</v>
      </c>
      <c r="Z41" s="451">
        <f>'2019 KESIS Energy Balance'!Z41*'2019 KESIS Energy Balance (2)'!$B$1</f>
        <v>0</v>
      </c>
      <c r="AA41" s="451">
        <f>'2019 KESIS Energy Balance'!AA41*'2019 KESIS Energy Balance (2)'!$B$1</f>
        <v>0</v>
      </c>
      <c r="AB41" s="451">
        <f>'2019 KESIS Energy Balance'!AB41*'2019 KESIS Energy Balance (2)'!$B$1</f>
        <v>0</v>
      </c>
      <c r="AC41" s="451">
        <f>'2019 KESIS Energy Balance'!AC41*'2019 KESIS Energy Balance (2)'!$B$1</f>
        <v>0</v>
      </c>
      <c r="AD41" s="451">
        <f>'2019 KESIS Energy Balance'!AD41*'2019 KESIS Energy Balance (2)'!$B$1</f>
        <v>0</v>
      </c>
      <c r="AE41" s="451">
        <f>'2019 KESIS Energy Balance'!AE41*'2019 KESIS Energy Balance (2)'!$B$1</f>
        <v>0</v>
      </c>
      <c r="AF41" s="451">
        <f>'2019 KESIS Energy Balance'!AF41*'2019 KESIS Energy Balance (2)'!$B$1</f>
        <v>0</v>
      </c>
      <c r="AG41" s="451">
        <f>'2019 KESIS Energy Balance'!AG41*'2019 KESIS Energy Balance (2)'!$B$1</f>
        <v>0</v>
      </c>
      <c r="AH41" s="451">
        <f>'2019 KESIS Energy Balance'!AH41*'2019 KESIS Energy Balance (2)'!$B$1</f>
        <v>0</v>
      </c>
      <c r="AI41" s="451">
        <f>'2019 KESIS Energy Balance'!AI41*'2019 KESIS Energy Balance (2)'!$B$1</f>
        <v>0</v>
      </c>
      <c r="AJ41" s="451">
        <f>'2019 KESIS Energy Balance'!AJ41*'2019 KESIS Energy Balance (2)'!$B$1</f>
        <v>0</v>
      </c>
      <c r="AK41" s="451">
        <f>'2019 KESIS Energy Balance'!AK41*'2019 KESIS Energy Balance (2)'!$B$1</f>
        <v>0</v>
      </c>
      <c r="AL41" s="451">
        <f>'2019 KESIS Energy Balance'!AL41*'2019 KESIS Energy Balance (2)'!$B$1</f>
        <v>0</v>
      </c>
      <c r="AM41" s="451">
        <f>'2019 KESIS Energy Balance'!AM41*'2019 KESIS Energy Balance (2)'!$B$1</f>
        <v>0</v>
      </c>
      <c r="AN41" s="451">
        <f>'2019 KESIS Energy Balance'!AN41*'2019 KESIS Energy Balance (2)'!$B$1</f>
        <v>0</v>
      </c>
      <c r="AO41" s="451">
        <f>'2019 KESIS Energy Balance'!AO41*'2019 KESIS Energy Balance (2)'!$B$1</f>
        <v>0</v>
      </c>
      <c r="AP41" s="451">
        <f>'2019 KESIS Energy Balance'!AP41*'2019 KESIS Energy Balance (2)'!$B$1</f>
        <v>0</v>
      </c>
      <c r="AQ41" s="451">
        <f>'2019 KESIS Energy Balance'!AQ41*'2019 KESIS Energy Balance (2)'!$B$1</f>
        <v>0</v>
      </c>
      <c r="AR41" s="451">
        <f>'2019 KESIS Energy Balance'!AR41*'2019 KESIS Energy Balance (2)'!$B$1</f>
        <v>0</v>
      </c>
      <c r="AS41" s="451">
        <f>'2019 KESIS Energy Balance'!AS41*'2019 KESIS Energy Balance (2)'!$B$1</f>
        <v>0</v>
      </c>
      <c r="AT41" s="451">
        <f>'2019 KESIS Energy Balance'!AT41*'2019 KESIS Energy Balance (2)'!$B$1</f>
        <v>0</v>
      </c>
      <c r="AU41" s="451">
        <f>'2019 KESIS Energy Balance'!AU41*'2019 KESIS Energy Balance (2)'!$B$1</f>
        <v>0</v>
      </c>
      <c r="AV41" s="451">
        <f>'2019 KESIS Energy Balance'!AV41*'2019 KESIS Energy Balance (2)'!$B$1</f>
        <v>0</v>
      </c>
      <c r="AW41" s="451">
        <f>'2019 KESIS Energy Balance'!AW41*'2019 KESIS Energy Balance (2)'!$B$1</f>
        <v>0</v>
      </c>
      <c r="AX41" s="451">
        <f>'2019 KESIS Energy Balance'!AX41*'2019 KESIS Energy Balance (2)'!$B$1</f>
        <v>0</v>
      </c>
      <c r="AY41" s="451">
        <f>'2019 KESIS Energy Balance'!AY41*'2019 KESIS Energy Balance (2)'!$B$1</f>
        <v>0</v>
      </c>
      <c r="AZ41" s="451">
        <f>'2019 KESIS Energy Balance'!AZ41*'2019 KESIS Energy Balance (2)'!$B$1</f>
        <v>0</v>
      </c>
      <c r="BA41" s="451">
        <f>'2019 KESIS Energy Balance'!BA41*'2019 KESIS Energy Balance (2)'!$B$1</f>
        <v>0</v>
      </c>
      <c r="BB41" s="451">
        <f>'2019 KESIS Energy Balance'!BB41*'2019 KESIS Energy Balance (2)'!$B$1</f>
        <v>0</v>
      </c>
      <c r="BC41" s="451">
        <f>'2019 KESIS Energy Balance'!BC41*'2019 KESIS Energy Balance (2)'!$B$1</f>
        <v>0</v>
      </c>
      <c r="BD41" s="451">
        <f>'2019 KESIS Energy Balance'!BD41*'2019 KESIS Energy Balance (2)'!$B$1</f>
        <v>0</v>
      </c>
      <c r="BE41" s="451">
        <f>'2019 KESIS Energy Balance'!BE41*'2019 KESIS Energy Balance (2)'!$B$1</f>
        <v>0</v>
      </c>
      <c r="BF41" s="451">
        <f>'2019 KESIS Energy Balance'!BF41*'2019 KESIS Energy Balance (2)'!$B$1</f>
        <v>0</v>
      </c>
      <c r="BG41" s="451">
        <f>'2019 KESIS Energy Balance'!BG41*'2019 KESIS Energy Balance (2)'!$B$1</f>
        <v>0</v>
      </c>
      <c r="BH41" s="451">
        <f>'2019 KESIS Energy Balance'!BH41*'2019 KESIS Energy Balance (2)'!$B$1</f>
        <v>0</v>
      </c>
      <c r="BI41" s="451">
        <f>'2019 KESIS Energy Balance'!BI41*'2019 KESIS Energy Balance (2)'!$B$1</f>
        <v>0</v>
      </c>
      <c r="BJ41" s="451">
        <f>'2019 KESIS Energy Balance'!BJ41*'2019 KESIS Energy Balance (2)'!$B$1</f>
        <v>-71602798080000</v>
      </c>
      <c r="BK41" s="451">
        <f>'2019 KESIS Energy Balance'!BK41*'2019 KESIS Energy Balance (2)'!$B$1</f>
        <v>-47740039680000</v>
      </c>
      <c r="BL41" s="271"/>
      <c r="BM41" s="271"/>
    </row>
    <row r="42" spans="2:65">
      <c r="B42" s="114" t="s">
        <v>315</v>
      </c>
      <c r="C42" s="115" t="s">
        <v>316</v>
      </c>
      <c r="D42" s="428">
        <f>'2019 KESIS Energy Balance'!D42*'2019 KESIS Energy Balance (2)'!$B$1</f>
        <v>0</v>
      </c>
      <c r="E42" s="428">
        <f>'2019 KESIS Energy Balance'!E42*'2019 KESIS Energy Balance (2)'!$B$1</f>
        <v>0</v>
      </c>
      <c r="F42" s="428">
        <f>'2019 KESIS Energy Balance'!F42*'2019 KESIS Energy Balance (2)'!$B$1</f>
        <v>0</v>
      </c>
      <c r="G42" s="428">
        <f>'2019 KESIS Energy Balance'!G42*'2019 KESIS Energy Balance (2)'!$B$1</f>
        <v>0</v>
      </c>
      <c r="H42" s="428">
        <f>'2019 KESIS Energy Balance'!H42*'2019 KESIS Energy Balance (2)'!$B$1</f>
        <v>0</v>
      </c>
      <c r="I42" s="428">
        <f>'2019 KESIS Energy Balance'!I42*'2019 KESIS Energy Balance (2)'!$B$1</f>
        <v>0</v>
      </c>
      <c r="J42" s="428">
        <f>'2019 KESIS Energy Balance'!J42*'2019 KESIS Energy Balance (2)'!$B$1</f>
        <v>0</v>
      </c>
      <c r="K42" s="428">
        <f>'2019 KESIS Energy Balance'!K42*'2019 KESIS Energy Balance (2)'!$B$1</f>
        <v>0</v>
      </c>
      <c r="L42" s="428">
        <f>'2019 KESIS Energy Balance'!L42*'2019 KESIS Energy Balance (2)'!$B$1</f>
        <v>0</v>
      </c>
      <c r="M42" s="428">
        <f>'2019 KESIS Energy Balance'!M42*'2019 KESIS Energy Balance (2)'!$B$1</f>
        <v>0</v>
      </c>
      <c r="N42" s="428">
        <f>'2019 KESIS Energy Balance'!N42*'2019 KESIS Energy Balance (2)'!$B$1</f>
        <v>0</v>
      </c>
      <c r="O42" s="428">
        <f>'2019 KESIS Energy Balance'!O42*'2019 KESIS Energy Balance (2)'!$B$1</f>
        <v>0</v>
      </c>
      <c r="P42" s="428">
        <f>'2019 KESIS Energy Balance'!P42*'2019 KESIS Energy Balance (2)'!$B$1</f>
        <v>0</v>
      </c>
      <c r="Q42" s="428">
        <f>'2019 KESIS Energy Balance'!Q42*'2019 KESIS Energy Balance (2)'!$B$1</f>
        <v>0</v>
      </c>
      <c r="R42" s="428">
        <f>'2019 KESIS Energy Balance'!R42*'2019 KESIS Energy Balance (2)'!$B$1</f>
        <v>0</v>
      </c>
      <c r="S42" s="428">
        <f>'2019 KESIS Energy Balance'!S42*'2019 KESIS Energy Balance (2)'!$B$1</f>
        <v>0</v>
      </c>
      <c r="T42" s="428">
        <f>'2019 KESIS Energy Balance'!T42*'2019 KESIS Energy Balance (2)'!$B$1</f>
        <v>0</v>
      </c>
      <c r="U42" s="428">
        <f>'2019 KESIS Energy Balance'!U42*'2019 KESIS Energy Balance (2)'!$B$1</f>
        <v>0</v>
      </c>
      <c r="V42" s="428">
        <f>'2019 KESIS Energy Balance'!V42*'2019 KESIS Energy Balance (2)'!$B$1</f>
        <v>0</v>
      </c>
      <c r="W42" s="428">
        <f>'2019 KESIS Energy Balance'!W42*'2019 KESIS Energy Balance (2)'!$B$1</f>
        <v>0</v>
      </c>
      <c r="X42" s="428">
        <f>'2019 KESIS Energy Balance'!X42*'2019 KESIS Energy Balance (2)'!$B$1</f>
        <v>0</v>
      </c>
      <c r="Y42" s="428">
        <f>'2019 KESIS Energy Balance'!Y42*'2019 KESIS Energy Balance (2)'!$B$1</f>
        <v>0</v>
      </c>
      <c r="Z42" s="428">
        <f>'2019 KESIS Energy Balance'!Z42*'2019 KESIS Energy Balance (2)'!$B$1</f>
        <v>0</v>
      </c>
      <c r="AA42" s="428">
        <f>'2019 KESIS Energy Balance'!AA42*'2019 KESIS Energy Balance (2)'!$B$1</f>
        <v>0</v>
      </c>
      <c r="AB42" s="428">
        <f>'2019 KESIS Energy Balance'!AB42*'2019 KESIS Energy Balance (2)'!$B$1</f>
        <v>0</v>
      </c>
      <c r="AC42" s="428">
        <f>'2019 KESIS Energy Balance'!AC42*'2019 KESIS Energy Balance (2)'!$B$1</f>
        <v>0</v>
      </c>
      <c r="AD42" s="428">
        <f>'2019 KESIS Energy Balance'!AD42*'2019 KESIS Energy Balance (2)'!$B$1</f>
        <v>0</v>
      </c>
      <c r="AE42" s="428">
        <f>'2019 KESIS Energy Balance'!AE42*'2019 KESIS Energy Balance (2)'!$B$1</f>
        <v>0</v>
      </c>
      <c r="AF42" s="428">
        <f>'2019 KESIS Energy Balance'!AF42*'2019 KESIS Energy Balance (2)'!$B$1</f>
        <v>0</v>
      </c>
      <c r="AG42" s="428">
        <f>'2019 KESIS Energy Balance'!AG42*'2019 KESIS Energy Balance (2)'!$B$1</f>
        <v>0</v>
      </c>
      <c r="AH42" s="428">
        <f>'2019 KESIS Energy Balance'!AH42*'2019 KESIS Energy Balance (2)'!$B$1</f>
        <v>0</v>
      </c>
      <c r="AI42" s="428">
        <f>'2019 KESIS Energy Balance'!AI42*'2019 KESIS Energy Balance (2)'!$B$1</f>
        <v>0</v>
      </c>
      <c r="AJ42" s="428">
        <f>'2019 KESIS Energy Balance'!AJ42*'2019 KESIS Energy Balance (2)'!$B$1</f>
        <v>0</v>
      </c>
      <c r="AK42" s="428">
        <f>'2019 KESIS Energy Balance'!AK42*'2019 KESIS Energy Balance (2)'!$B$1</f>
        <v>0</v>
      </c>
      <c r="AL42" s="428">
        <f>'2019 KESIS Energy Balance'!AL42*'2019 KESIS Energy Balance (2)'!$B$1</f>
        <v>0</v>
      </c>
      <c r="AM42" s="428">
        <f>'2019 KESIS Energy Balance'!AM42*'2019 KESIS Energy Balance (2)'!$B$1</f>
        <v>0</v>
      </c>
      <c r="AN42" s="428">
        <f>'2019 KESIS Energy Balance'!AN42*'2019 KESIS Energy Balance (2)'!$B$1</f>
        <v>0</v>
      </c>
      <c r="AO42" s="428">
        <f>'2019 KESIS Energy Balance'!AO42*'2019 KESIS Energy Balance (2)'!$B$1</f>
        <v>0</v>
      </c>
      <c r="AP42" s="428">
        <f>'2019 KESIS Energy Balance'!AP42*'2019 KESIS Energy Balance (2)'!$B$1</f>
        <v>0</v>
      </c>
      <c r="AQ42" s="428">
        <f>'2019 KESIS Energy Balance'!AQ42*'2019 KESIS Energy Balance (2)'!$B$1</f>
        <v>0</v>
      </c>
      <c r="AR42" s="428">
        <f>'2019 KESIS Energy Balance'!AR42*'2019 KESIS Energy Balance (2)'!$B$1</f>
        <v>0</v>
      </c>
      <c r="AS42" s="428">
        <f>'2019 KESIS Energy Balance'!AS42*'2019 KESIS Energy Balance (2)'!$B$1</f>
        <v>0</v>
      </c>
      <c r="AT42" s="428">
        <f>'2019 KESIS Energy Balance'!AT42*'2019 KESIS Energy Balance (2)'!$B$1</f>
        <v>0</v>
      </c>
      <c r="AU42" s="428">
        <f>'2019 KESIS Energy Balance'!AU42*'2019 KESIS Energy Balance (2)'!$B$1</f>
        <v>0</v>
      </c>
      <c r="AV42" s="428">
        <f>'2019 KESIS Energy Balance'!AV42*'2019 KESIS Energy Balance (2)'!$B$1</f>
        <v>0</v>
      </c>
      <c r="AW42" s="428">
        <f>'2019 KESIS Energy Balance'!AW42*'2019 KESIS Energy Balance (2)'!$B$1</f>
        <v>0</v>
      </c>
      <c r="AX42" s="428">
        <f>'2019 KESIS Energy Balance'!AX42*'2019 KESIS Energy Balance (2)'!$B$1</f>
        <v>0</v>
      </c>
      <c r="AY42" s="428">
        <f>'2019 KESIS Energy Balance'!AY42*'2019 KESIS Energy Balance (2)'!$B$1</f>
        <v>0</v>
      </c>
      <c r="AZ42" s="428">
        <f>'2019 KESIS Energy Balance'!AZ42*'2019 KESIS Energy Balance (2)'!$B$1</f>
        <v>0</v>
      </c>
      <c r="BA42" s="428">
        <f>'2019 KESIS Energy Balance'!BA42*'2019 KESIS Energy Balance (2)'!$B$1</f>
        <v>0</v>
      </c>
      <c r="BB42" s="428">
        <f>'2019 KESIS Energy Balance'!BB42*'2019 KESIS Energy Balance (2)'!$B$1</f>
        <v>0</v>
      </c>
      <c r="BC42" s="428">
        <f>'2019 KESIS Energy Balance'!BC42*'2019 KESIS Energy Balance (2)'!$B$1</f>
        <v>0</v>
      </c>
      <c r="BD42" s="428">
        <f>'2019 KESIS Energy Balance'!BD42*'2019 KESIS Energy Balance (2)'!$B$1</f>
        <v>0</v>
      </c>
      <c r="BE42" s="428">
        <f>'2019 KESIS Energy Balance'!BE42*'2019 KESIS Energy Balance (2)'!$B$1</f>
        <v>0</v>
      </c>
      <c r="BF42" s="428">
        <f>'2019 KESIS Energy Balance'!BF42*'2019 KESIS Energy Balance (2)'!$B$1</f>
        <v>0</v>
      </c>
      <c r="BG42" s="428">
        <f>'2019 KESIS Energy Balance'!BG42*'2019 KESIS Energy Balance (2)'!$B$1</f>
        <v>0</v>
      </c>
      <c r="BH42" s="428">
        <f>'2019 KESIS Energy Balance'!BH42*'2019 KESIS Energy Balance (2)'!$B$1</f>
        <v>0</v>
      </c>
      <c r="BI42" s="428">
        <f>'2019 KESIS Energy Balance'!BI42*'2019 KESIS Energy Balance (2)'!$B$1</f>
        <v>0</v>
      </c>
      <c r="BJ42" s="428">
        <f>'2019 KESIS Energy Balance'!BJ42*'2019 KESIS Energy Balance (2)'!$B$1</f>
        <v>0</v>
      </c>
      <c r="BK42" s="428">
        <f>'2019 KESIS Energy Balance'!BK42*'2019 KESIS Energy Balance (2)'!$B$1</f>
        <v>0</v>
      </c>
      <c r="BL42" s="104"/>
      <c r="BM42" s="104"/>
    </row>
    <row r="43" spans="2:65" s="247" customFormat="1">
      <c r="B43" s="243" t="s">
        <v>317</v>
      </c>
      <c r="C43" s="248" t="s">
        <v>318</v>
      </c>
      <c r="D43" s="428">
        <f>'2019 KESIS Energy Balance'!D43*'2019 KESIS Energy Balance (2)'!$B$1</f>
        <v>0</v>
      </c>
      <c r="E43" s="428">
        <f>'2019 KESIS Energy Balance'!E43*'2019 KESIS Energy Balance (2)'!$B$1</f>
        <v>0</v>
      </c>
      <c r="F43" s="428">
        <f>'2019 KESIS Energy Balance'!F43*'2019 KESIS Energy Balance (2)'!$B$1</f>
        <v>0</v>
      </c>
      <c r="G43" s="428">
        <f>'2019 KESIS Energy Balance'!G43*'2019 KESIS Energy Balance (2)'!$B$1</f>
        <v>0</v>
      </c>
      <c r="H43" s="428">
        <f>'2019 KESIS Energy Balance'!H43*'2019 KESIS Energy Balance (2)'!$B$1</f>
        <v>0</v>
      </c>
      <c r="I43" s="428">
        <f>'2019 KESIS Energy Balance'!I43*'2019 KESIS Energy Balance (2)'!$B$1</f>
        <v>0</v>
      </c>
      <c r="J43" s="428">
        <f>'2019 KESIS Energy Balance'!J43*'2019 KESIS Energy Balance (2)'!$B$1</f>
        <v>0</v>
      </c>
      <c r="K43" s="428">
        <f>'2019 KESIS Energy Balance'!K43*'2019 KESIS Energy Balance (2)'!$B$1</f>
        <v>0</v>
      </c>
      <c r="L43" s="428">
        <f>'2019 KESIS Energy Balance'!L43*'2019 KESIS Energy Balance (2)'!$B$1</f>
        <v>0</v>
      </c>
      <c r="M43" s="428">
        <f>'2019 KESIS Energy Balance'!M43*'2019 KESIS Energy Balance (2)'!$B$1</f>
        <v>0</v>
      </c>
      <c r="N43" s="428">
        <f>'2019 KESIS Energy Balance'!N43*'2019 KESIS Energy Balance (2)'!$B$1</f>
        <v>0</v>
      </c>
      <c r="O43" s="428">
        <f>'2019 KESIS Energy Balance'!O43*'2019 KESIS Energy Balance (2)'!$B$1</f>
        <v>0</v>
      </c>
      <c r="P43" s="428">
        <f>'2019 KESIS Energy Balance'!P43*'2019 KESIS Energy Balance (2)'!$B$1</f>
        <v>0</v>
      </c>
      <c r="Q43" s="428">
        <f>'2019 KESIS Energy Balance'!Q43*'2019 KESIS Energy Balance (2)'!$B$1</f>
        <v>-57489772800000</v>
      </c>
      <c r="R43" s="428">
        <f>'2019 KESIS Energy Balance'!R43*'2019 KESIS Energy Balance (2)'!$B$1</f>
        <v>-33782083840000.004</v>
      </c>
      <c r="S43" s="428">
        <f>'2019 KESIS Energy Balance'!S43*'2019 KESIS Energy Balance (2)'!$B$1</f>
        <v>0</v>
      </c>
      <c r="T43" s="428">
        <f>'2019 KESIS Energy Balance'!T43*'2019 KESIS Energy Balance (2)'!$B$1</f>
        <v>0</v>
      </c>
      <c r="U43" s="428">
        <f>'2019 KESIS Energy Balance'!U43*'2019 KESIS Energy Balance (2)'!$B$1</f>
        <v>0</v>
      </c>
      <c r="V43" s="428">
        <f>'2019 KESIS Energy Balance'!V43*'2019 KESIS Energy Balance (2)'!$B$1</f>
        <v>0</v>
      </c>
      <c r="W43" s="428">
        <f>'2019 KESIS Energy Balance'!W43*'2019 KESIS Energy Balance (2)'!$B$1</f>
        <v>-287371567360000</v>
      </c>
      <c r="X43" s="428">
        <f>'2019 KESIS Energy Balance'!X43*'2019 KESIS Energy Balance (2)'!$B$1</f>
        <v>-5255735040000</v>
      </c>
      <c r="Y43" s="428">
        <f>'2019 KESIS Energy Balance'!Y43*'2019 KESIS Energy Balance (2)'!$B$1</f>
        <v>-5039360000</v>
      </c>
      <c r="Z43" s="428">
        <f>'2019 KESIS Energy Balance'!Z43*'2019 KESIS Energy Balance (2)'!$B$1</f>
        <v>-10912000000</v>
      </c>
      <c r="AA43" s="428">
        <f>'2019 KESIS Energy Balance'!AA43*'2019 KESIS Energy Balance (2)'!$B$1</f>
        <v>0</v>
      </c>
      <c r="AB43" s="428">
        <f>'2019 KESIS Energy Balance'!AB43*'2019 KESIS Energy Balance (2)'!$B$1</f>
        <v>0</v>
      </c>
      <c r="AC43" s="428">
        <f>'2019 KESIS Energy Balance'!AC43*'2019 KESIS Energy Balance (2)'!$B$1</f>
        <v>0</v>
      </c>
      <c r="AD43" s="428">
        <f>'2019 KESIS Energy Balance'!AD43*'2019 KESIS Energy Balance (2)'!$B$1</f>
        <v>-88010240000</v>
      </c>
      <c r="AE43" s="428">
        <f>'2019 KESIS Energy Balance'!AE43*'2019 KESIS Energy Balance (2)'!$B$1</f>
        <v>-550560000000</v>
      </c>
      <c r="AF43" s="428">
        <f>'2019 KESIS Energy Balance'!AF43*'2019 KESIS Energy Balance (2)'!$B$1</f>
        <v>-25672960000</v>
      </c>
      <c r="AG43" s="428">
        <f>'2019 KESIS Energy Balance'!AG43*'2019 KESIS Energy Balance (2)'!$B$1</f>
        <v>-5237760000</v>
      </c>
      <c r="AH43" s="428">
        <f>'2019 KESIS Energy Balance'!AH43*'2019 KESIS Energy Balance (2)'!$B$1</f>
        <v>-9132272640000</v>
      </c>
      <c r="AI43" s="428">
        <f>'2019 KESIS Energy Balance'!AI43*'2019 KESIS Energy Balance (2)'!$B$1</f>
        <v>0</v>
      </c>
      <c r="AJ43" s="428">
        <f>'2019 KESIS Energy Balance'!AJ43*'2019 KESIS Energy Balance (2)'!$B$1</f>
        <v>0</v>
      </c>
      <c r="AK43" s="428">
        <f>'2019 KESIS Energy Balance'!AK43*'2019 KESIS Energy Balance (2)'!$B$1</f>
        <v>0</v>
      </c>
      <c r="AL43" s="428">
        <f>'2019 KESIS Energy Balance'!AL43*'2019 KESIS Energy Balance (2)'!$B$1</f>
        <v>0</v>
      </c>
      <c r="AM43" s="428">
        <f>'2019 KESIS Energy Balance'!AM43*'2019 KESIS Energy Balance (2)'!$B$1</f>
        <v>0</v>
      </c>
      <c r="AN43" s="428">
        <f>'2019 KESIS Energy Balance'!AN43*'2019 KESIS Energy Balance (2)'!$B$1</f>
        <v>0</v>
      </c>
      <c r="AO43" s="428">
        <f>'2019 KESIS Energy Balance'!AO43*'2019 KESIS Energy Balance (2)'!$B$1</f>
        <v>0</v>
      </c>
      <c r="AP43" s="428">
        <f>'2019 KESIS Energy Balance'!AP43*'2019 KESIS Energy Balance (2)'!$B$1</f>
        <v>0</v>
      </c>
      <c r="AQ43" s="428">
        <f>'2019 KESIS Energy Balance'!AQ43*'2019 KESIS Energy Balance (2)'!$B$1</f>
        <v>0</v>
      </c>
      <c r="AR43" s="428">
        <f>'2019 KESIS Energy Balance'!AR43*'2019 KESIS Energy Balance (2)'!$B$1</f>
        <v>0</v>
      </c>
      <c r="AS43" s="428">
        <f>'2019 KESIS Energy Balance'!AS43*'2019 KESIS Energy Balance (2)'!$B$1</f>
        <v>0</v>
      </c>
      <c r="AT43" s="428">
        <f>'2019 KESIS Energy Balance'!AT43*'2019 KESIS Energy Balance (2)'!$B$1</f>
        <v>0</v>
      </c>
      <c r="AU43" s="428">
        <f>'2019 KESIS Energy Balance'!AU43*'2019 KESIS Energy Balance (2)'!$B$1</f>
        <v>0</v>
      </c>
      <c r="AV43" s="428">
        <f>'2019 KESIS Energy Balance'!AV43*'2019 KESIS Energy Balance (2)'!$B$1</f>
        <v>0</v>
      </c>
      <c r="AW43" s="428">
        <f>'2019 KESIS Energy Balance'!AW43*'2019 KESIS Energy Balance (2)'!$B$1</f>
        <v>0</v>
      </c>
      <c r="AX43" s="428">
        <f>'2019 KESIS Energy Balance'!AX43*'2019 KESIS Energy Balance (2)'!$B$1</f>
        <v>0</v>
      </c>
      <c r="AY43" s="428">
        <f>'2019 KESIS Energy Balance'!AY43*'2019 KESIS Energy Balance (2)'!$B$1</f>
        <v>0</v>
      </c>
      <c r="AZ43" s="428">
        <f>'2019 KESIS Energy Balance'!AZ43*'2019 KESIS Energy Balance (2)'!$B$1</f>
        <v>0</v>
      </c>
      <c r="BA43" s="428">
        <f>'2019 KESIS Energy Balance'!BA43*'2019 KESIS Energy Balance (2)'!$B$1</f>
        <v>0</v>
      </c>
      <c r="BB43" s="428">
        <f>'2019 KESIS Energy Balance'!BB43*'2019 KESIS Energy Balance (2)'!$B$1</f>
        <v>0</v>
      </c>
      <c r="BC43" s="428">
        <f>'2019 KESIS Energy Balance'!BC43*'2019 KESIS Energy Balance (2)'!$B$1</f>
        <v>0</v>
      </c>
      <c r="BD43" s="428">
        <f>'2019 KESIS Energy Balance'!BD43*'2019 KESIS Energy Balance (2)'!$B$1</f>
        <v>0</v>
      </c>
      <c r="BE43" s="428">
        <f>'2019 KESIS Energy Balance'!BE43*'2019 KESIS Energy Balance (2)'!$B$1</f>
        <v>0</v>
      </c>
      <c r="BF43" s="428">
        <f>'2019 KESIS Energy Balance'!BF43*'2019 KESIS Energy Balance (2)'!$B$1</f>
        <v>0</v>
      </c>
      <c r="BG43" s="428">
        <f>'2019 KESIS Energy Balance'!BG43*'2019 KESIS Energy Balance (2)'!$B$1</f>
        <v>0</v>
      </c>
      <c r="BH43" s="428">
        <f>'2019 KESIS Energy Balance'!BH43*'2019 KESIS Energy Balance (2)'!$B$1</f>
        <v>-49403385600000</v>
      </c>
      <c r="BI43" s="428">
        <f>'2019 KESIS Energy Balance'!BI43*'2019 KESIS Energy Balance (2)'!$B$1</f>
        <v>-7265090560000.001</v>
      </c>
      <c r="BJ43" s="428">
        <f>'2019 KESIS Energy Balance'!BJ43*'2019 KESIS Energy Balance (2)'!$B$1</f>
        <v>-450385340160000</v>
      </c>
      <c r="BK43" s="428">
        <f>'2019 KESIS Energy Balance'!BK43*'2019 KESIS Energy Balance (2)'!$B$1</f>
        <v>-287371567360000</v>
      </c>
      <c r="BL43" s="246"/>
      <c r="BM43" s="246"/>
    </row>
    <row r="44" spans="2:65" s="209" customFormat="1">
      <c r="B44" s="205" t="s">
        <v>319</v>
      </c>
      <c r="C44" s="206" t="s">
        <v>320</v>
      </c>
      <c r="D44" s="428">
        <f>'2019 KESIS Energy Balance'!D44*'2019 KESIS Energy Balance (2)'!$B$1</f>
        <v>0</v>
      </c>
      <c r="E44" s="428">
        <f>'2019 KESIS Energy Balance'!E44*'2019 KESIS Energy Balance (2)'!$B$1</f>
        <v>0</v>
      </c>
      <c r="F44" s="428">
        <f>'2019 KESIS Energy Balance'!F44*'2019 KESIS Energy Balance (2)'!$B$1</f>
        <v>0</v>
      </c>
      <c r="G44" s="428">
        <f>'2019 KESIS Energy Balance'!G44*'2019 KESIS Energy Balance (2)'!$B$1</f>
        <v>0</v>
      </c>
      <c r="H44" s="428">
        <f>'2019 KESIS Energy Balance'!H44*'2019 KESIS Energy Balance (2)'!$B$1</f>
        <v>0</v>
      </c>
      <c r="I44" s="428">
        <f>'2019 KESIS Energy Balance'!I44*'2019 KESIS Energy Balance (2)'!$B$1</f>
        <v>0</v>
      </c>
      <c r="J44" s="428">
        <f>'2019 KESIS Energy Balance'!J44*'2019 KESIS Energy Balance (2)'!$B$1</f>
        <v>0</v>
      </c>
      <c r="K44" s="428">
        <f>'2019 KESIS Energy Balance'!K44*'2019 KESIS Energy Balance (2)'!$B$1</f>
        <v>0</v>
      </c>
      <c r="L44" s="428">
        <f>'2019 KESIS Energy Balance'!L44*'2019 KESIS Energy Balance (2)'!$B$1</f>
        <v>0</v>
      </c>
      <c r="M44" s="428">
        <f>'2019 KESIS Energy Balance'!M44*'2019 KESIS Energy Balance (2)'!$B$1</f>
        <v>0</v>
      </c>
      <c r="N44" s="428">
        <f>'2019 KESIS Energy Balance'!N44*'2019 KESIS Energy Balance (2)'!$B$1</f>
        <v>0</v>
      </c>
      <c r="O44" s="428">
        <f>'2019 KESIS Energy Balance'!O44*'2019 KESIS Energy Balance (2)'!$B$1</f>
        <v>0</v>
      </c>
      <c r="P44" s="428">
        <f>'2019 KESIS Energy Balance'!P44*'2019 KESIS Energy Balance (2)'!$B$1</f>
        <v>0</v>
      </c>
      <c r="Q44" s="428">
        <f>'2019 KESIS Energy Balance'!Q44*'2019 KESIS Energy Balance (2)'!$B$1</f>
        <v>-4587166720000</v>
      </c>
      <c r="R44" s="428">
        <f>'2019 KESIS Energy Balance'!R44*'2019 KESIS Energy Balance (2)'!$B$1</f>
        <v>0</v>
      </c>
      <c r="S44" s="428">
        <f>'2019 KESIS Energy Balance'!S44*'2019 KESIS Energy Balance (2)'!$B$1</f>
        <v>0</v>
      </c>
      <c r="T44" s="428">
        <f>'2019 KESIS Energy Balance'!T44*'2019 KESIS Energy Balance (2)'!$B$1</f>
        <v>0</v>
      </c>
      <c r="U44" s="428">
        <f>'2019 KESIS Energy Balance'!U44*'2019 KESIS Energy Balance (2)'!$B$1</f>
        <v>0</v>
      </c>
      <c r="V44" s="428">
        <f>'2019 KESIS Energy Balance'!V44*'2019 KESIS Energy Balance (2)'!$B$1</f>
        <v>0</v>
      </c>
      <c r="W44" s="428">
        <f>'2019 KESIS Energy Balance'!W44*'2019 KESIS Energy Balance (2)'!$B$1</f>
        <v>-896014080000</v>
      </c>
      <c r="X44" s="428">
        <f>'2019 KESIS Energy Balance'!X44*'2019 KESIS Energy Balance (2)'!$B$1</f>
        <v>-2409052160000</v>
      </c>
      <c r="Y44" s="428">
        <f>'2019 KESIS Energy Balance'!Y44*'2019 KESIS Energy Balance (2)'!$B$1</f>
        <v>-342716160000</v>
      </c>
      <c r="Z44" s="428">
        <f>'2019 KESIS Energy Balance'!Z44*'2019 KESIS Energy Balance (2)'!$B$1</f>
        <v>-357120000</v>
      </c>
      <c r="AA44" s="428">
        <f>'2019 KESIS Energy Balance'!AA44*'2019 KESIS Energy Balance (2)'!$B$1</f>
        <v>0</v>
      </c>
      <c r="AB44" s="428">
        <f>'2019 KESIS Energy Balance'!AB44*'2019 KESIS Energy Balance (2)'!$B$1</f>
        <v>0</v>
      </c>
      <c r="AC44" s="428">
        <f>'2019 KESIS Energy Balance'!AC44*'2019 KESIS Energy Balance (2)'!$B$1</f>
        <v>0</v>
      </c>
      <c r="AD44" s="428">
        <f>'2019 KESIS Energy Balance'!AD44*'2019 KESIS Energy Balance (2)'!$B$1</f>
        <v>0</v>
      </c>
      <c r="AE44" s="428">
        <f>'2019 KESIS Energy Balance'!AE44*'2019 KESIS Energy Balance (2)'!$B$1</f>
        <v>-2103040000</v>
      </c>
      <c r="AF44" s="428">
        <f>'2019 KESIS Energy Balance'!AF44*'2019 KESIS Energy Balance (2)'!$B$1</f>
        <v>0</v>
      </c>
      <c r="AG44" s="428">
        <f>'2019 KESIS Energy Balance'!AG44*'2019 KESIS Energy Balance (2)'!$B$1</f>
        <v>0</v>
      </c>
      <c r="AH44" s="428">
        <f>'2019 KESIS Energy Balance'!AH44*'2019 KESIS Energy Balance (2)'!$B$1</f>
        <v>0</v>
      </c>
      <c r="AI44" s="428">
        <f>'2019 KESIS Energy Balance'!AI44*'2019 KESIS Energy Balance (2)'!$B$1</f>
        <v>0</v>
      </c>
      <c r="AJ44" s="428">
        <f>'2019 KESIS Energy Balance'!AJ44*'2019 KESIS Energy Balance (2)'!$B$1</f>
        <v>0</v>
      </c>
      <c r="AK44" s="428">
        <f>'2019 KESIS Energy Balance'!AK44*'2019 KESIS Energy Balance (2)'!$B$1</f>
        <v>0</v>
      </c>
      <c r="AL44" s="428">
        <f>'2019 KESIS Energy Balance'!AL44*'2019 KESIS Energy Balance (2)'!$B$1</f>
        <v>0</v>
      </c>
      <c r="AM44" s="428">
        <f>'2019 KESIS Energy Balance'!AM44*'2019 KESIS Energy Balance (2)'!$B$1</f>
        <v>0</v>
      </c>
      <c r="AN44" s="428">
        <f>'2019 KESIS Energy Balance'!AN44*'2019 KESIS Energy Balance (2)'!$B$1</f>
        <v>0</v>
      </c>
      <c r="AO44" s="428">
        <f>'2019 KESIS Energy Balance'!AO44*'2019 KESIS Energy Balance (2)'!$B$1</f>
        <v>0</v>
      </c>
      <c r="AP44" s="428">
        <f>'2019 KESIS Energy Balance'!AP44*'2019 KESIS Energy Balance (2)'!$B$1</f>
        <v>0</v>
      </c>
      <c r="AQ44" s="428">
        <f>'2019 KESIS Energy Balance'!AQ44*'2019 KESIS Energy Balance (2)'!$B$1</f>
        <v>0</v>
      </c>
      <c r="AR44" s="428">
        <f>'2019 KESIS Energy Balance'!AR44*'2019 KESIS Energy Balance (2)'!$B$1</f>
        <v>0</v>
      </c>
      <c r="AS44" s="428">
        <f>'2019 KESIS Energy Balance'!AS44*'2019 KESIS Energy Balance (2)'!$B$1</f>
        <v>0</v>
      </c>
      <c r="AT44" s="428">
        <f>'2019 KESIS Energy Balance'!AT44*'2019 KESIS Energy Balance (2)'!$B$1</f>
        <v>0</v>
      </c>
      <c r="AU44" s="428">
        <f>'2019 KESIS Energy Balance'!AU44*'2019 KESIS Energy Balance (2)'!$B$1</f>
        <v>0</v>
      </c>
      <c r="AV44" s="428">
        <f>'2019 KESIS Energy Balance'!AV44*'2019 KESIS Energy Balance (2)'!$B$1</f>
        <v>0</v>
      </c>
      <c r="AW44" s="428">
        <f>'2019 KESIS Energy Balance'!AW44*'2019 KESIS Energy Balance (2)'!$B$1</f>
        <v>0</v>
      </c>
      <c r="AX44" s="428">
        <f>'2019 KESIS Energy Balance'!AX44*'2019 KESIS Energy Balance (2)'!$B$1</f>
        <v>0</v>
      </c>
      <c r="AY44" s="428">
        <f>'2019 KESIS Energy Balance'!AY44*'2019 KESIS Energy Balance (2)'!$B$1</f>
        <v>0</v>
      </c>
      <c r="AZ44" s="428">
        <f>'2019 KESIS Energy Balance'!AZ44*'2019 KESIS Energy Balance (2)'!$B$1</f>
        <v>0</v>
      </c>
      <c r="BA44" s="428">
        <f>'2019 KESIS Energy Balance'!BA44*'2019 KESIS Energy Balance (2)'!$B$1</f>
        <v>0</v>
      </c>
      <c r="BB44" s="428">
        <f>'2019 KESIS Energy Balance'!BB44*'2019 KESIS Energy Balance (2)'!$B$1</f>
        <v>0</v>
      </c>
      <c r="BC44" s="428">
        <f>'2019 KESIS Energy Balance'!BC44*'2019 KESIS Energy Balance (2)'!$B$1</f>
        <v>0</v>
      </c>
      <c r="BD44" s="428">
        <f>'2019 KESIS Energy Balance'!BD44*'2019 KESIS Energy Balance (2)'!$B$1</f>
        <v>0</v>
      </c>
      <c r="BE44" s="428">
        <f>'2019 KESIS Energy Balance'!BE44*'2019 KESIS Energy Balance (2)'!$B$1</f>
        <v>0</v>
      </c>
      <c r="BF44" s="428">
        <f>'2019 KESIS Energy Balance'!BF44*'2019 KESIS Energy Balance (2)'!$B$1</f>
        <v>0</v>
      </c>
      <c r="BG44" s="428">
        <f>'2019 KESIS Energy Balance'!BG44*'2019 KESIS Energy Balance (2)'!$B$1</f>
        <v>0</v>
      </c>
      <c r="BH44" s="428">
        <f>'2019 KESIS Energy Balance'!BH44*'2019 KESIS Energy Balance (2)'!$B$1</f>
        <v>0</v>
      </c>
      <c r="BI44" s="428">
        <f>'2019 KESIS Energy Balance'!BI44*'2019 KESIS Energy Balance (2)'!$B$1</f>
        <v>0</v>
      </c>
      <c r="BJ44" s="428">
        <f>'2019 KESIS Energy Balance'!BJ44*'2019 KESIS Energy Balance (2)'!$B$1</f>
        <v>-8237409279999.999</v>
      </c>
      <c r="BK44" s="428">
        <f>'2019 KESIS Energy Balance'!BK44*'2019 KESIS Energy Balance (2)'!$B$1</f>
        <v>-896014080000</v>
      </c>
      <c r="BL44" s="208"/>
      <c r="BM44" s="208"/>
    </row>
    <row r="45" spans="2:65" collapsed="1">
      <c r="B45" s="114" t="s">
        <v>321</v>
      </c>
      <c r="C45" s="115" t="s">
        <v>322</v>
      </c>
      <c r="D45" s="428">
        <f>'2019 KESIS Energy Balance'!D45*'2019 KESIS Energy Balance (2)'!$B$1</f>
        <v>0</v>
      </c>
      <c r="E45" s="428">
        <f>'2019 KESIS Energy Balance'!E45*'2019 KESIS Energy Balance (2)'!$B$1</f>
        <v>0</v>
      </c>
      <c r="F45" s="428">
        <f>'2019 KESIS Energy Balance'!F45*'2019 KESIS Energy Balance (2)'!$B$1</f>
        <v>0</v>
      </c>
      <c r="G45" s="428">
        <f>'2019 KESIS Energy Balance'!G45*'2019 KESIS Energy Balance (2)'!$B$1</f>
        <v>0</v>
      </c>
      <c r="H45" s="428">
        <f>'2019 KESIS Energy Balance'!H45*'2019 KESIS Energy Balance (2)'!$B$1</f>
        <v>0</v>
      </c>
      <c r="I45" s="428">
        <f>'2019 KESIS Energy Balance'!I45*'2019 KESIS Energy Balance (2)'!$B$1</f>
        <v>0</v>
      </c>
      <c r="J45" s="428">
        <f>'2019 KESIS Energy Balance'!J45*'2019 KESIS Energy Balance (2)'!$B$1</f>
        <v>0</v>
      </c>
      <c r="K45" s="428">
        <f>'2019 KESIS Energy Balance'!K45*'2019 KESIS Energy Balance (2)'!$B$1</f>
        <v>0</v>
      </c>
      <c r="L45" s="428">
        <f>'2019 KESIS Energy Balance'!L45*'2019 KESIS Energy Balance (2)'!$B$1</f>
        <v>0</v>
      </c>
      <c r="M45" s="428">
        <f>'2019 KESIS Energy Balance'!M45*'2019 KESIS Energy Balance (2)'!$B$1</f>
        <v>0</v>
      </c>
      <c r="N45" s="428">
        <f>'2019 KESIS Energy Balance'!N45*'2019 KESIS Energy Balance (2)'!$B$1</f>
        <v>0</v>
      </c>
      <c r="O45" s="428">
        <f>'2019 KESIS Energy Balance'!O45*'2019 KESIS Energy Balance (2)'!$B$1</f>
        <v>0</v>
      </c>
      <c r="P45" s="428">
        <f>'2019 KESIS Energy Balance'!P45*'2019 KESIS Energy Balance (2)'!$B$1</f>
        <v>0</v>
      </c>
      <c r="Q45" s="428">
        <f>'2019 KESIS Energy Balance'!Q45*'2019 KESIS Energy Balance (2)'!$B$1</f>
        <v>0</v>
      </c>
      <c r="R45" s="428">
        <f>'2019 KESIS Energy Balance'!R45*'2019 KESIS Energy Balance (2)'!$B$1</f>
        <v>0</v>
      </c>
      <c r="S45" s="428">
        <f>'2019 KESIS Energy Balance'!S45*'2019 KESIS Energy Balance (2)'!$B$1</f>
        <v>0</v>
      </c>
      <c r="T45" s="428">
        <f>'2019 KESIS Energy Balance'!T45*'2019 KESIS Energy Balance (2)'!$B$1</f>
        <v>0</v>
      </c>
      <c r="U45" s="428">
        <f>'2019 KESIS Energy Balance'!U45*'2019 KESIS Energy Balance (2)'!$B$1</f>
        <v>0</v>
      </c>
      <c r="V45" s="428">
        <f>'2019 KESIS Energy Balance'!V45*'2019 KESIS Energy Balance (2)'!$B$1</f>
        <v>0</v>
      </c>
      <c r="W45" s="428">
        <f>'2019 KESIS Energy Balance'!W45*'2019 KESIS Energy Balance (2)'!$B$1</f>
        <v>0</v>
      </c>
      <c r="X45" s="428">
        <f>'2019 KESIS Energy Balance'!X45*'2019 KESIS Energy Balance (2)'!$B$1</f>
        <v>0</v>
      </c>
      <c r="Y45" s="428">
        <f>'2019 KESIS Energy Balance'!Y45*'2019 KESIS Energy Balance (2)'!$B$1</f>
        <v>0</v>
      </c>
      <c r="Z45" s="428">
        <f>'2019 KESIS Energy Balance'!Z45*'2019 KESIS Energy Balance (2)'!$B$1</f>
        <v>0</v>
      </c>
      <c r="AA45" s="428">
        <f>'2019 KESIS Energy Balance'!AA45*'2019 KESIS Energy Balance (2)'!$B$1</f>
        <v>0</v>
      </c>
      <c r="AB45" s="428">
        <f>'2019 KESIS Energy Balance'!AB45*'2019 KESIS Energy Balance (2)'!$B$1</f>
        <v>0</v>
      </c>
      <c r="AC45" s="428">
        <f>'2019 KESIS Energy Balance'!AC45*'2019 KESIS Energy Balance (2)'!$B$1</f>
        <v>0</v>
      </c>
      <c r="AD45" s="428">
        <f>'2019 KESIS Energy Balance'!AD45*'2019 KESIS Energy Balance (2)'!$B$1</f>
        <v>0</v>
      </c>
      <c r="AE45" s="428">
        <f>'2019 KESIS Energy Balance'!AE45*'2019 KESIS Energy Balance (2)'!$B$1</f>
        <v>0</v>
      </c>
      <c r="AF45" s="428">
        <f>'2019 KESIS Energy Balance'!AF45*'2019 KESIS Energy Balance (2)'!$B$1</f>
        <v>0</v>
      </c>
      <c r="AG45" s="428">
        <f>'2019 KESIS Energy Balance'!AG45*'2019 KESIS Energy Balance (2)'!$B$1</f>
        <v>0</v>
      </c>
      <c r="AH45" s="428">
        <f>'2019 KESIS Energy Balance'!AH45*'2019 KESIS Energy Balance (2)'!$B$1</f>
        <v>0</v>
      </c>
      <c r="AI45" s="428">
        <f>'2019 KESIS Energy Balance'!AI45*'2019 KESIS Energy Balance (2)'!$B$1</f>
        <v>0</v>
      </c>
      <c r="AJ45" s="428">
        <f>'2019 KESIS Energy Balance'!AJ45*'2019 KESIS Energy Balance (2)'!$B$1</f>
        <v>0</v>
      </c>
      <c r="AK45" s="428">
        <f>'2019 KESIS Energy Balance'!AK45*'2019 KESIS Energy Balance (2)'!$B$1</f>
        <v>0</v>
      </c>
      <c r="AL45" s="428">
        <f>'2019 KESIS Energy Balance'!AL45*'2019 KESIS Energy Balance (2)'!$B$1</f>
        <v>0</v>
      </c>
      <c r="AM45" s="428">
        <f>'2019 KESIS Energy Balance'!AM45*'2019 KESIS Energy Balance (2)'!$B$1</f>
        <v>0</v>
      </c>
      <c r="AN45" s="428">
        <f>'2019 KESIS Energy Balance'!AN45*'2019 KESIS Energy Balance (2)'!$B$1</f>
        <v>0</v>
      </c>
      <c r="AO45" s="428">
        <f>'2019 KESIS Energy Balance'!AO45*'2019 KESIS Energy Balance (2)'!$B$1</f>
        <v>0</v>
      </c>
      <c r="AP45" s="428">
        <f>'2019 KESIS Energy Balance'!AP45*'2019 KESIS Energy Balance (2)'!$B$1</f>
        <v>0</v>
      </c>
      <c r="AQ45" s="428">
        <f>'2019 KESIS Energy Balance'!AQ45*'2019 KESIS Energy Balance (2)'!$B$1</f>
        <v>0</v>
      </c>
      <c r="AR45" s="428">
        <f>'2019 KESIS Energy Balance'!AR45*'2019 KESIS Energy Balance (2)'!$B$1</f>
        <v>0</v>
      </c>
      <c r="AS45" s="428">
        <f>'2019 KESIS Energy Balance'!AS45*'2019 KESIS Energy Balance (2)'!$B$1</f>
        <v>0</v>
      </c>
      <c r="AT45" s="428">
        <f>'2019 KESIS Energy Balance'!AT45*'2019 KESIS Energy Balance (2)'!$B$1</f>
        <v>0</v>
      </c>
      <c r="AU45" s="428">
        <f>'2019 KESIS Energy Balance'!AU45*'2019 KESIS Energy Balance (2)'!$B$1</f>
        <v>0</v>
      </c>
      <c r="AV45" s="428">
        <f>'2019 KESIS Energy Balance'!AV45*'2019 KESIS Energy Balance (2)'!$B$1</f>
        <v>0</v>
      </c>
      <c r="AW45" s="428">
        <f>'2019 KESIS Energy Balance'!AW45*'2019 KESIS Energy Balance (2)'!$B$1</f>
        <v>0</v>
      </c>
      <c r="AX45" s="428">
        <f>'2019 KESIS Energy Balance'!AX45*'2019 KESIS Energy Balance (2)'!$B$1</f>
        <v>0</v>
      </c>
      <c r="AY45" s="428">
        <f>'2019 KESIS Energy Balance'!AY45*'2019 KESIS Energy Balance (2)'!$B$1</f>
        <v>0</v>
      </c>
      <c r="AZ45" s="428">
        <f>'2019 KESIS Energy Balance'!AZ45*'2019 KESIS Energy Balance (2)'!$B$1</f>
        <v>0</v>
      </c>
      <c r="BA45" s="428">
        <f>'2019 KESIS Energy Balance'!BA45*'2019 KESIS Energy Balance (2)'!$B$1</f>
        <v>0</v>
      </c>
      <c r="BB45" s="428">
        <f>'2019 KESIS Energy Balance'!BB45*'2019 KESIS Energy Balance (2)'!$B$1</f>
        <v>0</v>
      </c>
      <c r="BC45" s="428">
        <f>'2019 KESIS Energy Balance'!BC45*'2019 KESIS Energy Balance (2)'!$B$1</f>
        <v>0</v>
      </c>
      <c r="BD45" s="428">
        <f>'2019 KESIS Energy Balance'!BD45*'2019 KESIS Energy Balance (2)'!$B$1</f>
        <v>0</v>
      </c>
      <c r="BE45" s="428">
        <f>'2019 KESIS Energy Balance'!BE45*'2019 KESIS Energy Balance (2)'!$B$1</f>
        <v>0</v>
      </c>
      <c r="BF45" s="428">
        <f>'2019 KESIS Energy Balance'!BF45*'2019 KESIS Energy Balance (2)'!$B$1</f>
        <v>0</v>
      </c>
      <c r="BG45" s="428">
        <f>'2019 KESIS Energy Balance'!BG45*'2019 KESIS Energy Balance (2)'!$B$1</f>
        <v>0</v>
      </c>
      <c r="BH45" s="428">
        <f>'2019 KESIS Energy Balance'!BH45*'2019 KESIS Energy Balance (2)'!$B$1</f>
        <v>0</v>
      </c>
      <c r="BI45" s="428">
        <f>'2019 KESIS Energy Balance'!BI45*'2019 KESIS Energy Balance (2)'!$B$1</f>
        <v>0</v>
      </c>
      <c r="BJ45" s="428">
        <f>'2019 KESIS Energy Balance'!BJ45*'2019 KESIS Energy Balance (2)'!$B$1</f>
        <v>0</v>
      </c>
      <c r="BK45" s="428">
        <f>'2019 KESIS Energy Balance'!BK45*'2019 KESIS Energy Balance (2)'!$B$1</f>
        <v>0</v>
      </c>
      <c r="BL45" s="104"/>
      <c r="BM45" s="104"/>
    </row>
    <row r="46" spans="2:65" collapsed="1">
      <c r="B46" s="114" t="s">
        <v>323</v>
      </c>
      <c r="C46" s="115" t="s">
        <v>324</v>
      </c>
      <c r="D46" s="428">
        <f>'2019 KESIS Energy Balance'!D46*'2019 KESIS Energy Balance (2)'!$B$1</f>
        <v>0</v>
      </c>
      <c r="E46" s="428">
        <f>'2019 KESIS Energy Balance'!E46*'2019 KESIS Energy Balance (2)'!$B$1</f>
        <v>0</v>
      </c>
      <c r="F46" s="428">
        <f>'2019 KESIS Energy Balance'!F46*'2019 KESIS Energy Balance (2)'!$B$1</f>
        <v>0</v>
      </c>
      <c r="G46" s="428">
        <f>'2019 KESIS Energy Balance'!G46*'2019 KESIS Energy Balance (2)'!$B$1</f>
        <v>0</v>
      </c>
      <c r="H46" s="428">
        <f>'2019 KESIS Energy Balance'!H46*'2019 KESIS Energy Balance (2)'!$B$1</f>
        <v>0</v>
      </c>
      <c r="I46" s="428">
        <f>'2019 KESIS Energy Balance'!I46*'2019 KESIS Energy Balance (2)'!$B$1</f>
        <v>0</v>
      </c>
      <c r="J46" s="428">
        <f>'2019 KESIS Energy Balance'!J46*'2019 KESIS Energy Balance (2)'!$B$1</f>
        <v>0</v>
      </c>
      <c r="K46" s="428">
        <f>'2019 KESIS Energy Balance'!K46*'2019 KESIS Energy Balance (2)'!$B$1</f>
        <v>0</v>
      </c>
      <c r="L46" s="428">
        <f>'2019 KESIS Energy Balance'!L46*'2019 KESIS Energy Balance (2)'!$B$1</f>
        <v>0</v>
      </c>
      <c r="M46" s="428">
        <f>'2019 KESIS Energy Balance'!M46*'2019 KESIS Energy Balance (2)'!$B$1</f>
        <v>0</v>
      </c>
      <c r="N46" s="428">
        <f>'2019 KESIS Energy Balance'!N46*'2019 KESIS Energy Balance (2)'!$B$1</f>
        <v>0</v>
      </c>
      <c r="O46" s="428">
        <f>'2019 KESIS Energy Balance'!O46*'2019 KESIS Energy Balance (2)'!$B$1</f>
        <v>0</v>
      </c>
      <c r="P46" s="428">
        <f>'2019 KESIS Energy Balance'!P46*'2019 KESIS Energy Balance (2)'!$B$1</f>
        <v>0</v>
      </c>
      <c r="Q46" s="428">
        <f>'2019 KESIS Energy Balance'!Q46*'2019 KESIS Energy Balance (2)'!$B$1</f>
        <v>0</v>
      </c>
      <c r="R46" s="428">
        <f>'2019 KESIS Energy Balance'!R46*'2019 KESIS Energy Balance (2)'!$B$1</f>
        <v>0</v>
      </c>
      <c r="S46" s="428">
        <f>'2019 KESIS Energy Balance'!S46*'2019 KESIS Energy Balance (2)'!$B$1</f>
        <v>0</v>
      </c>
      <c r="T46" s="428">
        <f>'2019 KESIS Energy Balance'!T46*'2019 KESIS Energy Balance (2)'!$B$1</f>
        <v>0</v>
      </c>
      <c r="U46" s="428">
        <f>'2019 KESIS Energy Balance'!U46*'2019 KESIS Energy Balance (2)'!$B$1</f>
        <v>0</v>
      </c>
      <c r="V46" s="428">
        <f>'2019 KESIS Energy Balance'!V46*'2019 KESIS Energy Balance (2)'!$B$1</f>
        <v>0</v>
      </c>
      <c r="W46" s="428">
        <f>'2019 KESIS Energy Balance'!W46*'2019 KESIS Energy Balance (2)'!$B$1</f>
        <v>0</v>
      </c>
      <c r="X46" s="428">
        <f>'2019 KESIS Energy Balance'!X46*'2019 KESIS Energy Balance (2)'!$B$1</f>
        <v>-3370776320000</v>
      </c>
      <c r="Y46" s="428">
        <f>'2019 KESIS Energy Balance'!Y46*'2019 KESIS Energy Balance (2)'!$B$1</f>
        <v>-427671040000</v>
      </c>
      <c r="Z46" s="428">
        <f>'2019 KESIS Energy Balance'!Z46*'2019 KESIS Energy Balance (2)'!$B$1</f>
        <v>-8610560000</v>
      </c>
      <c r="AA46" s="428">
        <f>'2019 KESIS Energy Balance'!AA46*'2019 KESIS Energy Balance (2)'!$B$1</f>
        <v>0</v>
      </c>
      <c r="AB46" s="428">
        <f>'2019 KESIS Energy Balance'!AB46*'2019 KESIS Energy Balance (2)'!$B$1</f>
        <v>0</v>
      </c>
      <c r="AC46" s="428">
        <f>'2019 KESIS Energy Balance'!AC46*'2019 KESIS Energy Balance (2)'!$B$1</f>
        <v>0</v>
      </c>
      <c r="AD46" s="428">
        <f>'2019 KESIS Energy Balance'!AD46*'2019 KESIS Energy Balance (2)'!$B$1</f>
        <v>-61107200000</v>
      </c>
      <c r="AE46" s="428">
        <f>'2019 KESIS Energy Balance'!AE46*'2019 KESIS Energy Balance (2)'!$B$1</f>
        <v>-425726719999.99994</v>
      </c>
      <c r="AF46" s="428">
        <f>'2019 KESIS Energy Balance'!AF46*'2019 KESIS Energy Balance (2)'!$B$1</f>
        <v>-3571200000</v>
      </c>
      <c r="AG46" s="428">
        <f>'2019 KESIS Energy Balance'!AG46*'2019 KESIS Energy Balance (2)'!$B$1</f>
        <v>-6904320000</v>
      </c>
      <c r="AH46" s="428">
        <f>'2019 KESIS Energy Balance'!AH46*'2019 KESIS Energy Balance (2)'!$B$1</f>
        <v>-685749760000</v>
      </c>
      <c r="AI46" s="428">
        <f>'2019 KESIS Energy Balance'!AI46*'2019 KESIS Energy Balance (2)'!$B$1</f>
        <v>0</v>
      </c>
      <c r="AJ46" s="428">
        <f>'2019 KESIS Energy Balance'!AJ46*'2019 KESIS Energy Balance (2)'!$B$1</f>
        <v>0</v>
      </c>
      <c r="AK46" s="428">
        <f>'2019 KESIS Energy Balance'!AK46*'2019 KESIS Energy Balance (2)'!$B$1</f>
        <v>0</v>
      </c>
      <c r="AL46" s="428">
        <f>'2019 KESIS Energy Balance'!AL46*'2019 KESIS Energy Balance (2)'!$B$1</f>
        <v>0</v>
      </c>
      <c r="AM46" s="428">
        <f>'2019 KESIS Energy Balance'!AM46*'2019 KESIS Energy Balance (2)'!$B$1</f>
        <v>0</v>
      </c>
      <c r="AN46" s="428">
        <f>'2019 KESIS Energy Balance'!AN46*'2019 KESIS Energy Balance (2)'!$B$1</f>
        <v>0</v>
      </c>
      <c r="AO46" s="428">
        <f>'2019 KESIS Energy Balance'!AO46*'2019 KESIS Energy Balance (2)'!$B$1</f>
        <v>0</v>
      </c>
      <c r="AP46" s="428">
        <f>'2019 KESIS Energy Balance'!AP46*'2019 KESIS Energy Balance (2)'!$B$1</f>
        <v>0</v>
      </c>
      <c r="AQ46" s="428">
        <f>'2019 KESIS Energy Balance'!AQ46*'2019 KESIS Energy Balance (2)'!$B$1</f>
        <v>0</v>
      </c>
      <c r="AR46" s="428">
        <f>'2019 KESIS Energy Balance'!AR46*'2019 KESIS Energy Balance (2)'!$B$1</f>
        <v>-564884480000</v>
      </c>
      <c r="AS46" s="428">
        <f>'2019 KESIS Energy Balance'!AS46*'2019 KESIS Energy Balance (2)'!$B$1</f>
        <v>0</v>
      </c>
      <c r="AT46" s="428">
        <f>'2019 KESIS Energy Balance'!AT46*'2019 KESIS Energy Balance (2)'!$B$1</f>
        <v>0</v>
      </c>
      <c r="AU46" s="428">
        <f>'2019 KESIS Energy Balance'!AU46*'2019 KESIS Energy Balance (2)'!$B$1</f>
        <v>0</v>
      </c>
      <c r="AV46" s="428">
        <f>'2019 KESIS Energy Balance'!AV46*'2019 KESIS Energy Balance (2)'!$B$1</f>
        <v>0</v>
      </c>
      <c r="AW46" s="428">
        <f>'2019 KESIS Energy Balance'!AW46*'2019 KESIS Energy Balance (2)'!$B$1</f>
        <v>0</v>
      </c>
      <c r="AX46" s="428">
        <f>'2019 KESIS Energy Balance'!AX46*'2019 KESIS Energy Balance (2)'!$B$1</f>
        <v>0</v>
      </c>
      <c r="AY46" s="428">
        <f>'2019 KESIS Energy Balance'!AY46*'2019 KESIS Energy Balance (2)'!$B$1</f>
        <v>0</v>
      </c>
      <c r="AZ46" s="428">
        <f>'2019 KESIS Energy Balance'!AZ46*'2019 KESIS Energy Balance (2)'!$B$1</f>
        <v>0</v>
      </c>
      <c r="BA46" s="428">
        <f>'2019 KESIS Energy Balance'!BA46*'2019 KESIS Energy Balance (2)'!$B$1</f>
        <v>0</v>
      </c>
      <c r="BB46" s="428">
        <f>'2019 KESIS Energy Balance'!BB46*'2019 KESIS Energy Balance (2)'!$B$1</f>
        <v>0</v>
      </c>
      <c r="BC46" s="428">
        <f>'2019 KESIS Energy Balance'!BC46*'2019 KESIS Energy Balance (2)'!$B$1</f>
        <v>0</v>
      </c>
      <c r="BD46" s="428">
        <f>'2019 KESIS Energy Balance'!BD46*'2019 KESIS Energy Balance (2)'!$B$1</f>
        <v>0</v>
      </c>
      <c r="BE46" s="428">
        <f>'2019 KESIS Energy Balance'!BE46*'2019 KESIS Energy Balance (2)'!$B$1</f>
        <v>0</v>
      </c>
      <c r="BF46" s="428">
        <f>'2019 KESIS Energy Balance'!BF46*'2019 KESIS Energy Balance (2)'!$B$1</f>
        <v>0</v>
      </c>
      <c r="BG46" s="428">
        <f>'2019 KESIS Energy Balance'!BG46*'2019 KESIS Energy Balance (2)'!$B$1</f>
        <v>0</v>
      </c>
      <c r="BH46" s="428">
        <f>'2019 KESIS Energy Balance'!BH46*'2019 KESIS Energy Balance (2)'!$B$1</f>
        <v>-1971897600000</v>
      </c>
      <c r="BI46" s="428">
        <f>'2019 KESIS Energy Balance'!BI46*'2019 KESIS Energy Balance (2)'!$B$1</f>
        <v>0</v>
      </c>
      <c r="BJ46" s="428">
        <f>'2019 KESIS Energy Balance'!BJ46*'2019 KESIS Energy Balance (2)'!$B$1</f>
        <v>-7526899200000</v>
      </c>
      <c r="BK46" s="428">
        <f>'2019 KESIS Energy Balance'!BK46*'2019 KESIS Energy Balance (2)'!$B$1</f>
        <v>-564884480000</v>
      </c>
      <c r="BL46" s="104"/>
      <c r="BM46" s="104"/>
    </row>
    <row r="47" spans="2:65">
      <c r="B47" s="107" t="s">
        <v>325</v>
      </c>
      <c r="C47" s="121" t="s">
        <v>326</v>
      </c>
      <c r="D47" s="428">
        <f>'2019 KESIS Energy Balance'!D47*'2019 KESIS Energy Balance (2)'!$B$1</f>
        <v>0</v>
      </c>
      <c r="E47" s="428">
        <f>'2019 KESIS Energy Balance'!E47*'2019 KESIS Energy Balance (2)'!$B$1</f>
        <v>0</v>
      </c>
      <c r="F47" s="428">
        <f>'2019 KESIS Energy Balance'!F47*'2019 KESIS Energy Balance (2)'!$B$1</f>
        <v>0</v>
      </c>
      <c r="G47" s="428">
        <f>'2019 KESIS Energy Balance'!G47*'2019 KESIS Energy Balance (2)'!$B$1</f>
        <v>0</v>
      </c>
      <c r="H47" s="428">
        <f>'2019 KESIS Energy Balance'!H47*'2019 KESIS Energy Balance (2)'!$B$1</f>
        <v>0</v>
      </c>
      <c r="I47" s="428">
        <f>'2019 KESIS Energy Balance'!I47*'2019 KESIS Energy Balance (2)'!$B$1</f>
        <v>0</v>
      </c>
      <c r="J47" s="428">
        <f>'2019 KESIS Energy Balance'!J47*'2019 KESIS Energy Balance (2)'!$B$1</f>
        <v>0</v>
      </c>
      <c r="K47" s="428">
        <f>'2019 KESIS Energy Balance'!K47*'2019 KESIS Energy Balance (2)'!$B$1</f>
        <v>0</v>
      </c>
      <c r="L47" s="428">
        <f>'2019 KESIS Energy Balance'!L47*'2019 KESIS Energy Balance (2)'!$B$1</f>
        <v>0</v>
      </c>
      <c r="M47" s="428">
        <f>'2019 KESIS Energy Balance'!M47*'2019 KESIS Energy Balance (2)'!$B$1</f>
        <v>0</v>
      </c>
      <c r="N47" s="428">
        <f>'2019 KESIS Energy Balance'!N47*'2019 KESIS Energy Balance (2)'!$B$1</f>
        <v>0</v>
      </c>
      <c r="O47" s="428">
        <f>'2019 KESIS Energy Balance'!O47*'2019 KESIS Energy Balance (2)'!$B$1</f>
        <v>0</v>
      </c>
      <c r="P47" s="428">
        <f>'2019 KESIS Energy Balance'!P47*'2019 KESIS Energy Balance (2)'!$B$1</f>
        <v>0</v>
      </c>
      <c r="Q47" s="428">
        <f>'2019 KESIS Energy Balance'!Q47*'2019 KESIS Energy Balance (2)'!$B$1</f>
        <v>-419496959999.99994</v>
      </c>
      <c r="R47" s="428">
        <f>'2019 KESIS Energy Balance'!R47*'2019 KESIS Energy Balance (2)'!$B$1</f>
        <v>0</v>
      </c>
      <c r="S47" s="428">
        <f>'2019 KESIS Energy Balance'!S47*'2019 KESIS Energy Balance (2)'!$B$1</f>
        <v>0</v>
      </c>
      <c r="T47" s="428">
        <f>'2019 KESIS Energy Balance'!T47*'2019 KESIS Energy Balance (2)'!$B$1</f>
        <v>0</v>
      </c>
      <c r="U47" s="428">
        <f>'2019 KESIS Energy Balance'!U47*'2019 KESIS Energy Balance (2)'!$B$1</f>
        <v>0</v>
      </c>
      <c r="V47" s="428">
        <f>'2019 KESIS Energy Balance'!V47*'2019 KESIS Energy Balance (2)'!$B$1</f>
        <v>0</v>
      </c>
      <c r="W47" s="428">
        <f>'2019 KESIS Energy Balance'!W47*'2019 KESIS Energy Balance (2)'!$B$1</f>
        <v>0</v>
      </c>
      <c r="X47" s="428">
        <f>'2019 KESIS Energy Balance'!X47*'2019 KESIS Energy Balance (2)'!$B$1</f>
        <v>0</v>
      </c>
      <c r="Y47" s="428">
        <f>'2019 KESIS Energy Balance'!Y47*'2019 KESIS Energy Balance (2)'!$B$1</f>
        <v>0</v>
      </c>
      <c r="Z47" s="428">
        <f>'2019 KESIS Energy Balance'!Z47*'2019 KESIS Energy Balance (2)'!$B$1</f>
        <v>0</v>
      </c>
      <c r="AA47" s="428">
        <f>'2019 KESIS Energy Balance'!AA47*'2019 KESIS Energy Balance (2)'!$B$1</f>
        <v>0</v>
      </c>
      <c r="AB47" s="428">
        <f>'2019 KESIS Energy Balance'!AB47*'2019 KESIS Energy Balance (2)'!$B$1</f>
        <v>0</v>
      </c>
      <c r="AC47" s="428">
        <f>'2019 KESIS Energy Balance'!AC47*'2019 KESIS Energy Balance (2)'!$B$1</f>
        <v>0</v>
      </c>
      <c r="AD47" s="428">
        <f>'2019 KESIS Energy Balance'!AD47*'2019 KESIS Energy Balance (2)'!$B$1</f>
        <v>0</v>
      </c>
      <c r="AE47" s="428">
        <f>'2019 KESIS Energy Balance'!AE47*'2019 KESIS Energy Balance (2)'!$B$1</f>
        <v>0</v>
      </c>
      <c r="AF47" s="428">
        <f>'2019 KESIS Energy Balance'!AF47*'2019 KESIS Energy Balance (2)'!$B$1</f>
        <v>0</v>
      </c>
      <c r="AG47" s="428">
        <f>'2019 KESIS Energy Balance'!AG47*'2019 KESIS Energy Balance (2)'!$B$1</f>
        <v>0</v>
      </c>
      <c r="AH47" s="428">
        <f>'2019 KESIS Energy Balance'!AH47*'2019 KESIS Energy Balance (2)'!$B$1</f>
        <v>0</v>
      </c>
      <c r="AI47" s="428">
        <f>'2019 KESIS Energy Balance'!AI47*'2019 KESIS Energy Balance (2)'!$B$1</f>
        <v>0</v>
      </c>
      <c r="AJ47" s="428">
        <f>'2019 KESIS Energy Balance'!AJ47*'2019 KESIS Energy Balance (2)'!$B$1</f>
        <v>0</v>
      </c>
      <c r="AK47" s="428">
        <f>'2019 KESIS Energy Balance'!AK47*'2019 KESIS Energy Balance (2)'!$B$1</f>
        <v>0</v>
      </c>
      <c r="AL47" s="428">
        <f>'2019 KESIS Energy Balance'!AL47*'2019 KESIS Energy Balance (2)'!$B$1</f>
        <v>0</v>
      </c>
      <c r="AM47" s="428">
        <f>'2019 KESIS Energy Balance'!AM47*'2019 KESIS Energy Balance (2)'!$B$1</f>
        <v>0</v>
      </c>
      <c r="AN47" s="428">
        <f>'2019 KESIS Energy Balance'!AN47*'2019 KESIS Energy Balance (2)'!$B$1</f>
        <v>0</v>
      </c>
      <c r="AO47" s="428">
        <f>'2019 KESIS Energy Balance'!AO47*'2019 KESIS Energy Balance (2)'!$B$1</f>
        <v>0</v>
      </c>
      <c r="AP47" s="428">
        <f>'2019 KESIS Energy Balance'!AP47*'2019 KESIS Energy Balance (2)'!$B$1</f>
        <v>0</v>
      </c>
      <c r="AQ47" s="428">
        <f>'2019 KESIS Energy Balance'!AQ47*'2019 KESIS Energy Balance (2)'!$B$1</f>
        <v>0</v>
      </c>
      <c r="AR47" s="428">
        <f>'2019 KESIS Energy Balance'!AR47*'2019 KESIS Energy Balance (2)'!$B$1</f>
        <v>0</v>
      </c>
      <c r="AS47" s="428">
        <f>'2019 KESIS Energy Balance'!AS47*'2019 KESIS Energy Balance (2)'!$B$1</f>
        <v>0</v>
      </c>
      <c r="AT47" s="428">
        <f>'2019 KESIS Energy Balance'!AT47*'2019 KESIS Energy Balance (2)'!$B$1</f>
        <v>0</v>
      </c>
      <c r="AU47" s="428">
        <f>'2019 KESIS Energy Balance'!AU47*'2019 KESIS Energy Balance (2)'!$B$1</f>
        <v>0</v>
      </c>
      <c r="AV47" s="428">
        <f>'2019 KESIS Energy Balance'!AV47*'2019 KESIS Energy Balance (2)'!$B$1</f>
        <v>0</v>
      </c>
      <c r="AW47" s="428">
        <f>'2019 KESIS Energy Balance'!AW47*'2019 KESIS Energy Balance (2)'!$B$1</f>
        <v>0</v>
      </c>
      <c r="AX47" s="428">
        <f>'2019 KESIS Energy Balance'!AX47*'2019 KESIS Energy Balance (2)'!$B$1</f>
        <v>0</v>
      </c>
      <c r="AY47" s="428">
        <f>'2019 KESIS Energy Balance'!AY47*'2019 KESIS Energy Balance (2)'!$B$1</f>
        <v>0</v>
      </c>
      <c r="AZ47" s="428">
        <f>'2019 KESIS Energy Balance'!AZ47*'2019 KESIS Energy Balance (2)'!$B$1</f>
        <v>0</v>
      </c>
      <c r="BA47" s="428">
        <f>'2019 KESIS Energy Balance'!BA47*'2019 KESIS Energy Balance (2)'!$B$1</f>
        <v>0</v>
      </c>
      <c r="BB47" s="428">
        <f>'2019 KESIS Energy Balance'!BB47*'2019 KESIS Energy Balance (2)'!$B$1</f>
        <v>0</v>
      </c>
      <c r="BC47" s="428">
        <f>'2019 KESIS Energy Balance'!BC47*'2019 KESIS Energy Balance (2)'!$B$1</f>
        <v>0</v>
      </c>
      <c r="BD47" s="428">
        <f>'2019 KESIS Energy Balance'!BD47*'2019 KESIS Energy Balance (2)'!$B$1</f>
        <v>0</v>
      </c>
      <c r="BE47" s="428">
        <f>'2019 KESIS Energy Balance'!BE47*'2019 KESIS Energy Balance (2)'!$B$1</f>
        <v>0</v>
      </c>
      <c r="BF47" s="428">
        <f>'2019 KESIS Energy Balance'!BF47*'2019 KESIS Energy Balance (2)'!$B$1</f>
        <v>0</v>
      </c>
      <c r="BG47" s="428">
        <f>'2019 KESIS Energy Balance'!BG47*'2019 KESIS Energy Balance (2)'!$B$1</f>
        <v>0</v>
      </c>
      <c r="BH47" s="428">
        <f>'2019 KESIS Energy Balance'!BH47*'2019 KESIS Energy Balance (2)'!$B$1</f>
        <v>-54491909120000.008</v>
      </c>
      <c r="BI47" s="428">
        <f>'2019 KESIS Energy Balance'!BI47*'2019 KESIS Energy Balance (2)'!$B$1</f>
        <v>-16131150080000</v>
      </c>
      <c r="BJ47" s="428">
        <f>'2019 KESIS Energy Balance'!BJ47*'2019 KESIS Energy Balance (2)'!$B$1</f>
        <v>-71042556160000</v>
      </c>
      <c r="BK47" s="428">
        <f>'2019 KESIS Energy Balance'!BK47*'2019 KESIS Energy Balance (2)'!$B$1</f>
        <v>0</v>
      </c>
      <c r="BL47" s="104"/>
      <c r="BM47" s="104"/>
    </row>
    <row r="48" spans="2:65">
      <c r="B48" s="118" t="s">
        <v>327</v>
      </c>
      <c r="C48" s="119" t="s">
        <v>328</v>
      </c>
      <c r="D48" s="428">
        <f>'2019 KESIS Energy Balance'!D48*'2019 KESIS Energy Balance (2)'!$B$1</f>
        <v>0</v>
      </c>
      <c r="E48" s="428">
        <f>'2019 KESIS Energy Balance'!E48*'2019 KESIS Energy Balance (2)'!$B$1</f>
        <v>122350026240000</v>
      </c>
      <c r="F48" s="428">
        <f>'2019 KESIS Energy Balance'!F48*'2019 KESIS Energy Balance (2)'!$B$1</f>
        <v>0</v>
      </c>
      <c r="G48" s="428">
        <f>'2019 KESIS Energy Balance'!G48*'2019 KESIS Energy Balance (2)'!$B$1</f>
        <v>145961054720000</v>
      </c>
      <c r="H48" s="428">
        <f>'2019 KESIS Energy Balance'!H48*'2019 KESIS Energy Balance (2)'!$B$1</f>
        <v>0</v>
      </c>
      <c r="I48" s="428">
        <f>'2019 KESIS Energy Balance'!I48*'2019 KESIS Energy Balance (2)'!$B$1</f>
        <v>1230080000</v>
      </c>
      <c r="J48" s="428">
        <f>'2019 KESIS Energy Balance'!J48*'2019 KESIS Energy Balance (2)'!$B$1</f>
        <v>611032320000</v>
      </c>
      <c r="K48" s="428">
        <f>'2019 KESIS Energy Balance'!K48*'2019 KESIS Energy Balance (2)'!$B$1</f>
        <v>18762568960000</v>
      </c>
      <c r="L48" s="428">
        <f>'2019 KESIS Energy Balance'!L48*'2019 KESIS Energy Balance (2)'!$B$1</f>
        <v>28566068479999.996</v>
      </c>
      <c r="M48" s="428">
        <f>'2019 KESIS Energy Balance'!M48*'2019 KESIS Energy Balance (2)'!$B$1</f>
        <v>22250202880000</v>
      </c>
      <c r="N48" s="428">
        <f>'2019 KESIS Energy Balance'!N48*'2019 KESIS Energy Balance (2)'!$B$1</f>
        <v>73095202560000</v>
      </c>
      <c r="O48" s="428">
        <f>'2019 KESIS Energy Balance'!O48*'2019 KESIS Energy Balance (2)'!$B$1</f>
        <v>1776791040000</v>
      </c>
      <c r="P48" s="428">
        <f>'2019 KESIS Energy Balance'!P48*'2019 KESIS Energy Balance (2)'!$B$1</f>
        <v>14034141440000</v>
      </c>
      <c r="Q48" s="428">
        <f>'2019 KESIS Energy Balance'!Q48*'2019 KESIS Energy Balance (2)'!$B$1</f>
        <v>40169968640000</v>
      </c>
      <c r="R48" s="428">
        <f>'2019 KESIS Energy Balance'!R48*'2019 KESIS Energy Balance (2)'!$B$1</f>
        <v>910144881920000</v>
      </c>
      <c r="S48" s="428">
        <f>'2019 KESIS Energy Balance'!S48*'2019 KESIS Energy Balance (2)'!$B$1</f>
        <v>0</v>
      </c>
      <c r="T48" s="428">
        <f>'2019 KESIS Energy Balance'!T48*'2019 KESIS Energy Balance (2)'!$B$1</f>
        <v>0</v>
      </c>
      <c r="U48" s="428">
        <f>'2019 KESIS Energy Balance'!U48*'2019 KESIS Energy Balance (2)'!$B$1</f>
        <v>0</v>
      </c>
      <c r="V48" s="428">
        <f>'2019 KESIS Energy Balance'!V48*'2019 KESIS Energy Balance (2)'!$B$1</f>
        <v>0</v>
      </c>
      <c r="W48" s="428">
        <f>'2019 KESIS Energy Balance'!W48*'2019 KESIS Energy Balance (2)'!$B$1</f>
        <v>31686662399999.996</v>
      </c>
      <c r="X48" s="428">
        <f>'2019 KESIS Energy Balance'!X48*'2019 KESIS Energy Balance (2)'!$B$1</f>
        <v>256325816320000</v>
      </c>
      <c r="Y48" s="428">
        <f>'2019 KESIS Energy Balance'!Y48*'2019 KESIS Energy Balance (2)'!$B$1</f>
        <v>187767624959999.97</v>
      </c>
      <c r="Z48" s="428">
        <f>'2019 KESIS Energy Balance'!Z48*'2019 KESIS Energy Balance (2)'!$B$1</f>
        <v>408124672000000</v>
      </c>
      <c r="AA48" s="428">
        <f>'2019 KESIS Energy Balance'!AA48*'2019 KESIS Energy Balance (2)'!$B$1</f>
        <v>124079359999.99998</v>
      </c>
      <c r="AB48" s="428">
        <f>'2019 KESIS Energy Balance'!AB48*'2019 KESIS Energy Balance (2)'!$B$1</f>
        <v>0</v>
      </c>
      <c r="AC48" s="428">
        <f>'2019 KESIS Energy Balance'!AC48*'2019 KESIS Energy Balance (2)'!$B$1</f>
        <v>123440908800000</v>
      </c>
      <c r="AD48" s="428">
        <f>'2019 KESIS Energy Balance'!AD48*'2019 KESIS Energy Balance (2)'!$B$1</f>
        <v>92398292479999.984</v>
      </c>
      <c r="AE48" s="428">
        <f>'2019 KESIS Energy Balance'!AE48*'2019 KESIS Energy Balance (2)'!$B$1</f>
        <v>932273425920000.13</v>
      </c>
      <c r="AF48" s="428">
        <f>'2019 KESIS Energy Balance'!AF48*'2019 KESIS Energy Balance (2)'!$B$1</f>
        <v>7460752640000</v>
      </c>
      <c r="AG48" s="428">
        <f>'2019 KESIS Energy Balance'!AG48*'2019 KESIS Energy Balance (2)'!$B$1</f>
        <v>2505633280000</v>
      </c>
      <c r="AH48" s="428">
        <f>'2019 KESIS Energy Balance'!AH48*'2019 KESIS Energy Balance (2)'!$B$1</f>
        <v>38668120320000</v>
      </c>
      <c r="AI48" s="428">
        <f>'2019 KESIS Energy Balance'!AI48*'2019 KESIS Energy Balance (2)'!$B$1</f>
        <v>1738159306240000</v>
      </c>
      <c r="AJ48" s="428">
        <f>'2019 KESIS Energy Balance'!AJ48*'2019 KESIS Energy Balance (2)'!$B$1</f>
        <v>8401089280000</v>
      </c>
      <c r="AK48" s="428">
        <f>'2019 KESIS Energy Balance'!AK48*'2019 KESIS Energy Balance (2)'!$B$1</f>
        <v>33734309120000</v>
      </c>
      <c r="AL48" s="428">
        <f>'2019 KESIS Energy Balance'!AL48*'2019 KESIS Energy Balance (2)'!$B$1</f>
        <v>66824849920000</v>
      </c>
      <c r="AM48" s="428">
        <f>'2019 KESIS Energy Balance'!AM48*'2019 KESIS Energy Balance (2)'!$B$1</f>
        <v>779672320000</v>
      </c>
      <c r="AN48" s="428">
        <f>'2019 KESIS Energy Balance'!AN48*'2019 KESIS Energy Balance (2)'!$B$1</f>
        <v>31606429440000</v>
      </c>
      <c r="AO48" s="428">
        <f>'2019 KESIS Energy Balance'!AO48*'2019 KESIS Energy Balance (2)'!$B$1</f>
        <v>43822949120000.008</v>
      </c>
      <c r="AP48" s="428">
        <f>'2019 KESIS Energy Balance'!AP48*'2019 KESIS Energy Balance (2)'!$B$1</f>
        <v>62370650879999.992</v>
      </c>
      <c r="AQ48" s="428">
        <f>'2019 KESIS Energy Balance'!AQ48*'2019 KESIS Energy Balance (2)'!$B$1</f>
        <v>33246403840000.004</v>
      </c>
      <c r="AR48" s="428">
        <f>'2019 KESIS Energy Balance'!AR48*'2019 KESIS Energy Balance (2)'!$B$1</f>
        <v>16395617280000.002</v>
      </c>
      <c r="AS48" s="428">
        <f>'2019 KESIS Energy Balance'!AS48*'2019 KESIS Energy Balance (2)'!$B$1</f>
        <v>32564899840000</v>
      </c>
      <c r="AT48" s="428">
        <f>'2019 KESIS Energy Balance'!AT48*'2019 KESIS Energy Balance (2)'!$B$1</f>
        <v>2095381760000</v>
      </c>
      <c r="AU48" s="428">
        <f>'2019 KESIS Energy Balance'!AU48*'2019 KESIS Energy Balance (2)'!$B$1</f>
        <v>265776640000.00003</v>
      </c>
      <c r="AV48" s="428">
        <f>'2019 KESIS Energy Balance'!AV48*'2019 KESIS Energy Balance (2)'!$B$1</f>
        <v>0</v>
      </c>
      <c r="AW48" s="428">
        <f>'2019 KESIS Energy Balance'!AW48*'2019 KESIS Energy Balance (2)'!$B$1</f>
        <v>27197624320000</v>
      </c>
      <c r="AX48" s="428">
        <f>'2019 KESIS Energy Balance'!AX48*'2019 KESIS Energy Balance (2)'!$B$1</f>
        <v>0</v>
      </c>
      <c r="AY48" s="428">
        <f>'2019 KESIS Energy Balance'!AY48*'2019 KESIS Energy Balance (2)'!$B$1</f>
        <v>0</v>
      </c>
      <c r="AZ48" s="428">
        <f>'2019 KESIS Energy Balance'!AZ48*'2019 KESIS Energy Balance (2)'!$B$1</f>
        <v>0</v>
      </c>
      <c r="BA48" s="428">
        <f>'2019 KESIS Energy Balance'!BA48*'2019 KESIS Energy Balance (2)'!$B$1</f>
        <v>0</v>
      </c>
      <c r="BB48" s="428">
        <f>'2019 KESIS Energy Balance'!BB48*'2019 KESIS Energy Balance (2)'!$B$1</f>
        <v>8916968960000</v>
      </c>
      <c r="BC48" s="428">
        <f>'2019 KESIS Energy Balance'!BC48*'2019 KESIS Energy Balance (2)'!$B$1</f>
        <v>0</v>
      </c>
      <c r="BD48" s="428">
        <f>'2019 KESIS Energy Balance'!BD48*'2019 KESIS Energy Balance (2)'!$B$1</f>
        <v>1067868160000</v>
      </c>
      <c r="BE48" s="428">
        <f>'2019 KESIS Energy Balance'!BE48*'2019 KESIS Energy Balance (2)'!$B$1</f>
        <v>0</v>
      </c>
      <c r="BF48" s="428">
        <f>'2019 KESIS Energy Balance'!BF48*'2019 KESIS Energy Balance (2)'!$B$1</f>
        <v>0</v>
      </c>
      <c r="BG48" s="428">
        <f>'2019 KESIS Energy Balance'!BG48*'2019 KESIS Energy Balance (2)'!$B$1</f>
        <v>0</v>
      </c>
      <c r="BH48" s="428">
        <f>'2019 KESIS Energy Balance'!BH48*'2019 KESIS Energy Balance (2)'!$B$1</f>
        <v>1839796094720000</v>
      </c>
      <c r="BI48" s="428">
        <f>'2019 KESIS Energy Balance'!BI48*'2019 KESIS Energy Balance (2)'!$B$1</f>
        <v>234265402880000</v>
      </c>
      <c r="BJ48" s="428">
        <f>'2019 KESIS Energy Balance'!BJ48*'2019 KESIS Energy Balance (2)'!$B$1</f>
        <v>7640010452480002</v>
      </c>
      <c r="BK48" s="428">
        <f>'2019 KESIS Energy Balance'!BK48*'2019 KESIS Energy Balance (2)'!$B$1</f>
        <v>231618826240000</v>
      </c>
      <c r="BL48" s="104"/>
      <c r="BM48" s="104"/>
    </row>
    <row r="49" spans="2:65" collapsed="1">
      <c r="B49" s="114" t="s">
        <v>329</v>
      </c>
      <c r="C49" s="122" t="s">
        <v>330</v>
      </c>
      <c r="D49" s="428">
        <f>'2019 KESIS Energy Balance'!D49*'2019 KESIS Energy Balance (2)'!$B$1</f>
        <v>0</v>
      </c>
      <c r="E49" s="428">
        <f>'2019 KESIS Energy Balance'!E49*'2019 KESIS Energy Balance (2)'!$B$1</f>
        <v>122350026240000</v>
      </c>
      <c r="F49" s="428">
        <f>'2019 KESIS Energy Balance'!F49*'2019 KESIS Energy Balance (2)'!$B$1</f>
        <v>0</v>
      </c>
      <c r="G49" s="428">
        <f>'2019 KESIS Energy Balance'!G49*'2019 KESIS Energy Balance (2)'!$B$1</f>
        <v>145961054720000</v>
      </c>
      <c r="H49" s="428">
        <f>'2019 KESIS Energy Balance'!H49*'2019 KESIS Energy Balance (2)'!$B$1</f>
        <v>0</v>
      </c>
      <c r="I49" s="428">
        <f>'2019 KESIS Energy Balance'!I49*'2019 KESIS Energy Balance (2)'!$B$1</f>
        <v>1230080000</v>
      </c>
      <c r="J49" s="428">
        <f>'2019 KESIS Energy Balance'!J49*'2019 KESIS Energy Balance (2)'!$B$1</f>
        <v>0</v>
      </c>
      <c r="K49" s="428">
        <f>'2019 KESIS Energy Balance'!K49*'2019 KESIS Energy Balance (2)'!$B$1</f>
        <v>18762568960000</v>
      </c>
      <c r="L49" s="428">
        <f>'2019 KESIS Energy Balance'!L49*'2019 KESIS Energy Balance (2)'!$B$1</f>
        <v>28566068479999.996</v>
      </c>
      <c r="M49" s="428">
        <f>'2019 KESIS Energy Balance'!M49*'2019 KESIS Energy Balance (2)'!$B$1</f>
        <v>0</v>
      </c>
      <c r="N49" s="428">
        <f>'2019 KESIS Energy Balance'!N49*'2019 KESIS Energy Balance (2)'!$B$1</f>
        <v>73095202560000</v>
      </c>
      <c r="O49" s="428">
        <f>'2019 KESIS Energy Balance'!O49*'2019 KESIS Energy Balance (2)'!$B$1</f>
        <v>1776791040000</v>
      </c>
      <c r="P49" s="428">
        <f>'2019 KESIS Energy Balance'!P49*'2019 KESIS Energy Balance (2)'!$B$1</f>
        <v>14034141440000</v>
      </c>
      <c r="Q49" s="428">
        <f>'2019 KESIS Energy Balance'!Q49*'2019 KESIS Energy Balance (2)'!$B$1</f>
        <v>26974265600000</v>
      </c>
      <c r="R49" s="428">
        <f>'2019 KESIS Energy Balance'!R49*'2019 KESIS Energy Balance (2)'!$B$1</f>
        <v>910144881920000</v>
      </c>
      <c r="S49" s="428">
        <f>'2019 KESIS Energy Balance'!S49*'2019 KESIS Energy Balance (2)'!$B$1</f>
        <v>0</v>
      </c>
      <c r="T49" s="428">
        <f>'2019 KESIS Energy Balance'!T49*'2019 KESIS Energy Balance (2)'!$B$1</f>
        <v>0</v>
      </c>
      <c r="U49" s="428">
        <f>'2019 KESIS Energy Balance'!U49*'2019 KESIS Energy Balance (2)'!$B$1</f>
        <v>0</v>
      </c>
      <c r="V49" s="428">
        <f>'2019 KESIS Energy Balance'!V49*'2019 KESIS Energy Balance (2)'!$B$1</f>
        <v>0</v>
      </c>
      <c r="W49" s="428">
        <f>'2019 KESIS Energy Balance'!W49*'2019 KESIS Energy Balance (2)'!$B$1</f>
        <v>31686662399999.996</v>
      </c>
      <c r="X49" s="428">
        <f>'2019 KESIS Energy Balance'!X49*'2019 KESIS Energy Balance (2)'!$B$1</f>
        <v>102555936000000</v>
      </c>
      <c r="Y49" s="428">
        <f>'2019 KESIS Energy Balance'!Y49*'2019 KESIS Energy Balance (2)'!$B$1</f>
        <v>157244261120000</v>
      </c>
      <c r="Z49" s="428">
        <f>'2019 KESIS Energy Balance'!Z49*'2019 KESIS Energy Balance (2)'!$B$1</f>
        <v>408124672000000</v>
      </c>
      <c r="AA49" s="428">
        <f>'2019 KESIS Energy Balance'!AA49*'2019 KESIS Energy Balance (2)'!$B$1</f>
        <v>124079359999.99998</v>
      </c>
      <c r="AB49" s="428">
        <f>'2019 KESIS Energy Balance'!AB49*'2019 KESIS Energy Balance (2)'!$B$1</f>
        <v>0</v>
      </c>
      <c r="AC49" s="428">
        <f>'2019 KESIS Energy Balance'!AC49*'2019 KESIS Energy Balance (2)'!$B$1</f>
        <v>123440908800000</v>
      </c>
      <c r="AD49" s="428">
        <f>'2019 KESIS Energy Balance'!AD49*'2019 KESIS Energy Balance (2)'!$B$1</f>
        <v>92398292479999.984</v>
      </c>
      <c r="AE49" s="428">
        <f>'2019 KESIS Energy Balance'!AE49*'2019 KESIS Energy Balance (2)'!$B$1</f>
        <v>932273425920000.13</v>
      </c>
      <c r="AF49" s="428">
        <f>'2019 KESIS Energy Balance'!AF49*'2019 KESIS Energy Balance (2)'!$B$1</f>
        <v>7460752640000</v>
      </c>
      <c r="AG49" s="428">
        <f>'2019 KESIS Energy Balance'!AG49*'2019 KESIS Energy Balance (2)'!$B$1</f>
        <v>2505633280000</v>
      </c>
      <c r="AH49" s="428">
        <f>'2019 KESIS Energy Balance'!AH49*'2019 KESIS Energy Balance (2)'!$B$1</f>
        <v>38668120320000</v>
      </c>
      <c r="AI49" s="428">
        <f>'2019 KESIS Energy Balance'!AI49*'2019 KESIS Energy Balance (2)'!$B$1</f>
        <v>0</v>
      </c>
      <c r="AJ49" s="428">
        <f>'2019 KESIS Energy Balance'!AJ49*'2019 KESIS Energy Balance (2)'!$B$1</f>
        <v>0</v>
      </c>
      <c r="AK49" s="428">
        <f>'2019 KESIS Energy Balance'!AK49*'2019 KESIS Energy Balance (2)'!$B$1</f>
        <v>0</v>
      </c>
      <c r="AL49" s="428">
        <f>'2019 KESIS Energy Balance'!AL49*'2019 KESIS Energy Balance (2)'!$B$1</f>
        <v>0</v>
      </c>
      <c r="AM49" s="428">
        <f>'2019 KESIS Energy Balance'!AM49*'2019 KESIS Energy Balance (2)'!$B$1</f>
        <v>0</v>
      </c>
      <c r="AN49" s="428">
        <f>'2019 KESIS Energy Balance'!AN49*'2019 KESIS Energy Balance (2)'!$B$1</f>
        <v>0</v>
      </c>
      <c r="AO49" s="428">
        <f>'2019 KESIS Energy Balance'!AO49*'2019 KESIS Energy Balance (2)'!$B$1</f>
        <v>0</v>
      </c>
      <c r="AP49" s="428">
        <f>'2019 KESIS Energy Balance'!AP49*'2019 KESIS Energy Balance (2)'!$B$1</f>
        <v>62370650879999.992</v>
      </c>
      <c r="AQ49" s="428">
        <f>'2019 KESIS Energy Balance'!AQ49*'2019 KESIS Energy Balance (2)'!$B$1</f>
        <v>33246403840000.004</v>
      </c>
      <c r="AR49" s="428">
        <f>'2019 KESIS Energy Balance'!AR49*'2019 KESIS Energy Balance (2)'!$B$1</f>
        <v>16395617280000.002</v>
      </c>
      <c r="AS49" s="428">
        <f>'2019 KESIS Energy Balance'!AS49*'2019 KESIS Energy Balance (2)'!$B$1</f>
        <v>32564899840000</v>
      </c>
      <c r="AT49" s="428">
        <f>'2019 KESIS Energy Balance'!AT49*'2019 KESIS Energy Balance (2)'!$B$1</f>
        <v>2095381760000</v>
      </c>
      <c r="AU49" s="428">
        <f>'2019 KESIS Energy Balance'!AU49*'2019 KESIS Energy Balance (2)'!$B$1</f>
        <v>265776640000.00003</v>
      </c>
      <c r="AV49" s="428">
        <f>'2019 KESIS Energy Balance'!AV49*'2019 KESIS Energy Balance (2)'!$B$1</f>
        <v>0</v>
      </c>
      <c r="AW49" s="428">
        <f>'2019 KESIS Energy Balance'!AW49*'2019 KESIS Energy Balance (2)'!$B$1</f>
        <v>27197624320000</v>
      </c>
      <c r="AX49" s="428">
        <f>'2019 KESIS Energy Balance'!AX49*'2019 KESIS Energy Balance (2)'!$B$1</f>
        <v>0</v>
      </c>
      <c r="AY49" s="428">
        <f>'2019 KESIS Energy Balance'!AY49*'2019 KESIS Energy Balance (2)'!$B$1</f>
        <v>0</v>
      </c>
      <c r="AZ49" s="428">
        <f>'2019 KESIS Energy Balance'!AZ49*'2019 KESIS Energy Balance (2)'!$B$1</f>
        <v>0</v>
      </c>
      <c r="BA49" s="428">
        <f>'2019 KESIS Energy Balance'!BA49*'2019 KESIS Energy Balance (2)'!$B$1</f>
        <v>0</v>
      </c>
      <c r="BB49" s="428">
        <f>'2019 KESIS Energy Balance'!BB49*'2019 KESIS Energy Balance (2)'!$B$1</f>
        <v>8916968960000</v>
      </c>
      <c r="BC49" s="428">
        <f>'2019 KESIS Energy Balance'!BC49*'2019 KESIS Energy Balance (2)'!$B$1</f>
        <v>0</v>
      </c>
      <c r="BD49" s="428">
        <f>'2019 KESIS Energy Balance'!BD49*'2019 KESIS Energy Balance (2)'!$B$1</f>
        <v>1067868160000</v>
      </c>
      <c r="BE49" s="428">
        <f>'2019 KESIS Energy Balance'!BE49*'2019 KESIS Energy Balance (2)'!$B$1</f>
        <v>0</v>
      </c>
      <c r="BF49" s="428">
        <f>'2019 KESIS Energy Balance'!BF49*'2019 KESIS Energy Balance (2)'!$B$1</f>
        <v>0</v>
      </c>
      <c r="BG49" s="428">
        <f>'2019 KESIS Energy Balance'!BG49*'2019 KESIS Energy Balance (2)'!$B$1</f>
        <v>0</v>
      </c>
      <c r="BH49" s="428">
        <f>'2019 KESIS Energy Balance'!BH49*'2019 KESIS Energy Balance (2)'!$B$1</f>
        <v>1839796094720000</v>
      </c>
      <c r="BI49" s="428">
        <f>'2019 KESIS Energy Balance'!BI49*'2019 KESIS Energy Balance (2)'!$B$1</f>
        <v>234265402880000</v>
      </c>
      <c r="BJ49" s="428">
        <f>'2019 KESIS Energy Balance'!BJ49*'2019 KESIS Energy Balance (2)'!$B$1</f>
        <v>5496331664639999</v>
      </c>
      <c r="BK49" s="428">
        <f>'2019 KESIS Energy Balance'!BK49*'2019 KESIS Energy Balance (2)'!$B$1</f>
        <v>231618826240000</v>
      </c>
      <c r="BL49" s="104"/>
      <c r="BM49" s="104"/>
    </row>
    <row r="50" spans="2:65" collapsed="1">
      <c r="B50" s="116" t="s">
        <v>120</v>
      </c>
      <c r="C50" s="123" t="s">
        <v>331</v>
      </c>
      <c r="D50" s="428">
        <f>'2019 KESIS Energy Balance'!D50*'2019 KESIS Energy Balance (2)'!$B$1</f>
        <v>0</v>
      </c>
      <c r="E50" s="428">
        <f>'2019 KESIS Energy Balance'!E50*'2019 KESIS Energy Balance (2)'!$B$1</f>
        <v>122350026240000</v>
      </c>
      <c r="F50" s="428">
        <f>'2019 KESIS Energy Balance'!F50*'2019 KESIS Energy Balance (2)'!$B$1</f>
        <v>0</v>
      </c>
      <c r="G50" s="428">
        <f>'2019 KESIS Energy Balance'!G50*'2019 KESIS Energy Balance (2)'!$B$1</f>
        <v>145961054720000</v>
      </c>
      <c r="H50" s="428">
        <f>'2019 KESIS Energy Balance'!H50*'2019 KESIS Energy Balance (2)'!$B$1</f>
        <v>0</v>
      </c>
      <c r="I50" s="428">
        <f>'2019 KESIS Energy Balance'!I50*'2019 KESIS Energy Balance (2)'!$B$1</f>
        <v>1230080000</v>
      </c>
      <c r="J50" s="428">
        <f>'2019 KESIS Energy Balance'!J50*'2019 KESIS Energy Balance (2)'!$B$1</f>
        <v>0</v>
      </c>
      <c r="K50" s="428">
        <f>'2019 KESIS Energy Balance'!K50*'2019 KESIS Energy Balance (2)'!$B$1</f>
        <v>2261244160000</v>
      </c>
      <c r="L50" s="428">
        <f>'2019 KESIS Energy Balance'!L50*'2019 KESIS Energy Balance (2)'!$B$1</f>
        <v>28566068479999.996</v>
      </c>
      <c r="M50" s="428">
        <f>'2019 KESIS Energy Balance'!M50*'2019 KESIS Energy Balance (2)'!$B$1</f>
        <v>0</v>
      </c>
      <c r="N50" s="428">
        <f>'2019 KESIS Energy Balance'!N50*'2019 KESIS Energy Balance (2)'!$B$1</f>
        <v>73095202560000</v>
      </c>
      <c r="O50" s="428">
        <f>'2019 KESIS Energy Balance'!O50*'2019 KESIS Energy Balance (2)'!$B$1</f>
        <v>1776791040000</v>
      </c>
      <c r="P50" s="428">
        <f>'2019 KESIS Energy Balance'!P50*'2019 KESIS Energy Balance (2)'!$B$1</f>
        <v>14034141440000</v>
      </c>
      <c r="Q50" s="428">
        <f>'2019 KESIS Energy Balance'!Q50*'2019 KESIS Energy Balance (2)'!$B$1</f>
        <v>26974265600000</v>
      </c>
      <c r="R50" s="428">
        <f>'2019 KESIS Energy Balance'!R50*'2019 KESIS Energy Balance (2)'!$B$1</f>
        <v>299416788480000</v>
      </c>
      <c r="S50" s="428">
        <f>'2019 KESIS Energy Balance'!S50*'2019 KESIS Energy Balance (2)'!$B$1</f>
        <v>0</v>
      </c>
      <c r="T50" s="428">
        <f>'2019 KESIS Energy Balance'!T50*'2019 KESIS Energy Balance (2)'!$B$1</f>
        <v>0</v>
      </c>
      <c r="U50" s="428">
        <f>'2019 KESIS Energy Balance'!U50*'2019 KESIS Energy Balance (2)'!$B$1</f>
        <v>0</v>
      </c>
      <c r="V50" s="428">
        <f>'2019 KESIS Energy Balance'!V50*'2019 KESIS Energy Balance (2)'!$B$1</f>
        <v>0</v>
      </c>
      <c r="W50" s="428">
        <f>'2019 KESIS Energy Balance'!W50*'2019 KESIS Energy Balance (2)'!$B$1</f>
        <v>30113548800000</v>
      </c>
      <c r="X50" s="428">
        <f>'2019 KESIS Energy Balance'!X50*'2019 KESIS Energy Balance (2)'!$B$1</f>
        <v>33317312000000</v>
      </c>
      <c r="Y50" s="428">
        <f>'2019 KESIS Energy Balance'!Y50*'2019 KESIS Energy Balance (2)'!$B$1</f>
        <v>9704577280000</v>
      </c>
      <c r="Z50" s="428">
        <f>'2019 KESIS Energy Balance'!Z50*'2019 KESIS Energy Balance (2)'!$B$1</f>
        <v>7576062720000</v>
      </c>
      <c r="AA50" s="428">
        <f>'2019 KESIS Energy Balance'!AA50*'2019 KESIS Energy Balance (2)'!$B$1</f>
        <v>119040000</v>
      </c>
      <c r="AB50" s="428">
        <f>'2019 KESIS Energy Balance'!AB50*'2019 KESIS Energy Balance (2)'!$B$1</f>
        <v>0</v>
      </c>
      <c r="AC50" s="428">
        <f>'2019 KESIS Energy Balance'!AC50*'2019 KESIS Energy Balance (2)'!$B$1</f>
        <v>1388800000.0000002</v>
      </c>
      <c r="AD50" s="428">
        <f>'2019 KESIS Energy Balance'!AD50*'2019 KESIS Energy Balance (2)'!$B$1</f>
        <v>6613227519999.999</v>
      </c>
      <c r="AE50" s="428">
        <f>'2019 KESIS Energy Balance'!AE50*'2019 KESIS Energy Balance (2)'!$B$1</f>
        <v>90957591039999.984</v>
      </c>
      <c r="AF50" s="428">
        <f>'2019 KESIS Energy Balance'!AF50*'2019 KESIS Energy Balance (2)'!$B$1</f>
        <v>2699509760000</v>
      </c>
      <c r="AG50" s="428">
        <f>'2019 KESIS Energy Balance'!AG50*'2019 KESIS Energy Balance (2)'!$B$1</f>
        <v>1239008000000</v>
      </c>
      <c r="AH50" s="428">
        <f>'2019 KESIS Energy Balance'!AH50*'2019 KESIS Energy Balance (2)'!$B$1</f>
        <v>29043220480000</v>
      </c>
      <c r="AI50" s="428">
        <f>'2019 KESIS Energy Balance'!AI50*'2019 KESIS Energy Balance (2)'!$B$1</f>
        <v>0</v>
      </c>
      <c r="AJ50" s="428">
        <f>'2019 KESIS Energy Balance'!AJ50*'2019 KESIS Energy Balance (2)'!$B$1</f>
        <v>0</v>
      </c>
      <c r="AK50" s="428">
        <f>'2019 KESIS Energy Balance'!AK50*'2019 KESIS Energy Balance (2)'!$B$1</f>
        <v>0</v>
      </c>
      <c r="AL50" s="428">
        <f>'2019 KESIS Energy Balance'!AL50*'2019 KESIS Energy Balance (2)'!$B$1</f>
        <v>0</v>
      </c>
      <c r="AM50" s="428">
        <f>'2019 KESIS Energy Balance'!AM50*'2019 KESIS Energy Balance (2)'!$B$1</f>
        <v>0</v>
      </c>
      <c r="AN50" s="428">
        <f>'2019 KESIS Energy Balance'!AN50*'2019 KESIS Energy Balance (2)'!$B$1</f>
        <v>0</v>
      </c>
      <c r="AO50" s="428">
        <f>'2019 KESIS Energy Balance'!AO50*'2019 KESIS Energy Balance (2)'!$B$1</f>
        <v>0</v>
      </c>
      <c r="AP50" s="428">
        <f>'2019 KESIS Energy Balance'!AP50*'2019 KESIS Energy Balance (2)'!$B$1</f>
        <v>58651682560000</v>
      </c>
      <c r="AQ50" s="428">
        <f>'2019 KESIS Energy Balance'!AQ50*'2019 KESIS Energy Balance (2)'!$B$1</f>
        <v>5311604480000</v>
      </c>
      <c r="AR50" s="428">
        <f>'2019 KESIS Energy Balance'!AR50*'2019 KESIS Energy Balance (2)'!$B$1</f>
        <v>15181806080000</v>
      </c>
      <c r="AS50" s="428">
        <f>'2019 KESIS Energy Balance'!AS50*'2019 KESIS Energy Balance (2)'!$B$1</f>
        <v>24353957120000</v>
      </c>
      <c r="AT50" s="428">
        <f>'2019 KESIS Energy Balance'!AT50*'2019 KESIS Energy Balance (2)'!$B$1</f>
        <v>741619200000</v>
      </c>
      <c r="AU50" s="428">
        <f>'2019 KESIS Energy Balance'!AU50*'2019 KESIS Energy Balance (2)'!$B$1</f>
        <v>188003840000.00003</v>
      </c>
      <c r="AV50" s="428">
        <f>'2019 KESIS Energy Balance'!AV50*'2019 KESIS Energy Balance (2)'!$B$1</f>
        <v>0</v>
      </c>
      <c r="AW50" s="428">
        <f>'2019 KESIS Energy Balance'!AW50*'2019 KESIS Energy Balance (2)'!$B$1</f>
        <v>0</v>
      </c>
      <c r="AX50" s="428">
        <f>'2019 KESIS Energy Balance'!AX50*'2019 KESIS Energy Balance (2)'!$B$1</f>
        <v>0</v>
      </c>
      <c r="AY50" s="428">
        <f>'2019 KESIS Energy Balance'!AY50*'2019 KESIS Energy Balance (2)'!$B$1</f>
        <v>0</v>
      </c>
      <c r="AZ50" s="428">
        <f>'2019 KESIS Energy Balance'!AZ50*'2019 KESIS Energy Balance (2)'!$B$1</f>
        <v>0</v>
      </c>
      <c r="BA50" s="428">
        <f>'2019 KESIS Energy Balance'!BA50*'2019 KESIS Energy Balance (2)'!$B$1</f>
        <v>0</v>
      </c>
      <c r="BB50" s="428">
        <f>'2019 KESIS Energy Balance'!BB50*'2019 KESIS Energy Balance (2)'!$B$1</f>
        <v>1342255360000</v>
      </c>
      <c r="BC50" s="428">
        <f>'2019 KESIS Energy Balance'!BC50*'2019 KESIS Energy Balance (2)'!$B$1</f>
        <v>0</v>
      </c>
      <c r="BD50" s="428">
        <f>'2019 KESIS Energy Balance'!BD50*'2019 KESIS Energy Balance (2)'!$B$1</f>
        <v>39680000000</v>
      </c>
      <c r="BE50" s="428">
        <f>'2019 KESIS Energy Balance'!BE50*'2019 KESIS Energy Balance (2)'!$B$1</f>
        <v>0</v>
      </c>
      <c r="BF50" s="428">
        <f>'2019 KESIS Energy Balance'!BF50*'2019 KESIS Energy Balance (2)'!$B$1</f>
        <v>0</v>
      </c>
      <c r="BG50" s="428">
        <f>'2019 KESIS Energy Balance'!BG50*'2019 KESIS Energy Balance (2)'!$B$1</f>
        <v>0</v>
      </c>
      <c r="BH50" s="428">
        <f>'2019 KESIS Energy Balance'!BH50*'2019 KESIS Energy Balance (2)'!$B$1</f>
        <v>1007329931520000</v>
      </c>
      <c r="BI50" s="428">
        <f>'2019 KESIS Energy Balance'!BI50*'2019 KESIS Energy Balance (2)'!$B$1</f>
        <v>133807983360000</v>
      </c>
      <c r="BJ50" s="428">
        <f>'2019 KESIS Energy Balance'!BJ50*'2019 KESIS Energy Balance (2)'!$B$1</f>
        <v>2172650901760000.3</v>
      </c>
      <c r="BK50" s="428">
        <f>'2019 KESIS Energy Balance'!BK50*'2019 KESIS Energy Balance (2)'!$B$1</f>
        <v>151735129600000</v>
      </c>
      <c r="BL50" s="104"/>
      <c r="BM50" s="104"/>
    </row>
    <row r="51" spans="2:65" s="88" customFormat="1">
      <c r="B51" s="91" t="s">
        <v>332</v>
      </c>
      <c r="C51" s="136" t="s">
        <v>333</v>
      </c>
      <c r="D51" s="428">
        <f>'2019 KESIS Energy Balance'!D51*'2019 KESIS Energy Balance (2)'!$B$1</f>
        <v>0</v>
      </c>
      <c r="E51" s="428">
        <f>'2019 KESIS Energy Balance'!E51*'2019 KESIS Energy Balance (2)'!$B$1</f>
        <v>0</v>
      </c>
      <c r="F51" s="428">
        <f>'2019 KESIS Energy Balance'!F51*'2019 KESIS Energy Balance (2)'!$B$1</f>
        <v>0</v>
      </c>
      <c r="G51" s="428">
        <f>'2019 KESIS Energy Balance'!G51*'2019 KESIS Energy Balance (2)'!$B$1</f>
        <v>0</v>
      </c>
      <c r="H51" s="428">
        <f>'2019 KESIS Energy Balance'!H51*'2019 KESIS Energy Balance (2)'!$B$1</f>
        <v>0</v>
      </c>
      <c r="I51" s="428">
        <f>'2019 KESIS Energy Balance'!I51*'2019 KESIS Energy Balance (2)'!$B$1</f>
        <v>0</v>
      </c>
      <c r="J51" s="428">
        <f>'2019 KESIS Energy Balance'!J51*'2019 KESIS Energy Balance (2)'!$B$1</f>
        <v>0</v>
      </c>
      <c r="K51" s="428">
        <f>'2019 KESIS Energy Balance'!K51*'2019 KESIS Energy Balance (2)'!$B$1</f>
        <v>2195018240000</v>
      </c>
      <c r="L51" s="428">
        <f>'2019 KESIS Energy Balance'!L51*'2019 KESIS Energy Balance (2)'!$B$1</f>
        <v>0</v>
      </c>
      <c r="M51" s="428">
        <f>'2019 KESIS Energy Balance'!M51*'2019 KESIS Energy Balance (2)'!$B$1</f>
        <v>0</v>
      </c>
      <c r="N51" s="428">
        <f>'2019 KESIS Energy Balance'!N51*'2019 KESIS Energy Balance (2)'!$B$1</f>
        <v>0</v>
      </c>
      <c r="O51" s="428">
        <f>'2019 KESIS Energy Balance'!O51*'2019 KESIS Energy Balance (2)'!$B$1</f>
        <v>0</v>
      </c>
      <c r="P51" s="428">
        <f>'2019 KESIS Energy Balance'!P51*'2019 KESIS Energy Balance (2)'!$B$1</f>
        <v>0</v>
      </c>
      <c r="Q51" s="428">
        <f>'2019 KESIS Energy Balance'!Q51*'2019 KESIS Energy Balance (2)'!$B$1</f>
        <v>0</v>
      </c>
      <c r="R51" s="428">
        <f>'2019 KESIS Energy Balance'!R51*'2019 KESIS Energy Balance (2)'!$B$1</f>
        <v>1626880000</v>
      </c>
      <c r="S51" s="428">
        <f>'2019 KESIS Energy Balance'!S51*'2019 KESIS Energy Balance (2)'!$B$1</f>
        <v>0</v>
      </c>
      <c r="T51" s="428">
        <f>'2019 KESIS Energy Balance'!T51*'2019 KESIS Energy Balance (2)'!$B$1</f>
        <v>0</v>
      </c>
      <c r="U51" s="428">
        <f>'2019 KESIS Energy Balance'!U51*'2019 KESIS Energy Balance (2)'!$B$1</f>
        <v>0</v>
      </c>
      <c r="V51" s="428">
        <f>'2019 KESIS Energy Balance'!V51*'2019 KESIS Energy Balance (2)'!$B$1</f>
        <v>0</v>
      </c>
      <c r="W51" s="428">
        <f>'2019 KESIS Energy Balance'!W51*'2019 KESIS Energy Balance (2)'!$B$1</f>
        <v>0</v>
      </c>
      <c r="X51" s="428">
        <f>'2019 KESIS Energy Balance'!X51*'2019 KESIS Energy Balance (2)'!$B$1</f>
        <v>181932800000</v>
      </c>
      <c r="Y51" s="428">
        <f>'2019 KESIS Energy Balance'!Y51*'2019 KESIS Energy Balance (2)'!$B$1</f>
        <v>5515520000.000001</v>
      </c>
      <c r="Z51" s="428">
        <f>'2019 KESIS Energy Balance'!Z51*'2019 KESIS Energy Balance (2)'!$B$1</f>
        <v>1522958080000</v>
      </c>
      <c r="AA51" s="428">
        <f>'2019 KESIS Energy Balance'!AA51*'2019 KESIS Energy Balance (2)'!$B$1</f>
        <v>0</v>
      </c>
      <c r="AB51" s="428">
        <f>'2019 KESIS Energy Balance'!AB51*'2019 KESIS Energy Balance (2)'!$B$1</f>
        <v>0</v>
      </c>
      <c r="AC51" s="428">
        <f>'2019 KESIS Energy Balance'!AC51*'2019 KESIS Energy Balance (2)'!$B$1</f>
        <v>0</v>
      </c>
      <c r="AD51" s="428">
        <f>'2019 KESIS Energy Balance'!AD51*'2019 KESIS Energy Balance (2)'!$B$1</f>
        <v>3714801920000</v>
      </c>
      <c r="AE51" s="428">
        <f>'2019 KESIS Energy Balance'!AE51*'2019 KESIS Energy Balance (2)'!$B$1</f>
        <v>6736830720000</v>
      </c>
      <c r="AF51" s="428">
        <f>'2019 KESIS Energy Balance'!AF51*'2019 KESIS Energy Balance (2)'!$B$1</f>
        <v>531672319999.99994</v>
      </c>
      <c r="AG51" s="428">
        <f>'2019 KESIS Energy Balance'!AG51*'2019 KESIS Energy Balance (2)'!$B$1</f>
        <v>426401280000</v>
      </c>
      <c r="AH51" s="428">
        <f>'2019 KESIS Energy Balance'!AH51*'2019 KESIS Energy Balance (2)'!$B$1</f>
        <v>104755200000</v>
      </c>
      <c r="AI51" s="428">
        <f>'2019 KESIS Energy Balance'!AI51*'2019 KESIS Energy Balance (2)'!$B$1</f>
        <v>0</v>
      </c>
      <c r="AJ51" s="428">
        <f>'2019 KESIS Energy Balance'!AJ51*'2019 KESIS Energy Balance (2)'!$B$1</f>
        <v>0</v>
      </c>
      <c r="AK51" s="428">
        <f>'2019 KESIS Energy Balance'!AK51*'2019 KESIS Energy Balance (2)'!$B$1</f>
        <v>0</v>
      </c>
      <c r="AL51" s="428">
        <f>'2019 KESIS Energy Balance'!AL51*'2019 KESIS Energy Balance (2)'!$B$1</f>
        <v>0</v>
      </c>
      <c r="AM51" s="428">
        <f>'2019 KESIS Energy Balance'!AM51*'2019 KESIS Energy Balance (2)'!$B$1</f>
        <v>0</v>
      </c>
      <c r="AN51" s="428">
        <f>'2019 KESIS Energy Balance'!AN51*'2019 KESIS Energy Balance (2)'!$B$1</f>
        <v>0</v>
      </c>
      <c r="AO51" s="428">
        <f>'2019 KESIS Energy Balance'!AO51*'2019 KESIS Energy Balance (2)'!$B$1</f>
        <v>0</v>
      </c>
      <c r="AP51" s="428">
        <f>'2019 KESIS Energy Balance'!AP51*'2019 KESIS Energy Balance (2)'!$B$1</f>
        <v>0</v>
      </c>
      <c r="AQ51" s="428">
        <f>'2019 KESIS Energy Balance'!AQ51*'2019 KESIS Energy Balance (2)'!$B$1</f>
        <v>28093440000</v>
      </c>
      <c r="AR51" s="428">
        <f>'2019 KESIS Energy Balance'!AR51*'2019 KESIS Energy Balance (2)'!$B$1</f>
        <v>0</v>
      </c>
      <c r="AS51" s="428">
        <f>'2019 KESIS Energy Balance'!AS51*'2019 KESIS Energy Balance (2)'!$B$1</f>
        <v>5307755520000</v>
      </c>
      <c r="AT51" s="428">
        <f>'2019 KESIS Energy Balance'!AT51*'2019 KESIS Energy Balance (2)'!$B$1</f>
        <v>0</v>
      </c>
      <c r="AU51" s="428">
        <f>'2019 KESIS Energy Balance'!AU51*'2019 KESIS Energy Balance (2)'!$B$1</f>
        <v>0</v>
      </c>
      <c r="AV51" s="428">
        <f>'2019 KESIS Energy Balance'!AV51*'2019 KESIS Energy Balance (2)'!$B$1</f>
        <v>0</v>
      </c>
      <c r="AW51" s="428">
        <f>'2019 KESIS Energy Balance'!AW51*'2019 KESIS Energy Balance (2)'!$B$1</f>
        <v>0</v>
      </c>
      <c r="AX51" s="428">
        <f>'2019 KESIS Energy Balance'!AX51*'2019 KESIS Energy Balance (2)'!$B$1</f>
        <v>0</v>
      </c>
      <c r="AY51" s="428">
        <f>'2019 KESIS Energy Balance'!AY51*'2019 KESIS Energy Balance (2)'!$B$1</f>
        <v>0</v>
      </c>
      <c r="AZ51" s="428">
        <f>'2019 KESIS Energy Balance'!AZ51*'2019 KESIS Energy Balance (2)'!$B$1</f>
        <v>0</v>
      </c>
      <c r="BA51" s="428">
        <f>'2019 KESIS Energy Balance'!BA51*'2019 KESIS Energy Balance (2)'!$B$1</f>
        <v>0</v>
      </c>
      <c r="BB51" s="428">
        <f>'2019 KESIS Energy Balance'!BB51*'2019 KESIS Energy Balance (2)'!$B$1</f>
        <v>1163655680000</v>
      </c>
      <c r="BC51" s="428">
        <f>'2019 KESIS Energy Balance'!BC51*'2019 KESIS Energy Balance (2)'!$B$1</f>
        <v>0</v>
      </c>
      <c r="BD51" s="428">
        <f>'2019 KESIS Energy Balance'!BD51*'2019 KESIS Energy Balance (2)'!$B$1</f>
        <v>0</v>
      </c>
      <c r="BE51" s="428">
        <f>'2019 KESIS Energy Balance'!BE51*'2019 KESIS Energy Balance (2)'!$B$1</f>
        <v>0</v>
      </c>
      <c r="BF51" s="428">
        <f>'2019 KESIS Energy Balance'!BF51*'2019 KESIS Energy Balance (2)'!$B$1</f>
        <v>0</v>
      </c>
      <c r="BG51" s="428">
        <f>'2019 KESIS Energy Balance'!BG51*'2019 KESIS Energy Balance (2)'!$B$1</f>
        <v>0</v>
      </c>
      <c r="BH51" s="428">
        <f>'2019 KESIS Energy Balance'!BH51*'2019 KESIS Energy Balance (2)'!$B$1</f>
        <v>48340120320000</v>
      </c>
      <c r="BI51" s="428">
        <f>'2019 KESIS Energy Balance'!BI51*'2019 KESIS Energy Balance (2)'!$B$1</f>
        <v>0</v>
      </c>
      <c r="BJ51" s="428">
        <f>'2019 KESIS Energy Balance'!BJ51*'2019 KESIS Energy Balance (2)'!$B$1</f>
        <v>70261137920000</v>
      </c>
      <c r="BK51" s="428">
        <f>'2019 KESIS Energy Balance'!BK51*'2019 KESIS Energy Balance (2)'!$B$1</f>
        <v>6499504640000</v>
      </c>
      <c r="BL51" s="90"/>
      <c r="BM51" s="90"/>
    </row>
    <row r="52" spans="2:65" s="88" customFormat="1" collapsed="1">
      <c r="B52" s="91" t="s">
        <v>334</v>
      </c>
      <c r="C52" s="136" t="s">
        <v>335</v>
      </c>
      <c r="D52" s="428">
        <f>'2019 KESIS Energy Balance'!D52*'2019 KESIS Energy Balance (2)'!$B$1</f>
        <v>0</v>
      </c>
      <c r="E52" s="428">
        <f>'2019 KESIS Energy Balance'!E52*'2019 KESIS Energy Balance (2)'!$B$1</f>
        <v>0</v>
      </c>
      <c r="F52" s="428">
        <f>'2019 KESIS Energy Balance'!F52*'2019 KESIS Energy Balance (2)'!$B$1</f>
        <v>0</v>
      </c>
      <c r="G52" s="428">
        <f>'2019 KESIS Energy Balance'!G52*'2019 KESIS Energy Balance (2)'!$B$1</f>
        <v>0</v>
      </c>
      <c r="H52" s="428">
        <f>'2019 KESIS Energy Balance'!H52*'2019 KESIS Energy Balance (2)'!$B$1</f>
        <v>0</v>
      </c>
      <c r="I52" s="428">
        <f>'2019 KESIS Energy Balance'!I52*'2019 KESIS Energy Balance (2)'!$B$1</f>
        <v>0</v>
      </c>
      <c r="J52" s="428">
        <f>'2019 KESIS Energy Balance'!J52*'2019 KESIS Energy Balance (2)'!$B$1</f>
        <v>0</v>
      </c>
      <c r="K52" s="428">
        <f>'2019 KESIS Energy Balance'!K52*'2019 KESIS Energy Balance (2)'!$B$1</f>
        <v>0</v>
      </c>
      <c r="L52" s="428">
        <f>'2019 KESIS Energy Balance'!L52*'2019 KESIS Energy Balance (2)'!$B$1</f>
        <v>0</v>
      </c>
      <c r="M52" s="428">
        <f>'2019 KESIS Energy Balance'!M52*'2019 KESIS Energy Balance (2)'!$B$1</f>
        <v>0</v>
      </c>
      <c r="N52" s="428">
        <f>'2019 KESIS Energy Balance'!N52*'2019 KESIS Energy Balance (2)'!$B$1</f>
        <v>0</v>
      </c>
      <c r="O52" s="428">
        <f>'2019 KESIS Energy Balance'!O52*'2019 KESIS Energy Balance (2)'!$B$1</f>
        <v>0</v>
      </c>
      <c r="P52" s="428">
        <f>'2019 KESIS Energy Balance'!P52*'2019 KESIS Energy Balance (2)'!$B$1</f>
        <v>0</v>
      </c>
      <c r="Q52" s="428">
        <f>'2019 KESIS Energy Balance'!Q52*'2019 KESIS Energy Balance (2)'!$B$1</f>
        <v>0</v>
      </c>
      <c r="R52" s="428">
        <f>'2019 KESIS Energy Balance'!R52*'2019 KESIS Energy Balance (2)'!$B$1</f>
        <v>0</v>
      </c>
      <c r="S52" s="428">
        <f>'2019 KESIS Energy Balance'!S52*'2019 KESIS Energy Balance (2)'!$B$1</f>
        <v>0</v>
      </c>
      <c r="T52" s="428">
        <f>'2019 KESIS Energy Balance'!T52*'2019 KESIS Energy Balance (2)'!$B$1</f>
        <v>0</v>
      </c>
      <c r="U52" s="428">
        <f>'2019 KESIS Energy Balance'!U52*'2019 KESIS Energy Balance (2)'!$B$1</f>
        <v>0</v>
      </c>
      <c r="V52" s="428">
        <f>'2019 KESIS Energy Balance'!V52*'2019 KESIS Energy Balance (2)'!$B$1</f>
        <v>0</v>
      </c>
      <c r="W52" s="428">
        <f>'2019 KESIS Energy Balance'!W52*'2019 KESIS Energy Balance (2)'!$B$1</f>
        <v>0</v>
      </c>
      <c r="X52" s="428">
        <f>'2019 KESIS Energy Balance'!X52*'2019 KESIS Energy Balance (2)'!$B$1</f>
        <v>45711360000</v>
      </c>
      <c r="Y52" s="428">
        <f>'2019 KESIS Energy Balance'!Y52*'2019 KESIS Energy Balance (2)'!$B$1</f>
        <v>0</v>
      </c>
      <c r="Z52" s="428">
        <f>'2019 KESIS Energy Balance'!Z52*'2019 KESIS Energy Balance (2)'!$B$1</f>
        <v>3229872640000</v>
      </c>
      <c r="AA52" s="428">
        <f>'2019 KESIS Energy Balance'!AA52*'2019 KESIS Energy Balance (2)'!$B$1</f>
        <v>0</v>
      </c>
      <c r="AB52" s="428">
        <f>'2019 KESIS Energy Balance'!AB52*'2019 KESIS Energy Balance (2)'!$B$1</f>
        <v>0</v>
      </c>
      <c r="AC52" s="428">
        <f>'2019 KESIS Energy Balance'!AC52*'2019 KESIS Energy Balance (2)'!$B$1</f>
        <v>0</v>
      </c>
      <c r="AD52" s="428">
        <f>'2019 KESIS Energy Balance'!AD52*'2019 KESIS Energy Balance (2)'!$B$1</f>
        <v>8689920000</v>
      </c>
      <c r="AE52" s="428">
        <f>'2019 KESIS Energy Balance'!AE52*'2019 KESIS Energy Balance (2)'!$B$1</f>
        <v>35467968000000</v>
      </c>
      <c r="AF52" s="428">
        <f>'2019 KESIS Energy Balance'!AF52*'2019 KESIS Energy Balance (2)'!$B$1</f>
        <v>39481600000</v>
      </c>
      <c r="AG52" s="428">
        <f>'2019 KESIS Energy Balance'!AG52*'2019 KESIS Energy Balance (2)'!$B$1</f>
        <v>190106880000</v>
      </c>
      <c r="AH52" s="428">
        <f>'2019 KESIS Energy Balance'!AH52*'2019 KESIS Energy Balance (2)'!$B$1</f>
        <v>262641920000</v>
      </c>
      <c r="AI52" s="428">
        <f>'2019 KESIS Energy Balance'!AI52*'2019 KESIS Energy Balance (2)'!$B$1</f>
        <v>0</v>
      </c>
      <c r="AJ52" s="428">
        <f>'2019 KESIS Energy Balance'!AJ52*'2019 KESIS Energy Balance (2)'!$B$1</f>
        <v>0</v>
      </c>
      <c r="AK52" s="428">
        <f>'2019 KESIS Energy Balance'!AK52*'2019 KESIS Energy Balance (2)'!$B$1</f>
        <v>0</v>
      </c>
      <c r="AL52" s="428">
        <f>'2019 KESIS Energy Balance'!AL52*'2019 KESIS Energy Balance (2)'!$B$1</f>
        <v>0</v>
      </c>
      <c r="AM52" s="428">
        <f>'2019 KESIS Energy Balance'!AM52*'2019 KESIS Energy Balance (2)'!$B$1</f>
        <v>0</v>
      </c>
      <c r="AN52" s="428">
        <f>'2019 KESIS Energy Balance'!AN52*'2019 KESIS Energy Balance (2)'!$B$1</f>
        <v>0</v>
      </c>
      <c r="AO52" s="428">
        <f>'2019 KESIS Energy Balance'!AO52*'2019 KESIS Energy Balance (2)'!$B$1</f>
        <v>0</v>
      </c>
      <c r="AP52" s="428">
        <f>'2019 KESIS Energy Balance'!AP52*'2019 KESIS Energy Balance (2)'!$B$1</f>
        <v>0</v>
      </c>
      <c r="AQ52" s="428">
        <f>'2019 KESIS Energy Balance'!AQ52*'2019 KESIS Energy Balance (2)'!$B$1</f>
        <v>0</v>
      </c>
      <c r="AR52" s="428">
        <f>'2019 KESIS Energy Balance'!AR52*'2019 KESIS Energy Balance (2)'!$B$1</f>
        <v>0</v>
      </c>
      <c r="AS52" s="428">
        <f>'2019 KESIS Energy Balance'!AS52*'2019 KESIS Energy Balance (2)'!$B$1</f>
        <v>0</v>
      </c>
      <c r="AT52" s="428">
        <f>'2019 KESIS Energy Balance'!AT52*'2019 KESIS Energy Balance (2)'!$B$1</f>
        <v>0</v>
      </c>
      <c r="AU52" s="428">
        <f>'2019 KESIS Energy Balance'!AU52*'2019 KESIS Energy Balance (2)'!$B$1</f>
        <v>0</v>
      </c>
      <c r="AV52" s="428">
        <f>'2019 KESIS Energy Balance'!AV52*'2019 KESIS Energy Balance (2)'!$B$1</f>
        <v>0</v>
      </c>
      <c r="AW52" s="428">
        <f>'2019 KESIS Energy Balance'!AW52*'2019 KESIS Energy Balance (2)'!$B$1</f>
        <v>0</v>
      </c>
      <c r="AX52" s="428">
        <f>'2019 KESIS Energy Balance'!AX52*'2019 KESIS Energy Balance (2)'!$B$1</f>
        <v>0</v>
      </c>
      <c r="AY52" s="428">
        <f>'2019 KESIS Energy Balance'!AY52*'2019 KESIS Energy Balance (2)'!$B$1</f>
        <v>0</v>
      </c>
      <c r="AZ52" s="428">
        <f>'2019 KESIS Energy Balance'!AZ52*'2019 KESIS Energy Balance (2)'!$B$1</f>
        <v>0</v>
      </c>
      <c r="BA52" s="428">
        <f>'2019 KESIS Energy Balance'!BA52*'2019 KESIS Energy Balance (2)'!$B$1</f>
        <v>0</v>
      </c>
      <c r="BB52" s="428">
        <f>'2019 KESIS Energy Balance'!BB52*'2019 KESIS Energy Balance (2)'!$B$1</f>
        <v>0</v>
      </c>
      <c r="BC52" s="428">
        <f>'2019 KESIS Energy Balance'!BC52*'2019 KESIS Energy Balance (2)'!$B$1</f>
        <v>0</v>
      </c>
      <c r="BD52" s="428">
        <f>'2019 KESIS Energy Balance'!BD52*'2019 KESIS Energy Balance (2)'!$B$1</f>
        <v>0</v>
      </c>
      <c r="BE52" s="428">
        <f>'2019 KESIS Energy Balance'!BE52*'2019 KESIS Energy Balance (2)'!$B$1</f>
        <v>0</v>
      </c>
      <c r="BF52" s="428">
        <f>'2019 KESIS Energy Balance'!BF52*'2019 KESIS Energy Balance (2)'!$B$1</f>
        <v>0</v>
      </c>
      <c r="BG52" s="428">
        <f>'2019 KESIS Energy Balance'!BG52*'2019 KESIS Energy Balance (2)'!$B$1</f>
        <v>0</v>
      </c>
      <c r="BH52" s="428">
        <f>'2019 KESIS Energy Balance'!BH52*'2019 KESIS Energy Balance (2)'!$B$1</f>
        <v>10711695360000</v>
      </c>
      <c r="BI52" s="428">
        <f>'2019 KESIS Energy Balance'!BI52*'2019 KESIS Energy Balance (2)'!$B$1</f>
        <v>0</v>
      </c>
      <c r="BJ52" s="428">
        <f>'2019 KESIS Energy Balance'!BJ52*'2019 KESIS Energy Balance (2)'!$B$1</f>
        <v>49956167680000.008</v>
      </c>
      <c r="BK52" s="428">
        <f>'2019 KESIS Energy Balance'!BK52*'2019 KESIS Energy Balance (2)'!$B$1</f>
        <v>0</v>
      </c>
      <c r="BL52" s="90"/>
      <c r="BM52" s="90"/>
    </row>
    <row r="53" spans="2:65" s="88" customFormat="1">
      <c r="B53" s="91" t="s">
        <v>336</v>
      </c>
      <c r="C53" s="136" t="s">
        <v>337</v>
      </c>
      <c r="D53" s="428">
        <f>'2019 KESIS Energy Balance'!D53*'2019 KESIS Energy Balance (2)'!$B$1</f>
        <v>0</v>
      </c>
      <c r="E53" s="428">
        <f>'2019 KESIS Energy Balance'!E53*'2019 KESIS Energy Balance (2)'!$B$1</f>
        <v>0</v>
      </c>
      <c r="F53" s="428">
        <f>'2019 KESIS Energy Balance'!F53*'2019 KESIS Energy Balance (2)'!$B$1</f>
        <v>0</v>
      </c>
      <c r="G53" s="428">
        <f>'2019 KESIS Energy Balance'!G53*'2019 KESIS Energy Balance (2)'!$B$1</f>
        <v>0</v>
      </c>
      <c r="H53" s="428">
        <f>'2019 KESIS Energy Balance'!H53*'2019 KESIS Energy Balance (2)'!$B$1</f>
        <v>0</v>
      </c>
      <c r="I53" s="428">
        <f>'2019 KESIS Energy Balance'!I53*'2019 KESIS Energy Balance (2)'!$B$1</f>
        <v>0</v>
      </c>
      <c r="J53" s="428">
        <f>'2019 KESIS Energy Balance'!J53*'2019 KESIS Energy Balance (2)'!$B$1</f>
        <v>0</v>
      </c>
      <c r="K53" s="428">
        <f>'2019 KESIS Energy Balance'!K53*'2019 KESIS Energy Balance (2)'!$B$1</f>
        <v>0</v>
      </c>
      <c r="L53" s="428">
        <f>'2019 KESIS Energy Balance'!L53*'2019 KESIS Energy Balance (2)'!$B$1</f>
        <v>0</v>
      </c>
      <c r="M53" s="428">
        <f>'2019 KESIS Energy Balance'!M53*'2019 KESIS Energy Balance (2)'!$B$1</f>
        <v>0</v>
      </c>
      <c r="N53" s="428">
        <f>'2019 KESIS Energy Balance'!N53*'2019 KESIS Energy Balance (2)'!$B$1</f>
        <v>0</v>
      </c>
      <c r="O53" s="428">
        <f>'2019 KESIS Energy Balance'!O53*'2019 KESIS Energy Balance (2)'!$B$1</f>
        <v>0</v>
      </c>
      <c r="P53" s="428">
        <f>'2019 KESIS Energy Balance'!P53*'2019 KESIS Energy Balance (2)'!$B$1</f>
        <v>0</v>
      </c>
      <c r="Q53" s="428">
        <f>'2019 KESIS Energy Balance'!Q53*'2019 KESIS Energy Balance (2)'!$B$1</f>
        <v>0</v>
      </c>
      <c r="R53" s="428">
        <f>'2019 KESIS Energy Balance'!R53*'2019 KESIS Energy Balance (2)'!$B$1</f>
        <v>0</v>
      </c>
      <c r="S53" s="428">
        <f>'2019 KESIS Energy Balance'!S53*'2019 KESIS Energy Balance (2)'!$B$1</f>
        <v>0</v>
      </c>
      <c r="T53" s="428">
        <f>'2019 KESIS Energy Balance'!T53*'2019 KESIS Energy Balance (2)'!$B$1</f>
        <v>0</v>
      </c>
      <c r="U53" s="428">
        <f>'2019 KESIS Energy Balance'!U53*'2019 KESIS Energy Balance (2)'!$B$1</f>
        <v>0</v>
      </c>
      <c r="V53" s="428">
        <f>'2019 KESIS Energy Balance'!V53*'2019 KESIS Energy Balance (2)'!$B$1</f>
        <v>0</v>
      </c>
      <c r="W53" s="428">
        <f>'2019 KESIS Energy Balance'!W53*'2019 KESIS Energy Balance (2)'!$B$1</f>
        <v>0</v>
      </c>
      <c r="X53" s="428">
        <f>'2019 KESIS Energy Balance'!X53*'2019 KESIS Energy Balance (2)'!$B$1</f>
        <v>69836800000</v>
      </c>
      <c r="Y53" s="428">
        <f>'2019 KESIS Energy Balance'!Y53*'2019 KESIS Energy Balance (2)'!$B$1</f>
        <v>39680000</v>
      </c>
      <c r="Z53" s="428">
        <f>'2019 KESIS Energy Balance'!Z53*'2019 KESIS Energy Balance (2)'!$B$1</f>
        <v>15792640000</v>
      </c>
      <c r="AA53" s="428">
        <f>'2019 KESIS Energy Balance'!AA53*'2019 KESIS Energy Balance (2)'!$B$1</f>
        <v>0</v>
      </c>
      <c r="AB53" s="428">
        <f>'2019 KESIS Energy Balance'!AB53*'2019 KESIS Energy Balance (2)'!$B$1</f>
        <v>0</v>
      </c>
      <c r="AC53" s="428">
        <f>'2019 KESIS Energy Balance'!AC53*'2019 KESIS Energy Balance (2)'!$B$1</f>
        <v>0</v>
      </c>
      <c r="AD53" s="428">
        <f>'2019 KESIS Energy Balance'!AD53*'2019 KESIS Energy Balance (2)'!$B$1</f>
        <v>33569280000</v>
      </c>
      <c r="AE53" s="428">
        <f>'2019 KESIS Energy Balance'!AE53*'2019 KESIS Energy Balance (2)'!$B$1</f>
        <v>1265355520000</v>
      </c>
      <c r="AF53" s="428">
        <f>'2019 KESIS Energy Balance'!AF53*'2019 KESIS Energy Balance (2)'!$B$1</f>
        <v>110548480000</v>
      </c>
      <c r="AG53" s="428">
        <f>'2019 KESIS Energy Balance'!AG53*'2019 KESIS Energy Balance (2)'!$B$1</f>
        <v>21943040000</v>
      </c>
      <c r="AH53" s="428">
        <f>'2019 KESIS Energy Balance'!AH53*'2019 KESIS Energy Balance (2)'!$B$1</f>
        <v>71503360000</v>
      </c>
      <c r="AI53" s="428">
        <f>'2019 KESIS Energy Balance'!AI53*'2019 KESIS Energy Balance (2)'!$B$1</f>
        <v>0</v>
      </c>
      <c r="AJ53" s="428">
        <f>'2019 KESIS Energy Balance'!AJ53*'2019 KESIS Energy Balance (2)'!$B$1</f>
        <v>0</v>
      </c>
      <c r="AK53" s="428">
        <f>'2019 KESIS Energy Balance'!AK53*'2019 KESIS Energy Balance (2)'!$B$1</f>
        <v>0</v>
      </c>
      <c r="AL53" s="428">
        <f>'2019 KESIS Energy Balance'!AL53*'2019 KESIS Energy Balance (2)'!$B$1</f>
        <v>0</v>
      </c>
      <c r="AM53" s="428">
        <f>'2019 KESIS Energy Balance'!AM53*'2019 KESIS Energy Balance (2)'!$B$1</f>
        <v>0</v>
      </c>
      <c r="AN53" s="428">
        <f>'2019 KESIS Energy Balance'!AN53*'2019 KESIS Energy Balance (2)'!$B$1</f>
        <v>0</v>
      </c>
      <c r="AO53" s="428">
        <f>'2019 KESIS Energy Balance'!AO53*'2019 KESIS Energy Balance (2)'!$B$1</f>
        <v>0</v>
      </c>
      <c r="AP53" s="428">
        <f>'2019 KESIS Energy Balance'!AP53*'2019 KESIS Energy Balance (2)'!$B$1</f>
        <v>0</v>
      </c>
      <c r="AQ53" s="428">
        <f>'2019 KESIS Energy Balance'!AQ53*'2019 KESIS Energy Balance (2)'!$B$1</f>
        <v>0</v>
      </c>
      <c r="AR53" s="428">
        <f>'2019 KESIS Energy Balance'!AR53*'2019 KESIS Energy Balance (2)'!$B$1</f>
        <v>0</v>
      </c>
      <c r="AS53" s="428">
        <f>'2019 KESIS Energy Balance'!AS53*'2019 KESIS Energy Balance (2)'!$B$1</f>
        <v>2380800000</v>
      </c>
      <c r="AT53" s="428">
        <f>'2019 KESIS Energy Balance'!AT53*'2019 KESIS Energy Balance (2)'!$B$1</f>
        <v>0</v>
      </c>
      <c r="AU53" s="428">
        <f>'2019 KESIS Energy Balance'!AU53*'2019 KESIS Energy Balance (2)'!$B$1</f>
        <v>0</v>
      </c>
      <c r="AV53" s="428">
        <f>'2019 KESIS Energy Balance'!AV53*'2019 KESIS Energy Balance (2)'!$B$1</f>
        <v>0</v>
      </c>
      <c r="AW53" s="428">
        <f>'2019 KESIS Energy Balance'!AW53*'2019 KESIS Energy Balance (2)'!$B$1</f>
        <v>0</v>
      </c>
      <c r="AX53" s="428">
        <f>'2019 KESIS Energy Balance'!AX53*'2019 KESIS Energy Balance (2)'!$B$1</f>
        <v>0</v>
      </c>
      <c r="AY53" s="428">
        <f>'2019 KESIS Energy Balance'!AY53*'2019 KESIS Energy Balance (2)'!$B$1</f>
        <v>0</v>
      </c>
      <c r="AZ53" s="428">
        <f>'2019 KESIS Energy Balance'!AZ53*'2019 KESIS Energy Balance (2)'!$B$1</f>
        <v>0</v>
      </c>
      <c r="BA53" s="428">
        <f>'2019 KESIS Energy Balance'!BA53*'2019 KESIS Energy Balance (2)'!$B$1</f>
        <v>0</v>
      </c>
      <c r="BB53" s="428">
        <f>'2019 KESIS Energy Balance'!BB53*'2019 KESIS Energy Balance (2)'!$B$1</f>
        <v>0</v>
      </c>
      <c r="BC53" s="428">
        <f>'2019 KESIS Energy Balance'!BC53*'2019 KESIS Energy Balance (2)'!$B$1</f>
        <v>0</v>
      </c>
      <c r="BD53" s="428">
        <f>'2019 KESIS Energy Balance'!BD53*'2019 KESIS Energy Balance (2)'!$B$1</f>
        <v>0</v>
      </c>
      <c r="BE53" s="428">
        <f>'2019 KESIS Energy Balance'!BE53*'2019 KESIS Energy Balance (2)'!$B$1</f>
        <v>0</v>
      </c>
      <c r="BF53" s="428">
        <f>'2019 KESIS Energy Balance'!BF53*'2019 KESIS Energy Balance (2)'!$B$1</f>
        <v>0</v>
      </c>
      <c r="BG53" s="428">
        <f>'2019 KESIS Energy Balance'!BG53*'2019 KESIS Energy Balance (2)'!$B$1</f>
        <v>0</v>
      </c>
      <c r="BH53" s="428">
        <f>'2019 KESIS Energy Balance'!BH53*'2019 KESIS Energy Balance (2)'!$B$1</f>
        <v>5093166080000</v>
      </c>
      <c r="BI53" s="428">
        <f>'2019 KESIS Energy Balance'!BI53*'2019 KESIS Energy Balance (2)'!$B$1</f>
        <v>0</v>
      </c>
      <c r="BJ53" s="428">
        <f>'2019 KESIS Energy Balance'!BJ53*'2019 KESIS Energy Balance (2)'!$B$1</f>
        <v>6684135680000</v>
      </c>
      <c r="BK53" s="428">
        <f>'2019 KESIS Energy Balance'!BK53*'2019 KESIS Energy Balance (2)'!$B$1</f>
        <v>2380800000</v>
      </c>
      <c r="BL53" s="90"/>
      <c r="BM53" s="90"/>
    </row>
    <row r="54" spans="2:65">
      <c r="B54" s="124" t="s">
        <v>338</v>
      </c>
      <c r="C54" s="125" t="s">
        <v>339</v>
      </c>
      <c r="D54" s="428">
        <f>'2019 KESIS Energy Balance'!D54*'2019 KESIS Energy Balance (2)'!$B$1</f>
        <v>0</v>
      </c>
      <c r="E54" s="428">
        <f>'2019 KESIS Energy Balance'!E54*'2019 KESIS Energy Balance (2)'!$B$1</f>
        <v>122350026240000</v>
      </c>
      <c r="F54" s="428">
        <f>'2019 KESIS Energy Balance'!F54*'2019 KESIS Energy Balance (2)'!$B$1</f>
        <v>0</v>
      </c>
      <c r="G54" s="428">
        <f>'2019 KESIS Energy Balance'!G54*'2019 KESIS Energy Balance (2)'!$B$1</f>
        <v>145961054720000</v>
      </c>
      <c r="H54" s="428">
        <f>'2019 KESIS Energy Balance'!H54*'2019 KESIS Energy Balance (2)'!$B$1</f>
        <v>0</v>
      </c>
      <c r="I54" s="428">
        <f>'2019 KESIS Energy Balance'!I54*'2019 KESIS Energy Balance (2)'!$B$1</f>
        <v>0</v>
      </c>
      <c r="J54" s="428">
        <f>'2019 KESIS Energy Balance'!J54*'2019 KESIS Energy Balance (2)'!$B$1</f>
        <v>0</v>
      </c>
      <c r="K54" s="428">
        <f>'2019 KESIS Energy Balance'!K54*'2019 KESIS Energy Balance (2)'!$B$1</f>
        <v>44560640000</v>
      </c>
      <c r="L54" s="428">
        <f>'2019 KESIS Energy Balance'!L54*'2019 KESIS Energy Balance (2)'!$B$1</f>
        <v>28566068479999.996</v>
      </c>
      <c r="M54" s="428">
        <f>'2019 KESIS Energy Balance'!M54*'2019 KESIS Energy Balance (2)'!$B$1</f>
        <v>0</v>
      </c>
      <c r="N54" s="428">
        <f>'2019 KESIS Energy Balance'!N54*'2019 KESIS Energy Balance (2)'!$B$1</f>
        <v>73095202560000</v>
      </c>
      <c r="O54" s="428">
        <f>'2019 KESIS Energy Balance'!O54*'2019 KESIS Energy Balance (2)'!$B$1</f>
        <v>1776791040000</v>
      </c>
      <c r="P54" s="428">
        <f>'2019 KESIS Energy Balance'!P54*'2019 KESIS Energy Balance (2)'!$B$1</f>
        <v>14034141440000</v>
      </c>
      <c r="Q54" s="428">
        <f>'2019 KESIS Energy Balance'!Q54*'2019 KESIS Energy Balance (2)'!$B$1</f>
        <v>26974265600000</v>
      </c>
      <c r="R54" s="428">
        <f>'2019 KESIS Energy Balance'!R54*'2019 KESIS Energy Balance (2)'!$B$1</f>
        <v>299409963520000</v>
      </c>
      <c r="S54" s="428">
        <f>'2019 KESIS Energy Balance'!S54*'2019 KESIS Energy Balance (2)'!$B$1</f>
        <v>0</v>
      </c>
      <c r="T54" s="428">
        <f>'2019 KESIS Energy Balance'!T54*'2019 KESIS Energy Balance (2)'!$B$1</f>
        <v>0</v>
      </c>
      <c r="U54" s="428">
        <f>'2019 KESIS Energy Balance'!U54*'2019 KESIS Energy Balance (2)'!$B$1</f>
        <v>0</v>
      </c>
      <c r="V54" s="428">
        <f>'2019 KESIS Energy Balance'!V54*'2019 KESIS Energy Balance (2)'!$B$1</f>
        <v>0</v>
      </c>
      <c r="W54" s="428">
        <f>'2019 KESIS Energy Balance'!W54*'2019 KESIS Energy Balance (2)'!$B$1</f>
        <v>30113548800000</v>
      </c>
      <c r="X54" s="428">
        <f>'2019 KESIS Energy Balance'!X54*'2019 KESIS Energy Balance (2)'!$B$1</f>
        <v>32220398080000</v>
      </c>
      <c r="Y54" s="428">
        <f>'2019 KESIS Energy Balance'!Y54*'2019 KESIS Energy Balance (2)'!$B$1</f>
        <v>9699022080000</v>
      </c>
      <c r="Z54" s="428">
        <f>'2019 KESIS Energy Balance'!Z54*'2019 KESIS Energy Balance (2)'!$B$1</f>
        <v>2380998400000</v>
      </c>
      <c r="AA54" s="428">
        <f>'2019 KESIS Energy Balance'!AA54*'2019 KESIS Energy Balance (2)'!$B$1</f>
        <v>119040000</v>
      </c>
      <c r="AB54" s="428">
        <f>'2019 KESIS Energy Balance'!AB54*'2019 KESIS Energy Balance (2)'!$B$1</f>
        <v>0</v>
      </c>
      <c r="AC54" s="428">
        <f>'2019 KESIS Energy Balance'!AC54*'2019 KESIS Energy Balance (2)'!$B$1</f>
        <v>1388800000.0000002</v>
      </c>
      <c r="AD54" s="428">
        <f>'2019 KESIS Energy Balance'!AD54*'2019 KESIS Energy Balance (2)'!$B$1</f>
        <v>2702763520000</v>
      </c>
      <c r="AE54" s="428">
        <f>'2019 KESIS Energy Balance'!AE54*'2019 KESIS Energy Balance (2)'!$B$1</f>
        <v>19493633280000</v>
      </c>
      <c r="AF54" s="428">
        <f>'2019 KESIS Energy Balance'!AF54*'2019 KESIS Energy Balance (2)'!$B$1</f>
        <v>1682947839999.9998</v>
      </c>
      <c r="AG54" s="428">
        <f>'2019 KESIS Energy Balance'!AG54*'2019 KESIS Energy Balance (2)'!$B$1</f>
        <v>357992960000</v>
      </c>
      <c r="AH54" s="428">
        <f>'2019 KESIS Energy Balance'!AH54*'2019 KESIS Energy Balance (2)'!$B$1</f>
        <v>28439925760000</v>
      </c>
      <c r="AI54" s="428">
        <f>'2019 KESIS Energy Balance'!AI54*'2019 KESIS Energy Balance (2)'!$B$1</f>
        <v>0</v>
      </c>
      <c r="AJ54" s="428">
        <f>'2019 KESIS Energy Balance'!AJ54*'2019 KESIS Energy Balance (2)'!$B$1</f>
        <v>0</v>
      </c>
      <c r="AK54" s="428">
        <f>'2019 KESIS Energy Balance'!AK54*'2019 KESIS Energy Balance (2)'!$B$1</f>
        <v>0</v>
      </c>
      <c r="AL54" s="428">
        <f>'2019 KESIS Energy Balance'!AL54*'2019 KESIS Energy Balance (2)'!$B$1</f>
        <v>0</v>
      </c>
      <c r="AM54" s="428">
        <f>'2019 KESIS Energy Balance'!AM54*'2019 KESIS Energy Balance (2)'!$B$1</f>
        <v>0</v>
      </c>
      <c r="AN54" s="428">
        <f>'2019 KESIS Energy Balance'!AN54*'2019 KESIS Energy Balance (2)'!$B$1</f>
        <v>0</v>
      </c>
      <c r="AO54" s="428">
        <f>'2019 KESIS Energy Balance'!AO54*'2019 KESIS Energy Balance (2)'!$B$1</f>
        <v>0</v>
      </c>
      <c r="AP54" s="428">
        <f>'2019 KESIS Energy Balance'!AP54*'2019 KESIS Energy Balance (2)'!$B$1</f>
        <v>58172467200000</v>
      </c>
      <c r="AQ54" s="428">
        <f>'2019 KESIS Energy Balance'!AQ54*'2019 KESIS Energy Balance (2)'!$B$1</f>
        <v>4435985920000</v>
      </c>
      <c r="AR54" s="428">
        <f>'2019 KESIS Energy Balance'!AR54*'2019 KESIS Energy Balance (2)'!$B$1</f>
        <v>15181806080000</v>
      </c>
      <c r="AS54" s="428">
        <f>'2019 KESIS Energy Balance'!AS54*'2019 KESIS Energy Balance (2)'!$B$1</f>
        <v>19043781120000</v>
      </c>
      <c r="AT54" s="428">
        <f>'2019 KESIS Energy Balance'!AT54*'2019 KESIS Energy Balance (2)'!$B$1</f>
        <v>740270080000</v>
      </c>
      <c r="AU54" s="428">
        <f>'2019 KESIS Energy Balance'!AU54*'2019 KESIS Energy Balance (2)'!$B$1</f>
        <v>188003840000.00003</v>
      </c>
      <c r="AV54" s="428">
        <f>'2019 KESIS Energy Balance'!AV54*'2019 KESIS Energy Balance (2)'!$B$1</f>
        <v>0</v>
      </c>
      <c r="AW54" s="428">
        <f>'2019 KESIS Energy Balance'!AW54*'2019 KESIS Energy Balance (2)'!$B$1</f>
        <v>0</v>
      </c>
      <c r="AX54" s="428">
        <f>'2019 KESIS Energy Balance'!AX54*'2019 KESIS Energy Balance (2)'!$B$1</f>
        <v>0</v>
      </c>
      <c r="AY54" s="428">
        <f>'2019 KESIS Energy Balance'!AY54*'2019 KESIS Energy Balance (2)'!$B$1</f>
        <v>0</v>
      </c>
      <c r="AZ54" s="428">
        <f>'2019 KESIS Energy Balance'!AZ54*'2019 KESIS Energy Balance (2)'!$B$1</f>
        <v>0</v>
      </c>
      <c r="BA54" s="428">
        <f>'2019 KESIS Energy Balance'!BA54*'2019 KESIS Energy Balance (2)'!$B$1</f>
        <v>0</v>
      </c>
      <c r="BB54" s="428">
        <f>'2019 KESIS Energy Balance'!BB54*'2019 KESIS Energy Balance (2)'!$B$1</f>
        <v>178599680000</v>
      </c>
      <c r="BC54" s="428">
        <f>'2019 KESIS Energy Balance'!BC54*'2019 KESIS Energy Balance (2)'!$B$1</f>
        <v>0</v>
      </c>
      <c r="BD54" s="428">
        <f>'2019 KESIS Energy Balance'!BD54*'2019 KESIS Energy Balance (2)'!$B$1</f>
        <v>39680000000</v>
      </c>
      <c r="BE54" s="428">
        <f>'2019 KESIS Energy Balance'!BE54*'2019 KESIS Energy Balance (2)'!$B$1</f>
        <v>0</v>
      </c>
      <c r="BF54" s="428">
        <f>'2019 KESIS Energy Balance'!BF54*'2019 KESIS Energy Balance (2)'!$B$1</f>
        <v>0</v>
      </c>
      <c r="BG54" s="428">
        <f>'2019 KESIS Energy Balance'!BG54*'2019 KESIS Energy Balance (2)'!$B$1</f>
        <v>0</v>
      </c>
      <c r="BH54" s="428">
        <f>'2019 KESIS Energy Balance'!BH54*'2019 KESIS Energy Balance (2)'!$B$1</f>
        <v>943151737600000</v>
      </c>
      <c r="BI54" s="428">
        <f>'2019 KESIS Energy Balance'!BI54*'2019 KESIS Energy Balance (2)'!$B$1</f>
        <v>133807983360000</v>
      </c>
      <c r="BJ54" s="428">
        <f>'2019 KESIS Energy Balance'!BJ54*'2019 KESIS Energy Balance (2)'!$B$1</f>
        <v>2014245127680000.8</v>
      </c>
      <c r="BK54" s="428">
        <f>'2019 KESIS Energy Balance'!BK54*'2019 KESIS Energy Balance (2)'!$B$1</f>
        <v>143905114880000</v>
      </c>
      <c r="BL54" s="104"/>
      <c r="BM54" s="104"/>
    </row>
    <row r="55" spans="2:65" s="88" customFormat="1">
      <c r="B55" s="137" t="s">
        <v>340</v>
      </c>
      <c r="C55" s="138" t="s">
        <v>341</v>
      </c>
      <c r="D55" s="428">
        <f>'2019 KESIS Energy Balance'!D55*'2019 KESIS Energy Balance (2)'!$B$1</f>
        <v>0</v>
      </c>
      <c r="E55" s="428">
        <f>'2019 KESIS Energy Balance'!E55*'2019 KESIS Energy Balance (2)'!$B$1</f>
        <v>0</v>
      </c>
      <c r="F55" s="428">
        <f>'2019 KESIS Energy Balance'!F55*'2019 KESIS Energy Balance (2)'!$B$1</f>
        <v>0</v>
      </c>
      <c r="G55" s="428">
        <f>'2019 KESIS Energy Balance'!G55*'2019 KESIS Energy Balance (2)'!$B$1</f>
        <v>0</v>
      </c>
      <c r="H55" s="428">
        <f>'2019 KESIS Energy Balance'!H55*'2019 KESIS Energy Balance (2)'!$B$1</f>
        <v>0</v>
      </c>
      <c r="I55" s="428">
        <f>'2019 KESIS Energy Balance'!I55*'2019 KESIS Energy Balance (2)'!$B$1</f>
        <v>0</v>
      </c>
      <c r="J55" s="428">
        <f>'2019 KESIS Energy Balance'!J55*'2019 KESIS Energy Balance (2)'!$B$1</f>
        <v>0</v>
      </c>
      <c r="K55" s="428">
        <f>'2019 KESIS Energy Balance'!K55*'2019 KESIS Energy Balance (2)'!$B$1</f>
        <v>0</v>
      </c>
      <c r="L55" s="428">
        <f>'2019 KESIS Energy Balance'!L55*'2019 KESIS Energy Balance (2)'!$B$1</f>
        <v>0</v>
      </c>
      <c r="M55" s="428">
        <f>'2019 KESIS Energy Balance'!M55*'2019 KESIS Energy Balance (2)'!$B$1</f>
        <v>0</v>
      </c>
      <c r="N55" s="428">
        <f>'2019 KESIS Energy Balance'!N55*'2019 KESIS Energy Balance (2)'!$B$1</f>
        <v>0</v>
      </c>
      <c r="O55" s="428">
        <f>'2019 KESIS Energy Balance'!O55*'2019 KESIS Energy Balance (2)'!$B$1</f>
        <v>0</v>
      </c>
      <c r="P55" s="428">
        <f>'2019 KESIS Energy Balance'!P55*'2019 KESIS Energy Balance (2)'!$B$1</f>
        <v>0</v>
      </c>
      <c r="Q55" s="428">
        <f>'2019 KESIS Energy Balance'!Q55*'2019 KESIS Energy Balance (2)'!$B$1</f>
        <v>0</v>
      </c>
      <c r="R55" s="428">
        <f>'2019 KESIS Energy Balance'!R55*'2019 KESIS Energy Balance (2)'!$B$1</f>
        <v>32237658880000</v>
      </c>
      <c r="S55" s="428">
        <f>'2019 KESIS Energy Balance'!S55*'2019 KESIS Energy Balance (2)'!$B$1</f>
        <v>0</v>
      </c>
      <c r="T55" s="428">
        <f>'2019 KESIS Energy Balance'!T55*'2019 KESIS Energy Balance (2)'!$B$1</f>
        <v>0</v>
      </c>
      <c r="U55" s="428">
        <f>'2019 KESIS Energy Balance'!U55*'2019 KESIS Energy Balance (2)'!$B$1</f>
        <v>0</v>
      </c>
      <c r="V55" s="428">
        <f>'2019 KESIS Energy Balance'!V55*'2019 KESIS Energy Balance (2)'!$B$1</f>
        <v>0</v>
      </c>
      <c r="W55" s="428">
        <f>'2019 KESIS Energy Balance'!W55*'2019 KESIS Energy Balance (2)'!$B$1</f>
        <v>0</v>
      </c>
      <c r="X55" s="428">
        <f>'2019 KESIS Energy Balance'!X55*'2019 KESIS Energy Balance (2)'!$B$1</f>
        <v>907402240000</v>
      </c>
      <c r="Y55" s="428">
        <f>'2019 KESIS Energy Balance'!Y55*'2019 KESIS Energy Balance (2)'!$B$1</f>
        <v>62932480000</v>
      </c>
      <c r="Z55" s="428">
        <f>'2019 KESIS Energy Balance'!Z55*'2019 KESIS Energy Balance (2)'!$B$1</f>
        <v>200899840000</v>
      </c>
      <c r="AA55" s="428">
        <f>'2019 KESIS Energy Balance'!AA55*'2019 KESIS Energy Balance (2)'!$B$1</f>
        <v>0</v>
      </c>
      <c r="AB55" s="428">
        <f>'2019 KESIS Energy Balance'!AB55*'2019 KESIS Energy Balance (2)'!$B$1</f>
        <v>0</v>
      </c>
      <c r="AC55" s="428">
        <f>'2019 KESIS Energy Balance'!AC55*'2019 KESIS Energy Balance (2)'!$B$1</f>
        <v>0</v>
      </c>
      <c r="AD55" s="428">
        <f>'2019 KESIS Energy Balance'!AD55*'2019 KESIS Energy Balance (2)'!$B$1</f>
        <v>170822400000</v>
      </c>
      <c r="AE55" s="428">
        <f>'2019 KESIS Energy Balance'!AE55*'2019 KESIS Energy Balance (2)'!$B$1</f>
        <v>1143577600000</v>
      </c>
      <c r="AF55" s="428">
        <f>'2019 KESIS Energy Balance'!AF55*'2019 KESIS Energy Balance (2)'!$B$1</f>
        <v>45949440000</v>
      </c>
      <c r="AG55" s="428">
        <f>'2019 KESIS Energy Balance'!AG55*'2019 KESIS Energy Balance (2)'!$B$1</f>
        <v>11229439999.999998</v>
      </c>
      <c r="AH55" s="428">
        <f>'2019 KESIS Energy Balance'!AH55*'2019 KESIS Energy Balance (2)'!$B$1</f>
        <v>850620160000</v>
      </c>
      <c r="AI55" s="428">
        <f>'2019 KESIS Energy Balance'!AI55*'2019 KESIS Energy Balance (2)'!$B$1</f>
        <v>0</v>
      </c>
      <c r="AJ55" s="428">
        <f>'2019 KESIS Energy Balance'!AJ55*'2019 KESIS Energy Balance (2)'!$B$1</f>
        <v>0</v>
      </c>
      <c r="AK55" s="428">
        <f>'2019 KESIS Energy Balance'!AK55*'2019 KESIS Energy Balance (2)'!$B$1</f>
        <v>0</v>
      </c>
      <c r="AL55" s="428">
        <f>'2019 KESIS Energy Balance'!AL55*'2019 KESIS Energy Balance (2)'!$B$1</f>
        <v>0</v>
      </c>
      <c r="AM55" s="428">
        <f>'2019 KESIS Energy Balance'!AM55*'2019 KESIS Energy Balance (2)'!$B$1</f>
        <v>0</v>
      </c>
      <c r="AN55" s="428">
        <f>'2019 KESIS Energy Balance'!AN55*'2019 KESIS Energy Balance (2)'!$B$1</f>
        <v>0</v>
      </c>
      <c r="AO55" s="428">
        <f>'2019 KESIS Energy Balance'!AO55*'2019 KESIS Energy Balance (2)'!$B$1</f>
        <v>0</v>
      </c>
      <c r="AP55" s="428">
        <f>'2019 KESIS Energy Balance'!AP55*'2019 KESIS Energy Balance (2)'!$B$1</f>
        <v>982238720000</v>
      </c>
      <c r="AQ55" s="428">
        <f>'2019 KESIS Energy Balance'!AQ55*'2019 KESIS Energy Balance (2)'!$B$1</f>
        <v>0</v>
      </c>
      <c r="AR55" s="428">
        <f>'2019 KESIS Energy Balance'!AR55*'2019 KESIS Energy Balance (2)'!$B$1</f>
        <v>33926400000</v>
      </c>
      <c r="AS55" s="428">
        <f>'2019 KESIS Energy Balance'!AS55*'2019 KESIS Energy Balance (2)'!$B$1</f>
        <v>728445440000</v>
      </c>
      <c r="AT55" s="428">
        <f>'2019 KESIS Energy Balance'!AT55*'2019 KESIS Energy Balance (2)'!$B$1</f>
        <v>271490560000</v>
      </c>
      <c r="AU55" s="428">
        <f>'2019 KESIS Energy Balance'!AU55*'2019 KESIS Energy Balance (2)'!$B$1</f>
        <v>0</v>
      </c>
      <c r="AV55" s="428">
        <f>'2019 KESIS Energy Balance'!AV55*'2019 KESIS Energy Balance (2)'!$B$1</f>
        <v>0</v>
      </c>
      <c r="AW55" s="428">
        <f>'2019 KESIS Energy Balance'!AW55*'2019 KESIS Energy Balance (2)'!$B$1</f>
        <v>0</v>
      </c>
      <c r="AX55" s="428">
        <f>'2019 KESIS Energy Balance'!AX55*'2019 KESIS Energy Balance (2)'!$B$1</f>
        <v>0</v>
      </c>
      <c r="AY55" s="428">
        <f>'2019 KESIS Energy Balance'!AY55*'2019 KESIS Energy Balance (2)'!$B$1</f>
        <v>0</v>
      </c>
      <c r="AZ55" s="428">
        <f>'2019 KESIS Energy Balance'!AZ55*'2019 KESIS Energy Balance (2)'!$B$1</f>
        <v>0</v>
      </c>
      <c r="BA55" s="428">
        <f>'2019 KESIS Energy Balance'!BA55*'2019 KESIS Energy Balance (2)'!$B$1</f>
        <v>0</v>
      </c>
      <c r="BB55" s="428">
        <f>'2019 KESIS Energy Balance'!BB55*'2019 KESIS Energy Balance (2)'!$B$1</f>
        <v>0</v>
      </c>
      <c r="BC55" s="428">
        <f>'2019 KESIS Energy Balance'!BC55*'2019 KESIS Energy Balance (2)'!$B$1</f>
        <v>0</v>
      </c>
      <c r="BD55" s="428">
        <f>'2019 KESIS Energy Balance'!BD55*'2019 KESIS Energy Balance (2)'!$B$1</f>
        <v>0</v>
      </c>
      <c r="BE55" s="428">
        <f>'2019 KESIS Energy Balance'!BE55*'2019 KESIS Energy Balance (2)'!$B$1</f>
        <v>0</v>
      </c>
      <c r="BF55" s="428">
        <f>'2019 KESIS Energy Balance'!BF55*'2019 KESIS Energy Balance (2)'!$B$1</f>
        <v>0</v>
      </c>
      <c r="BG55" s="428">
        <f>'2019 KESIS Energy Balance'!BG55*'2019 KESIS Energy Balance (2)'!$B$1</f>
        <v>0</v>
      </c>
      <c r="BH55" s="428">
        <f>'2019 KESIS Energy Balance'!BH55*'2019 KESIS Energy Balance (2)'!$B$1</f>
        <v>46783672319999.992</v>
      </c>
      <c r="BI55" s="428">
        <f>'2019 KESIS Energy Balance'!BI55*'2019 KESIS Energy Balance (2)'!$B$1</f>
        <v>5316683520000</v>
      </c>
      <c r="BJ55" s="428">
        <f>'2019 KESIS Energy Balance'!BJ55*'2019 KESIS Energy Balance (2)'!$B$1</f>
        <v>89747549440000</v>
      </c>
      <c r="BK55" s="428">
        <f>'2019 KESIS Energy Balance'!BK55*'2019 KESIS Energy Balance (2)'!$B$1</f>
        <v>2016140800000</v>
      </c>
      <c r="BL55" s="90"/>
      <c r="BM55" s="90"/>
    </row>
    <row r="56" spans="2:65" s="88" customFormat="1">
      <c r="B56" s="137" t="s">
        <v>342</v>
      </c>
      <c r="C56" s="138" t="s">
        <v>343</v>
      </c>
      <c r="D56" s="428">
        <f>'2019 KESIS Energy Balance'!D56*'2019 KESIS Energy Balance (2)'!$B$1</f>
        <v>0</v>
      </c>
      <c r="E56" s="428">
        <f>'2019 KESIS Energy Balance'!E56*'2019 KESIS Energy Balance (2)'!$B$1</f>
        <v>0</v>
      </c>
      <c r="F56" s="428">
        <f>'2019 KESIS Energy Balance'!F56*'2019 KESIS Energy Balance (2)'!$B$1</f>
        <v>0</v>
      </c>
      <c r="G56" s="428">
        <f>'2019 KESIS Energy Balance'!G56*'2019 KESIS Energy Balance (2)'!$B$1</f>
        <v>18489729280000</v>
      </c>
      <c r="H56" s="428">
        <f>'2019 KESIS Energy Balance'!H56*'2019 KESIS Energy Balance (2)'!$B$1</f>
        <v>0</v>
      </c>
      <c r="I56" s="428">
        <f>'2019 KESIS Energy Balance'!I56*'2019 KESIS Energy Balance (2)'!$B$1</f>
        <v>0</v>
      </c>
      <c r="J56" s="428">
        <f>'2019 KESIS Energy Balance'!J56*'2019 KESIS Energy Balance (2)'!$B$1</f>
        <v>0</v>
      </c>
      <c r="K56" s="428">
        <f>'2019 KESIS Energy Balance'!K56*'2019 KESIS Energy Balance (2)'!$B$1</f>
        <v>0</v>
      </c>
      <c r="L56" s="428">
        <f>'2019 KESIS Energy Balance'!L56*'2019 KESIS Energy Balance (2)'!$B$1</f>
        <v>0</v>
      </c>
      <c r="M56" s="428">
        <f>'2019 KESIS Energy Balance'!M56*'2019 KESIS Energy Balance (2)'!$B$1</f>
        <v>0</v>
      </c>
      <c r="N56" s="428">
        <f>'2019 KESIS Energy Balance'!N56*'2019 KESIS Energy Balance (2)'!$B$1</f>
        <v>0</v>
      </c>
      <c r="O56" s="428">
        <f>'2019 KESIS Energy Balance'!O56*'2019 KESIS Energy Balance (2)'!$B$1</f>
        <v>0</v>
      </c>
      <c r="P56" s="428">
        <f>'2019 KESIS Energy Balance'!P56*'2019 KESIS Energy Balance (2)'!$B$1</f>
        <v>0</v>
      </c>
      <c r="Q56" s="428">
        <f>'2019 KESIS Energy Balance'!Q56*'2019 KESIS Energy Balance (2)'!$B$1</f>
        <v>0</v>
      </c>
      <c r="R56" s="428">
        <f>'2019 KESIS Energy Balance'!R56*'2019 KESIS Energy Balance (2)'!$B$1</f>
        <v>10355210240000</v>
      </c>
      <c r="S56" s="428">
        <f>'2019 KESIS Energy Balance'!S56*'2019 KESIS Energy Balance (2)'!$B$1</f>
        <v>0</v>
      </c>
      <c r="T56" s="428">
        <f>'2019 KESIS Energy Balance'!T56*'2019 KESIS Energy Balance (2)'!$B$1</f>
        <v>0</v>
      </c>
      <c r="U56" s="428">
        <f>'2019 KESIS Energy Balance'!U56*'2019 KESIS Energy Balance (2)'!$B$1</f>
        <v>0</v>
      </c>
      <c r="V56" s="428">
        <f>'2019 KESIS Energy Balance'!V56*'2019 KESIS Energy Balance (2)'!$B$1</f>
        <v>0</v>
      </c>
      <c r="W56" s="428">
        <f>'2019 KESIS Energy Balance'!W56*'2019 KESIS Energy Balance (2)'!$B$1</f>
        <v>0</v>
      </c>
      <c r="X56" s="428">
        <f>'2019 KESIS Energy Balance'!X56*'2019 KESIS Energy Balance (2)'!$B$1</f>
        <v>146339840000</v>
      </c>
      <c r="Y56" s="428">
        <f>'2019 KESIS Energy Balance'!Y56*'2019 KESIS Energy Balance (2)'!$B$1</f>
        <v>8650240000</v>
      </c>
      <c r="Z56" s="428">
        <f>'2019 KESIS Energy Balance'!Z56*'2019 KESIS Energy Balance (2)'!$B$1</f>
        <v>3253760000</v>
      </c>
      <c r="AA56" s="428">
        <f>'2019 KESIS Energy Balance'!AA56*'2019 KESIS Energy Balance (2)'!$B$1</f>
        <v>0</v>
      </c>
      <c r="AB56" s="428">
        <f>'2019 KESIS Energy Balance'!AB56*'2019 KESIS Energy Balance (2)'!$B$1</f>
        <v>0</v>
      </c>
      <c r="AC56" s="428">
        <f>'2019 KESIS Energy Balance'!AC56*'2019 KESIS Energy Balance (2)'!$B$1</f>
        <v>0</v>
      </c>
      <c r="AD56" s="428">
        <f>'2019 KESIS Energy Balance'!AD56*'2019 KESIS Energy Balance (2)'!$B$1</f>
        <v>131856640000</v>
      </c>
      <c r="AE56" s="428">
        <f>'2019 KESIS Energy Balance'!AE56*'2019 KESIS Energy Balance (2)'!$B$1</f>
        <v>139395840000</v>
      </c>
      <c r="AF56" s="428">
        <f>'2019 KESIS Energy Balance'!AF56*'2019 KESIS Energy Balance (2)'!$B$1</f>
        <v>22538239999.999996</v>
      </c>
      <c r="AG56" s="428">
        <f>'2019 KESIS Energy Balance'!AG56*'2019 KESIS Energy Balance (2)'!$B$1</f>
        <v>23927040000</v>
      </c>
      <c r="AH56" s="428">
        <f>'2019 KESIS Energy Balance'!AH56*'2019 KESIS Energy Balance (2)'!$B$1</f>
        <v>659560960000</v>
      </c>
      <c r="AI56" s="428">
        <f>'2019 KESIS Energy Balance'!AI56*'2019 KESIS Energy Balance (2)'!$B$1</f>
        <v>0</v>
      </c>
      <c r="AJ56" s="428">
        <f>'2019 KESIS Energy Balance'!AJ56*'2019 KESIS Energy Balance (2)'!$B$1</f>
        <v>0</v>
      </c>
      <c r="AK56" s="428">
        <f>'2019 KESIS Energy Balance'!AK56*'2019 KESIS Energy Balance (2)'!$B$1</f>
        <v>0</v>
      </c>
      <c r="AL56" s="428">
        <f>'2019 KESIS Energy Balance'!AL56*'2019 KESIS Energy Balance (2)'!$B$1</f>
        <v>0</v>
      </c>
      <c r="AM56" s="428">
        <f>'2019 KESIS Energy Balance'!AM56*'2019 KESIS Energy Balance (2)'!$B$1</f>
        <v>0</v>
      </c>
      <c r="AN56" s="428">
        <f>'2019 KESIS Energy Balance'!AN56*'2019 KESIS Energy Balance (2)'!$B$1</f>
        <v>0</v>
      </c>
      <c r="AO56" s="428">
        <f>'2019 KESIS Energy Balance'!AO56*'2019 KESIS Energy Balance (2)'!$B$1</f>
        <v>0</v>
      </c>
      <c r="AP56" s="428">
        <f>'2019 KESIS Energy Balance'!AP56*'2019 KESIS Energy Balance (2)'!$B$1</f>
        <v>1107151360000</v>
      </c>
      <c r="AQ56" s="428">
        <f>'2019 KESIS Energy Balance'!AQ56*'2019 KESIS Energy Balance (2)'!$B$1</f>
        <v>76106240000</v>
      </c>
      <c r="AR56" s="428">
        <f>'2019 KESIS Energy Balance'!AR56*'2019 KESIS Energy Balance (2)'!$B$1</f>
        <v>858199040000</v>
      </c>
      <c r="AS56" s="428">
        <f>'2019 KESIS Energy Balance'!AS56*'2019 KESIS Energy Balance (2)'!$B$1</f>
        <v>2121015040000</v>
      </c>
      <c r="AT56" s="428">
        <f>'2019 KESIS Energy Balance'!AT56*'2019 KESIS Energy Balance (2)'!$B$1</f>
        <v>0</v>
      </c>
      <c r="AU56" s="428">
        <f>'2019 KESIS Energy Balance'!AU56*'2019 KESIS Energy Balance (2)'!$B$1</f>
        <v>188003840000.00003</v>
      </c>
      <c r="AV56" s="428">
        <f>'2019 KESIS Energy Balance'!AV56*'2019 KESIS Energy Balance (2)'!$B$1</f>
        <v>0</v>
      </c>
      <c r="AW56" s="428">
        <f>'2019 KESIS Energy Balance'!AW56*'2019 KESIS Energy Balance (2)'!$B$1</f>
        <v>0</v>
      </c>
      <c r="AX56" s="428">
        <f>'2019 KESIS Energy Balance'!AX56*'2019 KESIS Energy Balance (2)'!$B$1</f>
        <v>0</v>
      </c>
      <c r="AY56" s="428">
        <f>'2019 KESIS Energy Balance'!AY56*'2019 KESIS Energy Balance (2)'!$B$1</f>
        <v>0</v>
      </c>
      <c r="AZ56" s="428">
        <f>'2019 KESIS Energy Balance'!AZ56*'2019 KESIS Energy Balance (2)'!$B$1</f>
        <v>0</v>
      </c>
      <c r="BA56" s="428">
        <f>'2019 KESIS Energy Balance'!BA56*'2019 KESIS Energy Balance (2)'!$B$1</f>
        <v>0</v>
      </c>
      <c r="BB56" s="428">
        <f>'2019 KESIS Energy Balance'!BB56*'2019 KESIS Energy Balance (2)'!$B$1</f>
        <v>0</v>
      </c>
      <c r="BC56" s="428">
        <f>'2019 KESIS Energy Balance'!BC56*'2019 KESIS Energy Balance (2)'!$B$1</f>
        <v>0</v>
      </c>
      <c r="BD56" s="428">
        <f>'2019 KESIS Energy Balance'!BD56*'2019 KESIS Energy Balance (2)'!$B$1</f>
        <v>0</v>
      </c>
      <c r="BE56" s="428">
        <f>'2019 KESIS Energy Balance'!BE56*'2019 KESIS Energy Balance (2)'!$B$1</f>
        <v>0</v>
      </c>
      <c r="BF56" s="428">
        <f>'2019 KESIS Energy Balance'!BF56*'2019 KESIS Energy Balance (2)'!$B$1</f>
        <v>0</v>
      </c>
      <c r="BG56" s="428">
        <f>'2019 KESIS Energy Balance'!BG56*'2019 KESIS Energy Balance (2)'!$B$1</f>
        <v>0</v>
      </c>
      <c r="BH56" s="428">
        <f>'2019 KESIS Energy Balance'!BH56*'2019 KESIS Energy Balance (2)'!$B$1</f>
        <v>35251513600000</v>
      </c>
      <c r="BI56" s="428">
        <f>'2019 KESIS Energy Balance'!BI56*'2019 KESIS Energy Balance (2)'!$B$1</f>
        <v>10040904960000</v>
      </c>
      <c r="BJ56" s="428">
        <f>'2019 KESIS Energy Balance'!BJ56*'2019 KESIS Energy Balance (2)'!$B$1</f>
        <v>79623356160000</v>
      </c>
      <c r="BK56" s="428">
        <f>'2019 KESIS Energy Balance'!BK56*'2019 KESIS Energy Balance (2)'!$B$1</f>
        <v>4350515200000</v>
      </c>
      <c r="BL56" s="90"/>
      <c r="BM56" s="90"/>
    </row>
    <row r="57" spans="2:65" s="88" customFormat="1">
      <c r="B57" s="137" t="s">
        <v>344</v>
      </c>
      <c r="C57" s="138" t="s">
        <v>345</v>
      </c>
      <c r="D57" s="428">
        <f>'2019 KESIS Energy Balance'!D57*'2019 KESIS Energy Balance (2)'!$B$1</f>
        <v>0</v>
      </c>
      <c r="E57" s="428">
        <f>'2019 KESIS Energy Balance'!E57*'2019 KESIS Energy Balance (2)'!$B$1</f>
        <v>0</v>
      </c>
      <c r="F57" s="428">
        <f>'2019 KESIS Energy Balance'!F57*'2019 KESIS Energy Balance (2)'!$B$1</f>
        <v>0</v>
      </c>
      <c r="G57" s="428">
        <f>'2019 KESIS Energy Balance'!G57*'2019 KESIS Energy Balance (2)'!$B$1</f>
        <v>0</v>
      </c>
      <c r="H57" s="428">
        <f>'2019 KESIS Energy Balance'!H57*'2019 KESIS Energy Balance (2)'!$B$1</f>
        <v>0</v>
      </c>
      <c r="I57" s="428">
        <f>'2019 KESIS Energy Balance'!I57*'2019 KESIS Energy Balance (2)'!$B$1</f>
        <v>0</v>
      </c>
      <c r="J57" s="428">
        <f>'2019 KESIS Energy Balance'!J57*'2019 KESIS Energy Balance (2)'!$B$1</f>
        <v>0</v>
      </c>
      <c r="K57" s="428">
        <f>'2019 KESIS Energy Balance'!K57*'2019 KESIS Energy Balance (2)'!$B$1</f>
        <v>0</v>
      </c>
      <c r="L57" s="428">
        <f>'2019 KESIS Energy Balance'!L57*'2019 KESIS Energy Balance (2)'!$B$1</f>
        <v>0</v>
      </c>
      <c r="M57" s="428">
        <f>'2019 KESIS Energy Balance'!M57*'2019 KESIS Energy Balance (2)'!$B$1</f>
        <v>0</v>
      </c>
      <c r="N57" s="428">
        <f>'2019 KESIS Energy Balance'!N57*'2019 KESIS Energy Balance (2)'!$B$1</f>
        <v>0</v>
      </c>
      <c r="O57" s="428">
        <f>'2019 KESIS Energy Balance'!O57*'2019 KESIS Energy Balance (2)'!$B$1</f>
        <v>0</v>
      </c>
      <c r="P57" s="428">
        <f>'2019 KESIS Energy Balance'!P57*'2019 KESIS Energy Balance (2)'!$B$1</f>
        <v>0</v>
      </c>
      <c r="Q57" s="428">
        <f>'2019 KESIS Energy Balance'!Q57*'2019 KESIS Energy Balance (2)'!$B$1</f>
        <v>0</v>
      </c>
      <c r="R57" s="428">
        <f>'2019 KESIS Energy Balance'!R57*'2019 KESIS Energy Balance (2)'!$B$1</f>
        <v>1071360000000</v>
      </c>
      <c r="S57" s="428">
        <f>'2019 KESIS Energy Balance'!S57*'2019 KESIS Energy Balance (2)'!$B$1</f>
        <v>0</v>
      </c>
      <c r="T57" s="428">
        <f>'2019 KESIS Energy Balance'!T57*'2019 KESIS Energy Balance (2)'!$B$1</f>
        <v>0</v>
      </c>
      <c r="U57" s="428">
        <f>'2019 KESIS Energy Balance'!U57*'2019 KESIS Energy Balance (2)'!$B$1</f>
        <v>0</v>
      </c>
      <c r="V57" s="428">
        <f>'2019 KESIS Energy Balance'!V57*'2019 KESIS Energy Balance (2)'!$B$1</f>
        <v>0</v>
      </c>
      <c r="W57" s="428">
        <f>'2019 KESIS Energy Balance'!W57*'2019 KESIS Energy Balance (2)'!$B$1</f>
        <v>0</v>
      </c>
      <c r="X57" s="428">
        <f>'2019 KESIS Energy Balance'!X57*'2019 KESIS Energy Balance (2)'!$B$1</f>
        <v>9562880000</v>
      </c>
      <c r="Y57" s="428">
        <f>'2019 KESIS Energy Balance'!Y57*'2019 KESIS Energy Balance (2)'!$B$1</f>
        <v>0</v>
      </c>
      <c r="Z57" s="428">
        <f>'2019 KESIS Energy Balance'!Z57*'2019 KESIS Energy Balance (2)'!$B$1</f>
        <v>952320000</v>
      </c>
      <c r="AA57" s="428">
        <f>'2019 KESIS Energy Balance'!AA57*'2019 KESIS Energy Balance (2)'!$B$1</f>
        <v>0</v>
      </c>
      <c r="AB57" s="428">
        <f>'2019 KESIS Energy Balance'!AB57*'2019 KESIS Energy Balance (2)'!$B$1</f>
        <v>0</v>
      </c>
      <c r="AC57" s="428">
        <f>'2019 KESIS Energy Balance'!AC57*'2019 KESIS Energy Balance (2)'!$B$1</f>
        <v>0</v>
      </c>
      <c r="AD57" s="428">
        <f>'2019 KESIS Energy Balance'!AD57*'2019 KESIS Energy Balance (2)'!$B$1</f>
        <v>714240000</v>
      </c>
      <c r="AE57" s="428">
        <f>'2019 KESIS Energy Balance'!AE57*'2019 KESIS Energy Balance (2)'!$B$1</f>
        <v>41306880000</v>
      </c>
      <c r="AF57" s="428">
        <f>'2019 KESIS Energy Balance'!AF57*'2019 KESIS Energy Balance (2)'!$B$1</f>
        <v>0</v>
      </c>
      <c r="AG57" s="428">
        <f>'2019 KESIS Energy Balance'!AG57*'2019 KESIS Energy Balance (2)'!$B$1</f>
        <v>2936320000</v>
      </c>
      <c r="AH57" s="428">
        <f>'2019 KESIS Energy Balance'!AH57*'2019 KESIS Energy Balance (2)'!$B$1</f>
        <v>46822400000</v>
      </c>
      <c r="AI57" s="428">
        <f>'2019 KESIS Energy Balance'!AI57*'2019 KESIS Energy Balance (2)'!$B$1</f>
        <v>0</v>
      </c>
      <c r="AJ57" s="428">
        <f>'2019 KESIS Energy Balance'!AJ57*'2019 KESIS Energy Balance (2)'!$B$1</f>
        <v>0</v>
      </c>
      <c r="AK57" s="428">
        <f>'2019 KESIS Energy Balance'!AK57*'2019 KESIS Energy Balance (2)'!$B$1</f>
        <v>0</v>
      </c>
      <c r="AL57" s="428">
        <f>'2019 KESIS Energy Balance'!AL57*'2019 KESIS Energy Balance (2)'!$B$1</f>
        <v>0</v>
      </c>
      <c r="AM57" s="428">
        <f>'2019 KESIS Energy Balance'!AM57*'2019 KESIS Energy Balance (2)'!$B$1</f>
        <v>0</v>
      </c>
      <c r="AN57" s="428">
        <f>'2019 KESIS Energy Balance'!AN57*'2019 KESIS Energy Balance (2)'!$B$1</f>
        <v>0</v>
      </c>
      <c r="AO57" s="428">
        <f>'2019 KESIS Energy Balance'!AO57*'2019 KESIS Energy Balance (2)'!$B$1</f>
        <v>0</v>
      </c>
      <c r="AP57" s="428">
        <f>'2019 KESIS Energy Balance'!AP57*'2019 KESIS Energy Balance (2)'!$B$1</f>
        <v>0</v>
      </c>
      <c r="AQ57" s="428">
        <f>'2019 KESIS Energy Balance'!AQ57*'2019 KESIS Energy Balance (2)'!$B$1</f>
        <v>0</v>
      </c>
      <c r="AR57" s="428">
        <f>'2019 KESIS Energy Balance'!AR57*'2019 KESIS Energy Balance (2)'!$B$1</f>
        <v>230382080000</v>
      </c>
      <c r="AS57" s="428">
        <f>'2019 KESIS Energy Balance'!AS57*'2019 KESIS Energy Balance (2)'!$B$1</f>
        <v>2452660480000</v>
      </c>
      <c r="AT57" s="428">
        <f>'2019 KESIS Energy Balance'!AT57*'2019 KESIS Energy Balance (2)'!$B$1</f>
        <v>0</v>
      </c>
      <c r="AU57" s="428">
        <f>'2019 KESIS Energy Balance'!AU57*'2019 KESIS Energy Balance (2)'!$B$1</f>
        <v>0</v>
      </c>
      <c r="AV57" s="428">
        <f>'2019 KESIS Energy Balance'!AV57*'2019 KESIS Energy Balance (2)'!$B$1</f>
        <v>0</v>
      </c>
      <c r="AW57" s="428">
        <f>'2019 KESIS Energy Balance'!AW57*'2019 KESIS Energy Balance (2)'!$B$1</f>
        <v>0</v>
      </c>
      <c r="AX57" s="428">
        <f>'2019 KESIS Energy Balance'!AX57*'2019 KESIS Energy Balance (2)'!$B$1</f>
        <v>0</v>
      </c>
      <c r="AY57" s="428">
        <f>'2019 KESIS Energy Balance'!AY57*'2019 KESIS Energy Balance (2)'!$B$1</f>
        <v>0</v>
      </c>
      <c r="AZ57" s="428">
        <f>'2019 KESIS Energy Balance'!AZ57*'2019 KESIS Energy Balance (2)'!$B$1</f>
        <v>0</v>
      </c>
      <c r="BA57" s="428">
        <f>'2019 KESIS Energy Balance'!BA57*'2019 KESIS Energy Balance (2)'!$B$1</f>
        <v>0</v>
      </c>
      <c r="BB57" s="428">
        <f>'2019 KESIS Energy Balance'!BB57*'2019 KESIS Energy Balance (2)'!$B$1</f>
        <v>0</v>
      </c>
      <c r="BC57" s="428">
        <f>'2019 KESIS Energy Balance'!BC57*'2019 KESIS Energy Balance (2)'!$B$1</f>
        <v>0</v>
      </c>
      <c r="BD57" s="428">
        <f>'2019 KESIS Energy Balance'!BD57*'2019 KESIS Energy Balance (2)'!$B$1</f>
        <v>0</v>
      </c>
      <c r="BE57" s="428">
        <f>'2019 KESIS Energy Balance'!BE57*'2019 KESIS Energy Balance (2)'!$B$1</f>
        <v>0</v>
      </c>
      <c r="BF57" s="428">
        <f>'2019 KESIS Energy Balance'!BF57*'2019 KESIS Energy Balance (2)'!$B$1</f>
        <v>0</v>
      </c>
      <c r="BG57" s="428">
        <f>'2019 KESIS Energy Balance'!BG57*'2019 KESIS Energy Balance (2)'!$B$1</f>
        <v>0</v>
      </c>
      <c r="BH57" s="428">
        <f>'2019 KESIS Energy Balance'!BH57*'2019 KESIS Energy Balance (2)'!$B$1</f>
        <v>5919105280000</v>
      </c>
      <c r="BI57" s="428">
        <f>'2019 KESIS Energy Balance'!BI57*'2019 KESIS Energy Balance (2)'!$B$1</f>
        <v>346882560000.00006</v>
      </c>
      <c r="BJ57" s="428">
        <f>'2019 KESIS Energy Balance'!BJ57*'2019 KESIS Energy Balance (2)'!$B$1</f>
        <v>10122685440000</v>
      </c>
      <c r="BK57" s="428">
        <f>'2019 KESIS Energy Balance'!BK57*'2019 KESIS Energy Balance (2)'!$B$1</f>
        <v>2683042560000</v>
      </c>
      <c r="BL57" s="90"/>
      <c r="BM57" s="90"/>
    </row>
    <row r="58" spans="2:65" s="88" customFormat="1" collapsed="1">
      <c r="B58" s="137" t="s">
        <v>346</v>
      </c>
      <c r="C58" s="138" t="s">
        <v>347</v>
      </c>
      <c r="D58" s="428">
        <f>'2019 KESIS Energy Balance'!D58*'2019 KESIS Energy Balance (2)'!$B$1</f>
        <v>0</v>
      </c>
      <c r="E58" s="428">
        <f>'2019 KESIS Energy Balance'!E58*'2019 KESIS Energy Balance (2)'!$B$1</f>
        <v>0</v>
      </c>
      <c r="F58" s="428">
        <f>'2019 KESIS Energy Balance'!F58*'2019 KESIS Energy Balance (2)'!$B$1</f>
        <v>0</v>
      </c>
      <c r="G58" s="428">
        <f>'2019 KESIS Energy Balance'!G58*'2019 KESIS Energy Balance (2)'!$B$1</f>
        <v>0</v>
      </c>
      <c r="H58" s="428">
        <f>'2019 KESIS Energy Balance'!H58*'2019 KESIS Energy Balance (2)'!$B$1</f>
        <v>0</v>
      </c>
      <c r="I58" s="428">
        <f>'2019 KESIS Energy Balance'!I58*'2019 KESIS Energy Balance (2)'!$B$1</f>
        <v>0</v>
      </c>
      <c r="J58" s="428">
        <f>'2019 KESIS Energy Balance'!J58*'2019 KESIS Energy Balance (2)'!$B$1</f>
        <v>0</v>
      </c>
      <c r="K58" s="428">
        <f>'2019 KESIS Energy Balance'!K58*'2019 KESIS Energy Balance (2)'!$B$1</f>
        <v>0</v>
      </c>
      <c r="L58" s="428">
        <f>'2019 KESIS Energy Balance'!L58*'2019 KESIS Energy Balance (2)'!$B$1</f>
        <v>0</v>
      </c>
      <c r="M58" s="428">
        <f>'2019 KESIS Energy Balance'!M58*'2019 KESIS Energy Balance (2)'!$B$1</f>
        <v>0</v>
      </c>
      <c r="N58" s="428">
        <f>'2019 KESIS Energy Balance'!N58*'2019 KESIS Energy Balance (2)'!$B$1</f>
        <v>0</v>
      </c>
      <c r="O58" s="428">
        <f>'2019 KESIS Energy Balance'!O58*'2019 KESIS Energy Balance (2)'!$B$1</f>
        <v>0</v>
      </c>
      <c r="P58" s="428">
        <f>'2019 KESIS Energy Balance'!P58*'2019 KESIS Energy Balance (2)'!$B$1</f>
        <v>0</v>
      </c>
      <c r="Q58" s="428">
        <f>'2019 KESIS Energy Balance'!Q58*'2019 KESIS Energy Balance (2)'!$B$1</f>
        <v>0</v>
      </c>
      <c r="R58" s="428">
        <f>'2019 KESIS Energy Balance'!R58*'2019 KESIS Energy Balance (2)'!$B$1</f>
        <v>11612471040000</v>
      </c>
      <c r="S58" s="428">
        <f>'2019 KESIS Energy Balance'!S58*'2019 KESIS Energy Balance (2)'!$B$1</f>
        <v>0</v>
      </c>
      <c r="T58" s="428">
        <f>'2019 KESIS Energy Balance'!T58*'2019 KESIS Energy Balance (2)'!$B$1</f>
        <v>0</v>
      </c>
      <c r="U58" s="428">
        <f>'2019 KESIS Energy Balance'!U58*'2019 KESIS Energy Balance (2)'!$B$1</f>
        <v>0</v>
      </c>
      <c r="V58" s="428">
        <f>'2019 KESIS Energy Balance'!V58*'2019 KESIS Energy Balance (2)'!$B$1</f>
        <v>0</v>
      </c>
      <c r="W58" s="428">
        <f>'2019 KESIS Energy Balance'!W58*'2019 KESIS Energy Balance (2)'!$B$1</f>
        <v>0</v>
      </c>
      <c r="X58" s="428">
        <f>'2019 KESIS Energy Balance'!X58*'2019 KESIS Energy Balance (2)'!$B$1</f>
        <v>211097600000</v>
      </c>
      <c r="Y58" s="428">
        <f>'2019 KESIS Energy Balance'!Y58*'2019 KESIS Energy Balance (2)'!$B$1</f>
        <v>0</v>
      </c>
      <c r="Z58" s="428">
        <f>'2019 KESIS Energy Balance'!Z58*'2019 KESIS Energy Balance (2)'!$B$1</f>
        <v>555520000</v>
      </c>
      <c r="AA58" s="428">
        <f>'2019 KESIS Energy Balance'!AA58*'2019 KESIS Energy Balance (2)'!$B$1</f>
        <v>0</v>
      </c>
      <c r="AB58" s="428">
        <f>'2019 KESIS Energy Balance'!AB58*'2019 KESIS Energy Balance (2)'!$B$1</f>
        <v>0</v>
      </c>
      <c r="AC58" s="428">
        <f>'2019 KESIS Energy Balance'!AC58*'2019 KESIS Energy Balance (2)'!$B$1</f>
        <v>0</v>
      </c>
      <c r="AD58" s="428">
        <f>'2019 KESIS Energy Balance'!AD58*'2019 KESIS Energy Balance (2)'!$B$1</f>
        <v>7499520000</v>
      </c>
      <c r="AE58" s="428">
        <f>'2019 KESIS Energy Balance'!AE58*'2019 KESIS Energy Balance (2)'!$B$1</f>
        <v>125230080000</v>
      </c>
      <c r="AF58" s="428">
        <f>'2019 KESIS Energy Balance'!AF58*'2019 KESIS Energy Balance (2)'!$B$1</f>
        <v>0</v>
      </c>
      <c r="AG58" s="428">
        <f>'2019 KESIS Energy Balance'!AG58*'2019 KESIS Energy Balance (2)'!$B$1</f>
        <v>16308480000</v>
      </c>
      <c r="AH58" s="428">
        <f>'2019 KESIS Energy Balance'!AH58*'2019 KESIS Energy Balance (2)'!$B$1</f>
        <v>706383360000</v>
      </c>
      <c r="AI58" s="428">
        <f>'2019 KESIS Energy Balance'!AI58*'2019 KESIS Energy Balance (2)'!$B$1</f>
        <v>0</v>
      </c>
      <c r="AJ58" s="428">
        <f>'2019 KESIS Energy Balance'!AJ58*'2019 KESIS Energy Balance (2)'!$B$1</f>
        <v>0</v>
      </c>
      <c r="AK58" s="428">
        <f>'2019 KESIS Energy Balance'!AK58*'2019 KESIS Energy Balance (2)'!$B$1</f>
        <v>0</v>
      </c>
      <c r="AL58" s="428">
        <f>'2019 KESIS Energy Balance'!AL58*'2019 KESIS Energy Balance (2)'!$B$1</f>
        <v>0</v>
      </c>
      <c r="AM58" s="428">
        <f>'2019 KESIS Energy Balance'!AM58*'2019 KESIS Energy Balance (2)'!$B$1</f>
        <v>0</v>
      </c>
      <c r="AN58" s="428">
        <f>'2019 KESIS Energy Balance'!AN58*'2019 KESIS Energy Balance (2)'!$B$1</f>
        <v>0</v>
      </c>
      <c r="AO58" s="428">
        <f>'2019 KESIS Energy Balance'!AO58*'2019 KESIS Energy Balance (2)'!$B$1</f>
        <v>0</v>
      </c>
      <c r="AP58" s="428">
        <f>'2019 KESIS Energy Balance'!AP58*'2019 KESIS Energy Balance (2)'!$B$1</f>
        <v>11197140480000</v>
      </c>
      <c r="AQ58" s="428">
        <f>'2019 KESIS Energy Balance'!AQ58*'2019 KESIS Energy Balance (2)'!$B$1</f>
        <v>807845120000.00012</v>
      </c>
      <c r="AR58" s="428">
        <f>'2019 KESIS Energy Balance'!AR58*'2019 KESIS Energy Balance (2)'!$B$1</f>
        <v>4636449280000</v>
      </c>
      <c r="AS58" s="428">
        <f>'2019 KESIS Energy Balance'!AS58*'2019 KESIS Energy Balance (2)'!$B$1</f>
        <v>7097442560000</v>
      </c>
      <c r="AT58" s="428">
        <f>'2019 KESIS Energy Balance'!AT58*'2019 KESIS Energy Balance (2)'!$B$1</f>
        <v>75947520000</v>
      </c>
      <c r="AU58" s="428">
        <f>'2019 KESIS Energy Balance'!AU58*'2019 KESIS Energy Balance (2)'!$B$1</f>
        <v>0</v>
      </c>
      <c r="AV58" s="428">
        <f>'2019 KESIS Energy Balance'!AV58*'2019 KESIS Energy Balance (2)'!$B$1</f>
        <v>0</v>
      </c>
      <c r="AW58" s="428">
        <f>'2019 KESIS Energy Balance'!AW58*'2019 KESIS Energy Balance (2)'!$B$1</f>
        <v>0</v>
      </c>
      <c r="AX58" s="428">
        <f>'2019 KESIS Energy Balance'!AX58*'2019 KESIS Energy Balance (2)'!$B$1</f>
        <v>0</v>
      </c>
      <c r="AY58" s="428">
        <f>'2019 KESIS Energy Balance'!AY58*'2019 KESIS Energy Balance (2)'!$B$1</f>
        <v>0</v>
      </c>
      <c r="AZ58" s="428">
        <f>'2019 KESIS Energy Balance'!AZ58*'2019 KESIS Energy Balance (2)'!$B$1</f>
        <v>0</v>
      </c>
      <c r="BA58" s="428">
        <f>'2019 KESIS Energy Balance'!BA58*'2019 KESIS Energy Balance (2)'!$B$1</f>
        <v>0</v>
      </c>
      <c r="BB58" s="428">
        <f>'2019 KESIS Energy Balance'!BB58*'2019 KESIS Energy Balance (2)'!$B$1</f>
        <v>0</v>
      </c>
      <c r="BC58" s="428">
        <f>'2019 KESIS Energy Balance'!BC58*'2019 KESIS Energy Balance (2)'!$B$1</f>
        <v>0</v>
      </c>
      <c r="BD58" s="428">
        <f>'2019 KESIS Energy Balance'!BD58*'2019 KESIS Energy Balance (2)'!$B$1</f>
        <v>0</v>
      </c>
      <c r="BE58" s="428">
        <f>'2019 KESIS Energy Balance'!BE58*'2019 KESIS Energy Balance (2)'!$B$1</f>
        <v>0</v>
      </c>
      <c r="BF58" s="428">
        <f>'2019 KESIS Energy Balance'!BF58*'2019 KESIS Energy Balance (2)'!$B$1</f>
        <v>0</v>
      </c>
      <c r="BG58" s="428">
        <f>'2019 KESIS Energy Balance'!BG58*'2019 KESIS Energy Balance (2)'!$B$1</f>
        <v>0</v>
      </c>
      <c r="BH58" s="428">
        <f>'2019 KESIS Energy Balance'!BH58*'2019 KESIS Energy Balance (2)'!$B$1</f>
        <v>33792519680000</v>
      </c>
      <c r="BI58" s="428">
        <f>'2019 KESIS Energy Balance'!BI58*'2019 KESIS Energy Balance (2)'!$B$1</f>
        <v>10137287680000</v>
      </c>
      <c r="BJ58" s="428">
        <f>'2019 KESIS Energy Balance'!BJ58*'2019 KESIS Energy Balance (2)'!$B$1</f>
        <v>80424177920000</v>
      </c>
      <c r="BK58" s="428">
        <f>'2019 KESIS Energy Balance'!BK58*'2019 KESIS Energy Balance (2)'!$B$1</f>
        <v>23814824960000</v>
      </c>
      <c r="BL58" s="90"/>
      <c r="BM58" s="90"/>
    </row>
    <row r="59" spans="2:65" s="183" customFormat="1">
      <c r="B59" s="179" t="s">
        <v>348</v>
      </c>
      <c r="C59" s="180" t="s">
        <v>349</v>
      </c>
      <c r="D59" s="428">
        <f>'2019 KESIS Energy Balance'!D59*'2019 KESIS Energy Balance (2)'!$B$1</f>
        <v>0</v>
      </c>
      <c r="E59" s="428">
        <f>'2019 KESIS Energy Balance'!E59*'2019 KESIS Energy Balance (2)'!$B$1</f>
        <v>0</v>
      </c>
      <c r="F59" s="428">
        <f>'2019 KESIS Energy Balance'!F59*'2019 KESIS Energy Balance (2)'!$B$1</f>
        <v>0</v>
      </c>
      <c r="G59" s="428">
        <f>'2019 KESIS Energy Balance'!G59*'2019 KESIS Energy Balance (2)'!$B$1</f>
        <v>26093726720000</v>
      </c>
      <c r="H59" s="428">
        <f>'2019 KESIS Energy Balance'!H59*'2019 KESIS Energy Balance (2)'!$B$1</f>
        <v>0</v>
      </c>
      <c r="I59" s="428">
        <f>'2019 KESIS Energy Balance'!I59*'2019 KESIS Energy Balance (2)'!$B$1</f>
        <v>0</v>
      </c>
      <c r="J59" s="428">
        <f>'2019 KESIS Energy Balance'!J59*'2019 KESIS Energy Balance (2)'!$B$1</f>
        <v>0</v>
      </c>
      <c r="K59" s="428">
        <f>'2019 KESIS Energy Balance'!K59*'2019 KESIS Energy Balance (2)'!$B$1</f>
        <v>0</v>
      </c>
      <c r="L59" s="428">
        <f>'2019 KESIS Energy Balance'!L59*'2019 KESIS Energy Balance (2)'!$B$1</f>
        <v>0</v>
      </c>
      <c r="M59" s="428">
        <f>'2019 KESIS Energy Balance'!M59*'2019 KESIS Energy Balance (2)'!$B$1</f>
        <v>0</v>
      </c>
      <c r="N59" s="428">
        <f>'2019 KESIS Energy Balance'!N59*'2019 KESIS Energy Balance (2)'!$B$1</f>
        <v>0</v>
      </c>
      <c r="O59" s="428">
        <f>'2019 KESIS Energy Balance'!O59*'2019 KESIS Energy Balance (2)'!$B$1</f>
        <v>0</v>
      </c>
      <c r="P59" s="428">
        <f>'2019 KESIS Energy Balance'!P59*'2019 KESIS Energy Balance (2)'!$B$1</f>
        <v>0</v>
      </c>
      <c r="Q59" s="428">
        <f>'2019 KESIS Energy Balance'!Q59*'2019 KESIS Energy Balance (2)'!$B$1</f>
        <v>0</v>
      </c>
      <c r="R59" s="428">
        <f>'2019 KESIS Energy Balance'!R59*'2019 KESIS Energy Balance (2)'!$B$1</f>
        <v>70948117760000</v>
      </c>
      <c r="S59" s="428">
        <f>'2019 KESIS Energy Balance'!S59*'2019 KESIS Energy Balance (2)'!$B$1</f>
        <v>0</v>
      </c>
      <c r="T59" s="428">
        <f>'2019 KESIS Energy Balance'!T59*'2019 KESIS Energy Balance (2)'!$B$1</f>
        <v>0</v>
      </c>
      <c r="U59" s="428">
        <f>'2019 KESIS Energy Balance'!U59*'2019 KESIS Energy Balance (2)'!$B$1</f>
        <v>0</v>
      </c>
      <c r="V59" s="428">
        <f>'2019 KESIS Energy Balance'!V59*'2019 KESIS Energy Balance (2)'!$B$1</f>
        <v>0</v>
      </c>
      <c r="W59" s="428">
        <f>'2019 KESIS Energy Balance'!W59*'2019 KESIS Energy Balance (2)'!$B$1</f>
        <v>26705671680000</v>
      </c>
      <c r="X59" s="428">
        <f>'2019 KESIS Energy Balance'!X59*'2019 KESIS Energy Balance (2)'!$B$1</f>
        <v>1293448960000</v>
      </c>
      <c r="Y59" s="428">
        <f>'2019 KESIS Energy Balance'!Y59*'2019 KESIS Energy Balance (2)'!$B$1</f>
        <v>3313637120000</v>
      </c>
      <c r="Z59" s="428">
        <f>'2019 KESIS Energy Balance'!Z59*'2019 KESIS Energy Balance (2)'!$B$1</f>
        <v>938471680000</v>
      </c>
      <c r="AA59" s="428">
        <f>'2019 KESIS Energy Balance'!AA59*'2019 KESIS Energy Balance (2)'!$B$1</f>
        <v>0</v>
      </c>
      <c r="AB59" s="428">
        <f>'2019 KESIS Energy Balance'!AB59*'2019 KESIS Energy Balance (2)'!$B$1</f>
        <v>0</v>
      </c>
      <c r="AC59" s="428">
        <f>'2019 KESIS Energy Balance'!AC59*'2019 KESIS Energy Balance (2)'!$B$1</f>
        <v>0</v>
      </c>
      <c r="AD59" s="428">
        <f>'2019 KESIS Energy Balance'!AD59*'2019 KESIS Energy Balance (2)'!$B$1</f>
        <v>374301440000</v>
      </c>
      <c r="AE59" s="428">
        <f>'2019 KESIS Energy Balance'!AE59*'2019 KESIS Energy Balance (2)'!$B$1</f>
        <v>700272640000</v>
      </c>
      <c r="AF59" s="428">
        <f>'2019 KESIS Energy Balance'!AF59*'2019 KESIS Energy Balance (2)'!$B$1</f>
        <v>459811839999.99994</v>
      </c>
      <c r="AG59" s="428">
        <f>'2019 KESIS Energy Balance'!AG59*'2019 KESIS Energy Balance (2)'!$B$1</f>
        <v>59004160000.000008</v>
      </c>
      <c r="AH59" s="428">
        <f>'2019 KESIS Energy Balance'!AH59*'2019 KESIS Energy Balance (2)'!$B$1</f>
        <v>6403320320000</v>
      </c>
      <c r="AI59" s="428">
        <f>'2019 KESIS Energy Balance'!AI59*'2019 KESIS Energy Balance (2)'!$B$1</f>
        <v>0</v>
      </c>
      <c r="AJ59" s="428">
        <f>'2019 KESIS Energy Balance'!AJ59*'2019 KESIS Energy Balance (2)'!$B$1</f>
        <v>0</v>
      </c>
      <c r="AK59" s="428">
        <f>'2019 KESIS Energy Balance'!AK59*'2019 KESIS Energy Balance (2)'!$B$1</f>
        <v>0</v>
      </c>
      <c r="AL59" s="428">
        <f>'2019 KESIS Energy Balance'!AL59*'2019 KESIS Energy Balance (2)'!$B$1</f>
        <v>0</v>
      </c>
      <c r="AM59" s="428">
        <f>'2019 KESIS Energy Balance'!AM59*'2019 KESIS Energy Balance (2)'!$B$1</f>
        <v>0</v>
      </c>
      <c r="AN59" s="428">
        <f>'2019 KESIS Energy Balance'!AN59*'2019 KESIS Energy Balance (2)'!$B$1</f>
        <v>0</v>
      </c>
      <c r="AO59" s="428">
        <f>'2019 KESIS Energy Balance'!AO59*'2019 KESIS Energy Balance (2)'!$B$1</f>
        <v>0</v>
      </c>
      <c r="AP59" s="428">
        <f>'2019 KESIS Energy Balance'!AP59*'2019 KESIS Energy Balance (2)'!$B$1</f>
        <v>8564015360000</v>
      </c>
      <c r="AQ59" s="428">
        <f>'2019 KESIS Energy Balance'!AQ59*'2019 KESIS Energy Balance (2)'!$B$1</f>
        <v>264348160000</v>
      </c>
      <c r="AR59" s="428">
        <f>'2019 KESIS Energy Balance'!AR59*'2019 KESIS Energy Balance (2)'!$B$1</f>
        <v>7554754560000</v>
      </c>
      <c r="AS59" s="428">
        <f>'2019 KESIS Energy Balance'!AS59*'2019 KESIS Energy Balance (2)'!$B$1</f>
        <v>1416060160000</v>
      </c>
      <c r="AT59" s="428">
        <f>'2019 KESIS Energy Balance'!AT59*'2019 KESIS Energy Balance (2)'!$B$1</f>
        <v>245936640000.00003</v>
      </c>
      <c r="AU59" s="428">
        <f>'2019 KESIS Energy Balance'!AU59*'2019 KESIS Energy Balance (2)'!$B$1</f>
        <v>0</v>
      </c>
      <c r="AV59" s="428">
        <f>'2019 KESIS Energy Balance'!AV59*'2019 KESIS Energy Balance (2)'!$B$1</f>
        <v>0</v>
      </c>
      <c r="AW59" s="428">
        <f>'2019 KESIS Energy Balance'!AW59*'2019 KESIS Energy Balance (2)'!$B$1</f>
        <v>0</v>
      </c>
      <c r="AX59" s="428">
        <f>'2019 KESIS Energy Balance'!AX59*'2019 KESIS Energy Balance (2)'!$B$1</f>
        <v>0</v>
      </c>
      <c r="AY59" s="428">
        <f>'2019 KESIS Energy Balance'!AY59*'2019 KESIS Energy Balance (2)'!$B$1</f>
        <v>0</v>
      </c>
      <c r="AZ59" s="428">
        <f>'2019 KESIS Energy Balance'!AZ59*'2019 KESIS Energy Balance (2)'!$B$1</f>
        <v>0</v>
      </c>
      <c r="BA59" s="428">
        <f>'2019 KESIS Energy Balance'!BA59*'2019 KESIS Energy Balance (2)'!$B$1</f>
        <v>0</v>
      </c>
      <c r="BB59" s="428">
        <f>'2019 KESIS Energy Balance'!BB59*'2019 KESIS Energy Balance (2)'!$B$1</f>
        <v>0</v>
      </c>
      <c r="BC59" s="428">
        <f>'2019 KESIS Energy Balance'!BC59*'2019 KESIS Energy Balance (2)'!$B$1</f>
        <v>0</v>
      </c>
      <c r="BD59" s="428">
        <f>'2019 KESIS Energy Balance'!BD59*'2019 KESIS Energy Balance (2)'!$B$1</f>
        <v>0</v>
      </c>
      <c r="BE59" s="428">
        <f>'2019 KESIS Energy Balance'!BE59*'2019 KESIS Energy Balance (2)'!$B$1</f>
        <v>0</v>
      </c>
      <c r="BF59" s="428">
        <f>'2019 KESIS Energy Balance'!BF59*'2019 KESIS Energy Balance (2)'!$B$1</f>
        <v>0</v>
      </c>
      <c r="BG59" s="428">
        <f>'2019 KESIS Energy Balance'!BG59*'2019 KESIS Energy Balance (2)'!$B$1</f>
        <v>0</v>
      </c>
      <c r="BH59" s="428">
        <f>'2019 KESIS Energy Balance'!BH59*'2019 KESIS Energy Balance (2)'!$B$1</f>
        <v>187147188480000</v>
      </c>
      <c r="BI59" s="428">
        <f>'2019 KESIS Energy Balance'!BI59*'2019 KESIS Energy Balance (2)'!$B$1</f>
        <v>93556115200000</v>
      </c>
      <c r="BJ59" s="428">
        <f>'2019 KESIS Energy Balance'!BJ59*'2019 KESIS Energy Balance (2)'!$B$1</f>
        <v>436038202879999.94</v>
      </c>
      <c r="BK59" s="428">
        <f>'2019 KESIS Energy Balance'!BK59*'2019 KESIS Energy Balance (2)'!$B$1</f>
        <v>44750826239999.992</v>
      </c>
      <c r="BL59" s="182"/>
      <c r="BM59" s="182"/>
    </row>
    <row r="60" spans="2:65" s="88" customFormat="1">
      <c r="B60" s="137" t="s">
        <v>350</v>
      </c>
      <c r="C60" s="138" t="s">
        <v>351</v>
      </c>
      <c r="D60" s="428">
        <f>'2019 KESIS Energy Balance'!D60*'2019 KESIS Energy Balance (2)'!$B$1</f>
        <v>0</v>
      </c>
      <c r="E60" s="428">
        <f>'2019 KESIS Energy Balance'!E60*'2019 KESIS Energy Balance (2)'!$B$1</f>
        <v>0</v>
      </c>
      <c r="F60" s="428">
        <f>'2019 KESIS Energy Balance'!F60*'2019 KESIS Energy Balance (2)'!$B$1</f>
        <v>0</v>
      </c>
      <c r="G60" s="428">
        <f>'2019 KESIS Energy Balance'!G60*'2019 KESIS Energy Balance (2)'!$B$1</f>
        <v>93698368000000</v>
      </c>
      <c r="H60" s="428">
        <f>'2019 KESIS Energy Balance'!H60*'2019 KESIS Energy Balance (2)'!$B$1</f>
        <v>0</v>
      </c>
      <c r="I60" s="428">
        <f>'2019 KESIS Energy Balance'!I60*'2019 KESIS Energy Balance (2)'!$B$1</f>
        <v>0</v>
      </c>
      <c r="J60" s="428">
        <f>'2019 KESIS Energy Balance'!J60*'2019 KESIS Energy Balance (2)'!$B$1</f>
        <v>0</v>
      </c>
      <c r="K60" s="428">
        <f>'2019 KESIS Energy Balance'!K60*'2019 KESIS Energy Balance (2)'!$B$1</f>
        <v>0</v>
      </c>
      <c r="L60" s="428">
        <f>'2019 KESIS Energy Balance'!L60*'2019 KESIS Energy Balance (2)'!$B$1</f>
        <v>0</v>
      </c>
      <c r="M60" s="428">
        <f>'2019 KESIS Energy Balance'!M60*'2019 KESIS Energy Balance (2)'!$B$1</f>
        <v>0</v>
      </c>
      <c r="N60" s="428">
        <f>'2019 KESIS Energy Balance'!N60*'2019 KESIS Energy Balance (2)'!$B$1</f>
        <v>0</v>
      </c>
      <c r="O60" s="428">
        <f>'2019 KESIS Energy Balance'!O60*'2019 KESIS Energy Balance (2)'!$B$1</f>
        <v>0</v>
      </c>
      <c r="P60" s="428">
        <f>'2019 KESIS Energy Balance'!P60*'2019 KESIS Energy Balance (2)'!$B$1</f>
        <v>0</v>
      </c>
      <c r="Q60" s="428">
        <f>'2019 KESIS Energy Balance'!Q60*'2019 KESIS Energy Balance (2)'!$B$1</f>
        <v>0</v>
      </c>
      <c r="R60" s="428">
        <f>'2019 KESIS Energy Balance'!R60*'2019 KESIS Energy Balance (2)'!$B$1</f>
        <v>23739313920000</v>
      </c>
      <c r="S60" s="428">
        <f>'2019 KESIS Energy Balance'!S60*'2019 KESIS Energy Balance (2)'!$B$1</f>
        <v>0</v>
      </c>
      <c r="T60" s="428">
        <f>'2019 KESIS Energy Balance'!T60*'2019 KESIS Energy Balance (2)'!$B$1</f>
        <v>0</v>
      </c>
      <c r="U60" s="428">
        <f>'2019 KESIS Energy Balance'!U60*'2019 KESIS Energy Balance (2)'!$B$1</f>
        <v>0</v>
      </c>
      <c r="V60" s="428">
        <f>'2019 KESIS Energy Balance'!V60*'2019 KESIS Energy Balance (2)'!$B$1</f>
        <v>0</v>
      </c>
      <c r="W60" s="428">
        <f>'2019 KESIS Energy Balance'!W60*'2019 KESIS Energy Balance (2)'!$B$1</f>
        <v>0</v>
      </c>
      <c r="X60" s="428">
        <f>'2019 KESIS Energy Balance'!X60*'2019 KESIS Energy Balance (2)'!$B$1</f>
        <v>643450880000</v>
      </c>
      <c r="Y60" s="428">
        <f>'2019 KESIS Energy Balance'!Y60*'2019 KESIS Energy Balance (2)'!$B$1</f>
        <v>198400000</v>
      </c>
      <c r="Z60" s="428">
        <f>'2019 KESIS Energy Balance'!Z60*'2019 KESIS Energy Balance (2)'!$B$1</f>
        <v>9086720000</v>
      </c>
      <c r="AA60" s="428">
        <f>'2019 KESIS Energy Balance'!AA60*'2019 KESIS Energy Balance (2)'!$B$1</f>
        <v>0</v>
      </c>
      <c r="AB60" s="428">
        <f>'2019 KESIS Energy Balance'!AB60*'2019 KESIS Energy Balance (2)'!$B$1</f>
        <v>0</v>
      </c>
      <c r="AC60" s="428">
        <f>'2019 KESIS Energy Balance'!AC60*'2019 KESIS Energy Balance (2)'!$B$1</f>
        <v>0</v>
      </c>
      <c r="AD60" s="428">
        <f>'2019 KESIS Energy Balance'!AD60*'2019 KESIS Energy Balance (2)'!$B$1</f>
        <v>66979840000</v>
      </c>
      <c r="AE60" s="428">
        <f>'2019 KESIS Energy Balance'!AE60*'2019 KESIS Energy Balance (2)'!$B$1</f>
        <v>5426240000000</v>
      </c>
      <c r="AF60" s="428">
        <f>'2019 KESIS Energy Balance'!AF60*'2019 KESIS Energy Balance (2)'!$B$1</f>
        <v>115746560000</v>
      </c>
      <c r="AG60" s="428">
        <f>'2019 KESIS Energy Balance'!AG60*'2019 KESIS Energy Balance (2)'!$B$1</f>
        <v>158720000000</v>
      </c>
      <c r="AH60" s="428">
        <f>'2019 KESIS Energy Balance'!AH60*'2019 KESIS Energy Balance (2)'!$B$1</f>
        <v>10199624960000.002</v>
      </c>
      <c r="AI60" s="428">
        <f>'2019 KESIS Energy Balance'!AI60*'2019 KESIS Energy Balance (2)'!$B$1</f>
        <v>0</v>
      </c>
      <c r="AJ60" s="428">
        <f>'2019 KESIS Energy Balance'!AJ60*'2019 KESIS Energy Balance (2)'!$B$1</f>
        <v>0</v>
      </c>
      <c r="AK60" s="428">
        <f>'2019 KESIS Energy Balance'!AK60*'2019 KESIS Energy Balance (2)'!$B$1</f>
        <v>0</v>
      </c>
      <c r="AL60" s="428">
        <f>'2019 KESIS Energy Balance'!AL60*'2019 KESIS Energy Balance (2)'!$B$1</f>
        <v>0</v>
      </c>
      <c r="AM60" s="428">
        <f>'2019 KESIS Energy Balance'!AM60*'2019 KESIS Energy Balance (2)'!$B$1</f>
        <v>0</v>
      </c>
      <c r="AN60" s="428">
        <f>'2019 KESIS Energy Balance'!AN60*'2019 KESIS Energy Balance (2)'!$B$1</f>
        <v>0</v>
      </c>
      <c r="AO60" s="428">
        <f>'2019 KESIS Energy Balance'!AO60*'2019 KESIS Energy Balance (2)'!$B$1</f>
        <v>0</v>
      </c>
      <c r="AP60" s="428">
        <f>'2019 KESIS Energy Balance'!AP60*'2019 KESIS Energy Balance (2)'!$B$1</f>
        <v>27738343680000</v>
      </c>
      <c r="AQ60" s="428">
        <f>'2019 KESIS Energy Balance'!AQ60*'2019 KESIS Energy Balance (2)'!$B$1</f>
        <v>0</v>
      </c>
      <c r="AR60" s="428">
        <f>'2019 KESIS Energy Balance'!AR60*'2019 KESIS Energy Balance (2)'!$B$1</f>
        <v>0</v>
      </c>
      <c r="AS60" s="428">
        <f>'2019 KESIS Energy Balance'!AS60*'2019 KESIS Energy Balance (2)'!$B$1</f>
        <v>17816320000</v>
      </c>
      <c r="AT60" s="428">
        <f>'2019 KESIS Energy Balance'!AT60*'2019 KESIS Energy Balance (2)'!$B$1</f>
        <v>0</v>
      </c>
      <c r="AU60" s="428">
        <f>'2019 KESIS Energy Balance'!AU60*'2019 KESIS Energy Balance (2)'!$B$1</f>
        <v>0</v>
      </c>
      <c r="AV60" s="428">
        <f>'2019 KESIS Energy Balance'!AV60*'2019 KESIS Energy Balance (2)'!$B$1</f>
        <v>0</v>
      </c>
      <c r="AW60" s="428">
        <f>'2019 KESIS Energy Balance'!AW60*'2019 KESIS Energy Balance (2)'!$B$1</f>
        <v>0</v>
      </c>
      <c r="AX60" s="428">
        <f>'2019 KESIS Energy Balance'!AX60*'2019 KESIS Energy Balance (2)'!$B$1</f>
        <v>0</v>
      </c>
      <c r="AY60" s="428">
        <f>'2019 KESIS Energy Balance'!AY60*'2019 KESIS Energy Balance (2)'!$B$1</f>
        <v>0</v>
      </c>
      <c r="AZ60" s="428">
        <f>'2019 KESIS Energy Balance'!AZ60*'2019 KESIS Energy Balance (2)'!$B$1</f>
        <v>0</v>
      </c>
      <c r="BA60" s="428">
        <f>'2019 KESIS Energy Balance'!BA60*'2019 KESIS Energy Balance (2)'!$B$1</f>
        <v>0</v>
      </c>
      <c r="BB60" s="428">
        <f>'2019 KESIS Energy Balance'!BB60*'2019 KESIS Energy Balance (2)'!$B$1</f>
        <v>0</v>
      </c>
      <c r="BC60" s="428">
        <f>'2019 KESIS Energy Balance'!BC60*'2019 KESIS Energy Balance (2)'!$B$1</f>
        <v>0</v>
      </c>
      <c r="BD60" s="428">
        <f>'2019 KESIS Energy Balance'!BD60*'2019 KESIS Energy Balance (2)'!$B$1</f>
        <v>0</v>
      </c>
      <c r="BE60" s="428">
        <f>'2019 KESIS Energy Balance'!BE60*'2019 KESIS Energy Balance (2)'!$B$1</f>
        <v>0</v>
      </c>
      <c r="BF60" s="428">
        <f>'2019 KESIS Energy Balance'!BF60*'2019 KESIS Energy Balance (2)'!$B$1</f>
        <v>0</v>
      </c>
      <c r="BG60" s="428">
        <f>'2019 KESIS Energy Balance'!BG60*'2019 KESIS Energy Balance (2)'!$B$1</f>
        <v>0</v>
      </c>
      <c r="BH60" s="428">
        <f>'2019 KESIS Energy Balance'!BH60*'2019 KESIS Energy Balance (2)'!$B$1</f>
        <v>40008312320000</v>
      </c>
      <c r="BI60" s="428">
        <f>'2019 KESIS Energy Balance'!BI60*'2019 KESIS Energy Balance (2)'!$B$1</f>
        <v>13253120000</v>
      </c>
      <c r="BJ60" s="428">
        <f>'2019 KESIS Energy Balance'!BJ60*'2019 KESIS Energy Balance (2)'!$B$1</f>
        <v>201835454720000</v>
      </c>
      <c r="BK60" s="428">
        <f>'2019 KESIS Energy Balance'!BK60*'2019 KESIS Energy Balance (2)'!$B$1</f>
        <v>27756160000000</v>
      </c>
      <c r="BL60" s="90"/>
      <c r="BM60" s="90"/>
    </row>
    <row r="61" spans="2:65" s="189" customFormat="1">
      <c r="B61" s="185" t="s">
        <v>352</v>
      </c>
      <c r="C61" s="186" t="s">
        <v>353</v>
      </c>
      <c r="D61" s="428">
        <f>'2019 KESIS Energy Balance'!D61*'2019 KESIS Energy Balance (2)'!$B$1</f>
        <v>0</v>
      </c>
      <c r="E61" s="428">
        <f>'2019 KESIS Energy Balance'!E61*'2019 KESIS Energy Balance (2)'!$B$1</f>
        <v>35721126400000</v>
      </c>
      <c r="F61" s="428">
        <f>'2019 KESIS Energy Balance'!F61*'2019 KESIS Energy Balance (2)'!$B$1</f>
        <v>0</v>
      </c>
      <c r="G61" s="428">
        <f>'2019 KESIS Energy Balance'!G61*'2019 KESIS Energy Balance (2)'!$B$1</f>
        <v>0</v>
      </c>
      <c r="H61" s="428">
        <f>'2019 KESIS Energy Balance'!H61*'2019 KESIS Energy Balance (2)'!$B$1</f>
        <v>0</v>
      </c>
      <c r="I61" s="428">
        <f>'2019 KESIS Energy Balance'!I61*'2019 KESIS Energy Balance (2)'!$B$1</f>
        <v>0</v>
      </c>
      <c r="J61" s="428">
        <f>'2019 KESIS Energy Balance'!J61*'2019 KESIS Energy Balance (2)'!$B$1</f>
        <v>0</v>
      </c>
      <c r="K61" s="428">
        <f>'2019 KESIS Energy Balance'!K61*'2019 KESIS Energy Balance (2)'!$B$1</f>
        <v>0</v>
      </c>
      <c r="L61" s="428">
        <f>'2019 KESIS Energy Balance'!L61*'2019 KESIS Energy Balance (2)'!$B$1</f>
        <v>28566068479999.996</v>
      </c>
      <c r="M61" s="428">
        <f>'2019 KESIS Energy Balance'!M61*'2019 KESIS Energy Balance (2)'!$B$1</f>
        <v>0</v>
      </c>
      <c r="N61" s="428">
        <f>'2019 KESIS Energy Balance'!N61*'2019 KESIS Energy Balance (2)'!$B$1</f>
        <v>73095202560000</v>
      </c>
      <c r="O61" s="428">
        <f>'2019 KESIS Energy Balance'!O61*'2019 KESIS Energy Balance (2)'!$B$1</f>
        <v>1776791040000</v>
      </c>
      <c r="P61" s="428">
        <f>'2019 KESIS Energy Balance'!P61*'2019 KESIS Energy Balance (2)'!$B$1</f>
        <v>14034141440000</v>
      </c>
      <c r="Q61" s="428">
        <f>'2019 KESIS Energy Balance'!Q61*'2019 KESIS Energy Balance (2)'!$B$1</f>
        <v>16515292160000</v>
      </c>
      <c r="R61" s="428">
        <f>'2019 KESIS Energy Balance'!R61*'2019 KESIS Energy Balance (2)'!$B$1</f>
        <v>49489888000000</v>
      </c>
      <c r="S61" s="428">
        <f>'2019 KESIS Energy Balance'!S61*'2019 KESIS Energy Balance (2)'!$B$1</f>
        <v>0</v>
      </c>
      <c r="T61" s="428">
        <f>'2019 KESIS Energy Balance'!T61*'2019 KESIS Energy Balance (2)'!$B$1</f>
        <v>0</v>
      </c>
      <c r="U61" s="428">
        <f>'2019 KESIS Energy Balance'!U61*'2019 KESIS Energy Balance (2)'!$B$1</f>
        <v>0</v>
      </c>
      <c r="V61" s="428">
        <f>'2019 KESIS Energy Balance'!V61*'2019 KESIS Energy Balance (2)'!$B$1</f>
        <v>0</v>
      </c>
      <c r="W61" s="428">
        <f>'2019 KESIS Energy Balance'!W61*'2019 KESIS Energy Balance (2)'!$B$1</f>
        <v>0</v>
      </c>
      <c r="X61" s="428">
        <f>'2019 KESIS Energy Balance'!X61*'2019 KESIS Energy Balance (2)'!$B$1</f>
        <v>1061559040000</v>
      </c>
      <c r="Y61" s="428">
        <f>'2019 KESIS Energy Balance'!Y61*'2019 KESIS Energy Balance (2)'!$B$1</f>
        <v>755626240000</v>
      </c>
      <c r="Z61" s="428">
        <f>'2019 KESIS Energy Balance'!Z61*'2019 KESIS Energy Balance (2)'!$B$1</f>
        <v>5198080000</v>
      </c>
      <c r="AA61" s="428">
        <f>'2019 KESIS Energy Balance'!AA61*'2019 KESIS Energy Balance (2)'!$B$1</f>
        <v>0</v>
      </c>
      <c r="AB61" s="428">
        <f>'2019 KESIS Energy Balance'!AB61*'2019 KESIS Energy Balance (2)'!$B$1</f>
        <v>0</v>
      </c>
      <c r="AC61" s="428">
        <f>'2019 KESIS Energy Balance'!AC61*'2019 KESIS Energy Balance (2)'!$B$1</f>
        <v>277760000</v>
      </c>
      <c r="AD61" s="428">
        <f>'2019 KESIS Energy Balance'!AD61*'2019 KESIS Energy Balance (2)'!$B$1</f>
        <v>13292800000</v>
      </c>
      <c r="AE61" s="428">
        <f>'2019 KESIS Energy Balance'!AE61*'2019 KESIS Energy Balance (2)'!$B$1</f>
        <v>511673600000</v>
      </c>
      <c r="AF61" s="428">
        <f>'2019 KESIS Energy Balance'!AF61*'2019 KESIS Energy Balance (2)'!$B$1</f>
        <v>267800320000</v>
      </c>
      <c r="AG61" s="428">
        <f>'2019 KESIS Energy Balance'!AG61*'2019 KESIS Energy Balance (2)'!$B$1</f>
        <v>119040000</v>
      </c>
      <c r="AH61" s="428">
        <f>'2019 KESIS Energy Balance'!AH61*'2019 KESIS Energy Balance (2)'!$B$1</f>
        <v>439773440000</v>
      </c>
      <c r="AI61" s="428">
        <f>'2019 KESIS Energy Balance'!AI61*'2019 KESIS Energy Balance (2)'!$B$1</f>
        <v>0</v>
      </c>
      <c r="AJ61" s="428">
        <f>'2019 KESIS Energy Balance'!AJ61*'2019 KESIS Energy Balance (2)'!$B$1</f>
        <v>0</v>
      </c>
      <c r="AK61" s="428">
        <f>'2019 KESIS Energy Balance'!AK61*'2019 KESIS Energy Balance (2)'!$B$1</f>
        <v>0</v>
      </c>
      <c r="AL61" s="428">
        <f>'2019 KESIS Energy Balance'!AL61*'2019 KESIS Energy Balance (2)'!$B$1</f>
        <v>0</v>
      </c>
      <c r="AM61" s="428">
        <f>'2019 KESIS Energy Balance'!AM61*'2019 KESIS Energy Balance (2)'!$B$1</f>
        <v>0</v>
      </c>
      <c r="AN61" s="428">
        <f>'2019 KESIS Energy Balance'!AN61*'2019 KESIS Energy Balance (2)'!$B$1</f>
        <v>0</v>
      </c>
      <c r="AO61" s="428">
        <f>'2019 KESIS Energy Balance'!AO61*'2019 KESIS Energy Balance (2)'!$B$1</f>
        <v>0</v>
      </c>
      <c r="AP61" s="428">
        <f>'2019 KESIS Energy Balance'!AP61*'2019 KESIS Energy Balance (2)'!$B$1</f>
        <v>158085120000</v>
      </c>
      <c r="AQ61" s="428">
        <f>'2019 KESIS Energy Balance'!AQ61*'2019 KESIS Energy Balance (2)'!$B$1</f>
        <v>0</v>
      </c>
      <c r="AR61" s="428">
        <f>'2019 KESIS Energy Balance'!AR61*'2019 KESIS Energy Balance (2)'!$B$1</f>
        <v>0</v>
      </c>
      <c r="AS61" s="428">
        <f>'2019 KESIS Energy Balance'!AS61*'2019 KESIS Energy Balance (2)'!$B$1</f>
        <v>289148160000</v>
      </c>
      <c r="AT61" s="428">
        <f>'2019 KESIS Energy Balance'!AT61*'2019 KESIS Energy Balance (2)'!$B$1</f>
        <v>0</v>
      </c>
      <c r="AU61" s="428">
        <f>'2019 KESIS Energy Balance'!AU61*'2019 KESIS Energy Balance (2)'!$B$1</f>
        <v>0</v>
      </c>
      <c r="AV61" s="428">
        <f>'2019 KESIS Energy Balance'!AV61*'2019 KESIS Energy Balance (2)'!$B$1</f>
        <v>0</v>
      </c>
      <c r="AW61" s="428">
        <f>'2019 KESIS Energy Balance'!AW61*'2019 KESIS Energy Balance (2)'!$B$1</f>
        <v>0</v>
      </c>
      <c r="AX61" s="428">
        <f>'2019 KESIS Energy Balance'!AX61*'2019 KESIS Energy Balance (2)'!$B$1</f>
        <v>0</v>
      </c>
      <c r="AY61" s="428">
        <f>'2019 KESIS Energy Balance'!AY61*'2019 KESIS Energy Balance (2)'!$B$1</f>
        <v>0</v>
      </c>
      <c r="AZ61" s="428">
        <f>'2019 KESIS Energy Balance'!AZ61*'2019 KESIS Energy Balance (2)'!$B$1</f>
        <v>0</v>
      </c>
      <c r="BA61" s="428">
        <f>'2019 KESIS Energy Balance'!BA61*'2019 KESIS Energy Balance (2)'!$B$1</f>
        <v>0</v>
      </c>
      <c r="BB61" s="428">
        <f>'2019 KESIS Energy Balance'!BB61*'2019 KESIS Energy Balance (2)'!$B$1</f>
        <v>0</v>
      </c>
      <c r="BC61" s="428">
        <f>'2019 KESIS Energy Balance'!BC61*'2019 KESIS Energy Balance (2)'!$B$1</f>
        <v>0</v>
      </c>
      <c r="BD61" s="428">
        <f>'2019 KESIS Energy Balance'!BD61*'2019 KESIS Energy Balance (2)'!$B$1</f>
        <v>0</v>
      </c>
      <c r="BE61" s="428">
        <f>'2019 KESIS Energy Balance'!BE61*'2019 KESIS Energy Balance (2)'!$B$1</f>
        <v>0</v>
      </c>
      <c r="BF61" s="428">
        <f>'2019 KESIS Energy Balance'!BF61*'2019 KESIS Energy Balance (2)'!$B$1</f>
        <v>0</v>
      </c>
      <c r="BG61" s="428">
        <f>'2019 KESIS Energy Balance'!BG61*'2019 KESIS Energy Balance (2)'!$B$1</f>
        <v>0</v>
      </c>
      <c r="BH61" s="428">
        <f>'2019 KESIS Energy Balance'!BH61*'2019 KESIS Energy Balance (2)'!$B$1</f>
        <v>180811363840000</v>
      </c>
      <c r="BI61" s="428">
        <f>'2019 KESIS Energy Balance'!BI61*'2019 KESIS Energy Balance (2)'!$B$1</f>
        <v>246174720000</v>
      </c>
      <c r="BJ61" s="428">
        <f>'2019 KESIS Energy Balance'!BJ61*'2019 KESIS Energy Balance (2)'!$B$1</f>
        <v>403758602239999.94</v>
      </c>
      <c r="BK61" s="428">
        <f>'2019 KESIS Energy Balance'!BK61*'2019 KESIS Energy Balance (2)'!$B$1</f>
        <v>16258205440000</v>
      </c>
      <c r="BL61" s="188"/>
      <c r="BM61" s="188"/>
    </row>
    <row r="62" spans="2:65" s="194" customFormat="1">
      <c r="B62" s="190" t="s">
        <v>126</v>
      </c>
      <c r="C62" s="191" t="s">
        <v>354</v>
      </c>
      <c r="D62" s="428">
        <f>'2019 KESIS Energy Balance'!D62*'2019 KESIS Energy Balance (2)'!$B$1</f>
        <v>0</v>
      </c>
      <c r="E62" s="428">
        <f>'2019 KESIS Energy Balance'!E62*'2019 KESIS Energy Balance (2)'!$B$1</f>
        <v>5884901120000</v>
      </c>
      <c r="F62" s="428">
        <f>'2019 KESIS Energy Balance'!F62*'2019 KESIS Energy Balance (2)'!$B$1</f>
        <v>0</v>
      </c>
      <c r="G62" s="428">
        <f>'2019 KESIS Energy Balance'!G62*'2019 KESIS Energy Balance (2)'!$B$1</f>
        <v>7679191040000</v>
      </c>
      <c r="H62" s="428">
        <f>'2019 KESIS Energy Balance'!H62*'2019 KESIS Energy Balance (2)'!$B$1</f>
        <v>0</v>
      </c>
      <c r="I62" s="428">
        <f>'2019 KESIS Energy Balance'!I62*'2019 KESIS Energy Balance (2)'!$B$1</f>
        <v>0</v>
      </c>
      <c r="J62" s="428">
        <f>'2019 KESIS Energy Balance'!J62*'2019 KESIS Energy Balance (2)'!$B$1</f>
        <v>0</v>
      </c>
      <c r="K62" s="428">
        <f>'2019 KESIS Energy Balance'!K62*'2019 KESIS Energy Balance (2)'!$B$1</f>
        <v>0</v>
      </c>
      <c r="L62" s="428">
        <f>'2019 KESIS Energy Balance'!L62*'2019 KESIS Energy Balance (2)'!$B$1</f>
        <v>0</v>
      </c>
      <c r="M62" s="428">
        <f>'2019 KESIS Energy Balance'!M62*'2019 KESIS Energy Balance (2)'!$B$1</f>
        <v>0</v>
      </c>
      <c r="N62" s="428">
        <f>'2019 KESIS Energy Balance'!N62*'2019 KESIS Energy Balance (2)'!$B$1</f>
        <v>0</v>
      </c>
      <c r="O62" s="428">
        <f>'2019 KESIS Energy Balance'!O62*'2019 KESIS Energy Balance (2)'!$B$1</f>
        <v>0</v>
      </c>
      <c r="P62" s="428">
        <f>'2019 KESIS Energy Balance'!P62*'2019 KESIS Energy Balance (2)'!$B$1</f>
        <v>0</v>
      </c>
      <c r="Q62" s="428">
        <f>'2019 KESIS Energy Balance'!Q62*'2019 KESIS Energy Balance (2)'!$B$1</f>
        <v>0</v>
      </c>
      <c r="R62" s="428">
        <f>'2019 KESIS Energy Balance'!R62*'2019 KESIS Energy Balance (2)'!$B$1</f>
        <v>15180536320000</v>
      </c>
      <c r="S62" s="428">
        <f>'2019 KESIS Energy Balance'!S62*'2019 KESIS Energy Balance (2)'!$B$1</f>
        <v>0</v>
      </c>
      <c r="T62" s="428">
        <f>'2019 KESIS Energy Balance'!T62*'2019 KESIS Energy Balance (2)'!$B$1</f>
        <v>0</v>
      </c>
      <c r="U62" s="428">
        <f>'2019 KESIS Energy Balance'!U62*'2019 KESIS Energy Balance (2)'!$B$1</f>
        <v>0</v>
      </c>
      <c r="V62" s="428">
        <f>'2019 KESIS Energy Balance'!V62*'2019 KESIS Energy Balance (2)'!$B$1</f>
        <v>0</v>
      </c>
      <c r="W62" s="428">
        <f>'2019 KESIS Energy Balance'!W62*'2019 KESIS Energy Balance (2)'!$B$1</f>
        <v>0</v>
      </c>
      <c r="X62" s="428">
        <f>'2019 KESIS Energy Balance'!X62*'2019 KESIS Energy Balance (2)'!$B$1</f>
        <v>476556800000</v>
      </c>
      <c r="Y62" s="428">
        <f>'2019 KESIS Energy Balance'!Y62*'2019 KESIS Energy Balance (2)'!$B$1</f>
        <v>6269440000</v>
      </c>
      <c r="Z62" s="428">
        <f>'2019 KESIS Energy Balance'!Z62*'2019 KESIS Energy Balance (2)'!$B$1</f>
        <v>0</v>
      </c>
      <c r="AA62" s="428">
        <f>'2019 KESIS Energy Balance'!AA62*'2019 KESIS Energy Balance (2)'!$B$1</f>
        <v>0</v>
      </c>
      <c r="AB62" s="428">
        <f>'2019 KESIS Energy Balance'!AB62*'2019 KESIS Energy Balance (2)'!$B$1</f>
        <v>0</v>
      </c>
      <c r="AC62" s="428">
        <f>'2019 KESIS Energy Balance'!AC62*'2019 KESIS Energy Balance (2)'!$B$1</f>
        <v>0</v>
      </c>
      <c r="AD62" s="428">
        <f>'2019 KESIS Energy Balance'!AD62*'2019 KESIS Energy Balance (2)'!$B$1</f>
        <v>4087040000</v>
      </c>
      <c r="AE62" s="428">
        <f>'2019 KESIS Energy Balance'!AE62*'2019 KESIS Energy Balance (2)'!$B$1</f>
        <v>125230080000</v>
      </c>
      <c r="AF62" s="428">
        <f>'2019 KESIS Energy Balance'!AF62*'2019 KESIS Energy Balance (2)'!$B$1</f>
        <v>2380800000</v>
      </c>
      <c r="AG62" s="428">
        <f>'2019 KESIS Energy Balance'!AG62*'2019 KESIS Energy Balance (2)'!$B$1</f>
        <v>1825280000</v>
      </c>
      <c r="AH62" s="428">
        <f>'2019 KESIS Energy Balance'!AH62*'2019 KESIS Energy Balance (2)'!$B$1</f>
        <v>482548480000</v>
      </c>
      <c r="AI62" s="428">
        <f>'2019 KESIS Energy Balance'!AI62*'2019 KESIS Energy Balance (2)'!$B$1</f>
        <v>0</v>
      </c>
      <c r="AJ62" s="428">
        <f>'2019 KESIS Energy Balance'!AJ62*'2019 KESIS Energy Balance (2)'!$B$1</f>
        <v>0</v>
      </c>
      <c r="AK62" s="428">
        <f>'2019 KESIS Energy Balance'!AK62*'2019 KESIS Energy Balance (2)'!$B$1</f>
        <v>0</v>
      </c>
      <c r="AL62" s="428">
        <f>'2019 KESIS Energy Balance'!AL62*'2019 KESIS Energy Balance (2)'!$B$1</f>
        <v>0</v>
      </c>
      <c r="AM62" s="428">
        <f>'2019 KESIS Energy Balance'!AM62*'2019 KESIS Energy Balance (2)'!$B$1</f>
        <v>0</v>
      </c>
      <c r="AN62" s="428">
        <f>'2019 KESIS Energy Balance'!AN62*'2019 KESIS Energy Balance (2)'!$B$1</f>
        <v>0</v>
      </c>
      <c r="AO62" s="428">
        <f>'2019 KESIS Energy Balance'!AO62*'2019 KESIS Energy Balance (2)'!$B$1</f>
        <v>0</v>
      </c>
      <c r="AP62" s="428">
        <f>'2019 KESIS Energy Balance'!AP62*'2019 KESIS Energy Balance (2)'!$B$1</f>
        <v>0</v>
      </c>
      <c r="AQ62" s="428">
        <f>'2019 KESIS Energy Balance'!AQ62*'2019 KESIS Energy Balance (2)'!$B$1</f>
        <v>0</v>
      </c>
      <c r="AR62" s="428">
        <f>'2019 KESIS Energy Balance'!AR62*'2019 KESIS Energy Balance (2)'!$B$1</f>
        <v>0</v>
      </c>
      <c r="AS62" s="428">
        <f>'2019 KESIS Energy Balance'!AS62*'2019 KESIS Energy Balance (2)'!$B$1</f>
        <v>0</v>
      </c>
      <c r="AT62" s="428">
        <f>'2019 KESIS Energy Balance'!AT62*'2019 KESIS Energy Balance (2)'!$B$1</f>
        <v>0</v>
      </c>
      <c r="AU62" s="428">
        <f>'2019 KESIS Energy Balance'!AU62*'2019 KESIS Energy Balance (2)'!$B$1</f>
        <v>0</v>
      </c>
      <c r="AV62" s="428">
        <f>'2019 KESIS Energy Balance'!AV62*'2019 KESIS Energy Balance (2)'!$B$1</f>
        <v>0</v>
      </c>
      <c r="AW62" s="428">
        <f>'2019 KESIS Energy Balance'!AW62*'2019 KESIS Energy Balance (2)'!$B$1</f>
        <v>0</v>
      </c>
      <c r="AX62" s="428">
        <f>'2019 KESIS Energy Balance'!AX62*'2019 KESIS Energy Balance (2)'!$B$1</f>
        <v>0</v>
      </c>
      <c r="AY62" s="428">
        <f>'2019 KESIS Energy Balance'!AY62*'2019 KESIS Energy Balance (2)'!$B$1</f>
        <v>0</v>
      </c>
      <c r="AZ62" s="428">
        <f>'2019 KESIS Energy Balance'!AZ62*'2019 KESIS Energy Balance (2)'!$B$1</f>
        <v>0</v>
      </c>
      <c r="BA62" s="428">
        <f>'2019 KESIS Energy Balance'!BA62*'2019 KESIS Energy Balance (2)'!$B$1</f>
        <v>0</v>
      </c>
      <c r="BB62" s="428">
        <f>'2019 KESIS Energy Balance'!BB62*'2019 KESIS Energy Balance (2)'!$B$1</f>
        <v>0</v>
      </c>
      <c r="BC62" s="428">
        <f>'2019 KESIS Energy Balance'!BC62*'2019 KESIS Energy Balance (2)'!$B$1</f>
        <v>0</v>
      </c>
      <c r="BD62" s="428">
        <f>'2019 KESIS Energy Balance'!BD62*'2019 KESIS Energy Balance (2)'!$B$1</f>
        <v>0</v>
      </c>
      <c r="BE62" s="428">
        <f>'2019 KESIS Energy Balance'!BE62*'2019 KESIS Energy Balance (2)'!$B$1</f>
        <v>0</v>
      </c>
      <c r="BF62" s="428">
        <f>'2019 KESIS Energy Balance'!BF62*'2019 KESIS Energy Balance (2)'!$B$1</f>
        <v>0</v>
      </c>
      <c r="BG62" s="428">
        <f>'2019 KESIS Energy Balance'!BG62*'2019 KESIS Energy Balance (2)'!$B$1</f>
        <v>0</v>
      </c>
      <c r="BH62" s="428">
        <f>'2019 KESIS Energy Balance'!BH62*'2019 KESIS Energy Balance (2)'!$B$1</f>
        <v>33373498880000</v>
      </c>
      <c r="BI62" s="428">
        <f>'2019 KESIS Energy Balance'!BI62*'2019 KESIS Energy Balance (2)'!$B$1</f>
        <v>155744000000</v>
      </c>
      <c r="BJ62" s="428">
        <f>'2019 KESIS Energy Balance'!BJ62*'2019 KESIS Energy Balance (2)'!$B$1</f>
        <v>63372769279999.992</v>
      </c>
      <c r="BK62" s="428">
        <f>'2019 KESIS Energy Balance'!BK62*'2019 KESIS Energy Balance (2)'!$B$1</f>
        <v>0</v>
      </c>
      <c r="BL62" s="193"/>
      <c r="BM62" s="193"/>
    </row>
    <row r="63" spans="2:65" s="199" customFormat="1">
      <c r="B63" s="195" t="s">
        <v>355</v>
      </c>
      <c r="C63" s="196" t="s">
        <v>356</v>
      </c>
      <c r="D63" s="428">
        <f>'2019 KESIS Energy Balance'!D63*'2019 KESIS Energy Balance (2)'!$B$1</f>
        <v>0</v>
      </c>
      <c r="E63" s="428">
        <f>'2019 KESIS Energy Balance'!E63*'2019 KESIS Energy Balance (2)'!$B$1</f>
        <v>0</v>
      </c>
      <c r="F63" s="428">
        <f>'2019 KESIS Energy Balance'!F63*'2019 KESIS Energy Balance (2)'!$B$1</f>
        <v>0</v>
      </c>
      <c r="G63" s="428">
        <f>'2019 KESIS Energy Balance'!G63*'2019 KESIS Energy Balance (2)'!$B$1</f>
        <v>0</v>
      </c>
      <c r="H63" s="428">
        <f>'2019 KESIS Energy Balance'!H63*'2019 KESIS Energy Balance (2)'!$B$1</f>
        <v>0</v>
      </c>
      <c r="I63" s="428">
        <f>'2019 KESIS Energy Balance'!I63*'2019 KESIS Energy Balance (2)'!$B$1</f>
        <v>0</v>
      </c>
      <c r="J63" s="428">
        <f>'2019 KESIS Energy Balance'!J63*'2019 KESIS Energy Balance (2)'!$B$1</f>
        <v>0</v>
      </c>
      <c r="K63" s="428">
        <f>'2019 KESIS Energy Balance'!K63*'2019 KESIS Energy Balance (2)'!$B$1</f>
        <v>0</v>
      </c>
      <c r="L63" s="428">
        <f>'2019 KESIS Energy Balance'!L63*'2019 KESIS Energy Balance (2)'!$B$1</f>
        <v>0</v>
      </c>
      <c r="M63" s="428">
        <f>'2019 KESIS Energy Balance'!M63*'2019 KESIS Energy Balance (2)'!$B$1</f>
        <v>0</v>
      </c>
      <c r="N63" s="428">
        <f>'2019 KESIS Energy Balance'!N63*'2019 KESIS Energy Balance (2)'!$B$1</f>
        <v>0</v>
      </c>
      <c r="O63" s="428">
        <f>'2019 KESIS Energy Balance'!O63*'2019 KESIS Energy Balance (2)'!$B$1</f>
        <v>0</v>
      </c>
      <c r="P63" s="428">
        <f>'2019 KESIS Energy Balance'!P63*'2019 KESIS Energy Balance (2)'!$B$1</f>
        <v>0</v>
      </c>
      <c r="Q63" s="428">
        <f>'2019 KESIS Energy Balance'!Q63*'2019 KESIS Energy Balance (2)'!$B$1</f>
        <v>0</v>
      </c>
      <c r="R63" s="428">
        <f>'2019 KESIS Energy Balance'!R63*'2019 KESIS Energy Balance (2)'!$B$1</f>
        <v>51001140480000</v>
      </c>
      <c r="S63" s="428">
        <f>'2019 KESIS Energy Balance'!S63*'2019 KESIS Energy Balance (2)'!$B$1</f>
        <v>0</v>
      </c>
      <c r="T63" s="428">
        <f>'2019 KESIS Energy Balance'!T63*'2019 KESIS Energy Balance (2)'!$B$1</f>
        <v>0</v>
      </c>
      <c r="U63" s="428">
        <f>'2019 KESIS Energy Balance'!U63*'2019 KESIS Energy Balance (2)'!$B$1</f>
        <v>0</v>
      </c>
      <c r="V63" s="428">
        <f>'2019 KESIS Energy Balance'!V63*'2019 KESIS Energy Balance (2)'!$B$1</f>
        <v>0</v>
      </c>
      <c r="W63" s="428">
        <f>'2019 KESIS Energy Balance'!W63*'2019 KESIS Energy Balance (2)'!$B$1</f>
        <v>0</v>
      </c>
      <c r="X63" s="428">
        <f>'2019 KESIS Energy Balance'!X63*'2019 KESIS Energy Balance (2)'!$B$1</f>
        <v>1070209280000</v>
      </c>
      <c r="Y63" s="428">
        <f>'2019 KESIS Energy Balance'!Y63*'2019 KESIS Energy Balance (2)'!$B$1</f>
        <v>20752640000</v>
      </c>
      <c r="Z63" s="428">
        <f>'2019 KESIS Energy Balance'!Z63*'2019 KESIS Energy Balance (2)'!$B$1</f>
        <v>133959680000</v>
      </c>
      <c r="AA63" s="428">
        <f>'2019 KESIS Energy Balance'!AA63*'2019 KESIS Energy Balance (2)'!$B$1</f>
        <v>0</v>
      </c>
      <c r="AB63" s="428">
        <f>'2019 KESIS Energy Balance'!AB63*'2019 KESIS Energy Balance (2)'!$B$1</f>
        <v>0</v>
      </c>
      <c r="AC63" s="428">
        <f>'2019 KESIS Energy Balance'!AC63*'2019 KESIS Energy Balance (2)'!$B$1</f>
        <v>1111040000</v>
      </c>
      <c r="AD63" s="428">
        <f>'2019 KESIS Energy Balance'!AD63*'2019 KESIS Energy Balance (2)'!$B$1</f>
        <v>205185280000</v>
      </c>
      <c r="AE63" s="428">
        <f>'2019 KESIS Energy Balance'!AE63*'2019 KESIS Energy Balance (2)'!$B$1</f>
        <v>1106357760000</v>
      </c>
      <c r="AF63" s="428">
        <f>'2019 KESIS Energy Balance'!AF63*'2019 KESIS Energy Balance (2)'!$B$1</f>
        <v>141459200000</v>
      </c>
      <c r="AG63" s="428">
        <f>'2019 KESIS Energy Balance'!AG63*'2019 KESIS Energy Balance (2)'!$B$1</f>
        <v>16506880000</v>
      </c>
      <c r="AH63" s="428">
        <f>'2019 KESIS Energy Balance'!AH63*'2019 KESIS Energy Balance (2)'!$B$1</f>
        <v>203479040000</v>
      </c>
      <c r="AI63" s="428">
        <f>'2019 KESIS Energy Balance'!AI63*'2019 KESIS Energy Balance (2)'!$B$1</f>
        <v>0</v>
      </c>
      <c r="AJ63" s="428">
        <f>'2019 KESIS Energy Balance'!AJ63*'2019 KESIS Energy Balance (2)'!$B$1</f>
        <v>0</v>
      </c>
      <c r="AK63" s="428">
        <f>'2019 KESIS Energy Balance'!AK63*'2019 KESIS Energy Balance (2)'!$B$1</f>
        <v>0</v>
      </c>
      <c r="AL63" s="428">
        <f>'2019 KESIS Energy Balance'!AL63*'2019 KESIS Energy Balance (2)'!$B$1</f>
        <v>0</v>
      </c>
      <c r="AM63" s="428">
        <f>'2019 KESIS Energy Balance'!AM63*'2019 KESIS Energy Balance (2)'!$B$1</f>
        <v>0</v>
      </c>
      <c r="AN63" s="428">
        <f>'2019 KESIS Energy Balance'!AN63*'2019 KESIS Energy Balance (2)'!$B$1</f>
        <v>0</v>
      </c>
      <c r="AO63" s="428">
        <f>'2019 KESIS Energy Balance'!AO63*'2019 KESIS Energy Balance (2)'!$B$1</f>
        <v>0</v>
      </c>
      <c r="AP63" s="428">
        <f>'2019 KESIS Energy Balance'!AP63*'2019 KESIS Energy Balance (2)'!$B$1</f>
        <v>0</v>
      </c>
      <c r="AQ63" s="428">
        <f>'2019 KESIS Energy Balance'!AQ63*'2019 KESIS Energy Balance (2)'!$B$1</f>
        <v>0</v>
      </c>
      <c r="AR63" s="428">
        <f>'2019 KESIS Energy Balance'!AR63*'2019 KESIS Energy Balance (2)'!$B$1</f>
        <v>64995839999.999992</v>
      </c>
      <c r="AS63" s="428">
        <f>'2019 KESIS Energy Balance'!AS63*'2019 KESIS Energy Balance (2)'!$B$1</f>
        <v>3152695040000</v>
      </c>
      <c r="AT63" s="428">
        <f>'2019 KESIS Energy Balance'!AT63*'2019 KESIS Energy Balance (2)'!$B$1</f>
        <v>0</v>
      </c>
      <c r="AU63" s="428">
        <f>'2019 KESIS Energy Balance'!AU63*'2019 KESIS Energy Balance (2)'!$B$1</f>
        <v>0</v>
      </c>
      <c r="AV63" s="428">
        <f>'2019 KESIS Energy Balance'!AV63*'2019 KESIS Energy Balance (2)'!$B$1</f>
        <v>0</v>
      </c>
      <c r="AW63" s="428">
        <f>'2019 KESIS Energy Balance'!AW63*'2019 KESIS Energy Balance (2)'!$B$1</f>
        <v>0</v>
      </c>
      <c r="AX63" s="428">
        <f>'2019 KESIS Energy Balance'!AX63*'2019 KESIS Energy Balance (2)'!$B$1</f>
        <v>0</v>
      </c>
      <c r="AY63" s="428">
        <f>'2019 KESIS Energy Balance'!AY63*'2019 KESIS Energy Balance (2)'!$B$1</f>
        <v>0</v>
      </c>
      <c r="AZ63" s="428">
        <f>'2019 KESIS Energy Balance'!AZ63*'2019 KESIS Energy Balance (2)'!$B$1</f>
        <v>0</v>
      </c>
      <c r="BA63" s="428">
        <f>'2019 KESIS Energy Balance'!BA63*'2019 KESIS Energy Balance (2)'!$B$1</f>
        <v>0</v>
      </c>
      <c r="BB63" s="428">
        <f>'2019 KESIS Energy Balance'!BB63*'2019 KESIS Energy Balance (2)'!$B$1</f>
        <v>0</v>
      </c>
      <c r="BC63" s="428">
        <f>'2019 KESIS Energy Balance'!BC63*'2019 KESIS Energy Balance (2)'!$B$1</f>
        <v>0</v>
      </c>
      <c r="BD63" s="428">
        <f>'2019 KESIS Energy Balance'!BD63*'2019 KESIS Energy Balance (2)'!$B$1</f>
        <v>0</v>
      </c>
      <c r="BE63" s="428">
        <f>'2019 KESIS Energy Balance'!BE63*'2019 KESIS Energy Balance (2)'!$B$1</f>
        <v>0</v>
      </c>
      <c r="BF63" s="428">
        <f>'2019 KESIS Energy Balance'!BF63*'2019 KESIS Energy Balance (2)'!$B$1</f>
        <v>0</v>
      </c>
      <c r="BG63" s="428">
        <f>'2019 KESIS Energy Balance'!BG63*'2019 KESIS Energy Balance (2)'!$B$1</f>
        <v>0</v>
      </c>
      <c r="BH63" s="428">
        <f>'2019 KESIS Energy Balance'!BH63*'2019 KESIS Energy Balance (2)'!$B$1</f>
        <v>290506763520000</v>
      </c>
      <c r="BI63" s="428">
        <f>'2019 KESIS Energy Balance'!BI63*'2019 KESIS Energy Balance (2)'!$B$1</f>
        <v>12106288640000</v>
      </c>
      <c r="BJ63" s="428">
        <f>'2019 KESIS Energy Balance'!BJ63*'2019 KESIS Energy Balance (2)'!$B$1</f>
        <v>359730904319999.94</v>
      </c>
      <c r="BK63" s="428">
        <f>'2019 KESIS Energy Balance'!BK63*'2019 KESIS Energy Balance (2)'!$B$1</f>
        <v>3217690880000</v>
      </c>
      <c r="BL63" s="198"/>
      <c r="BM63" s="198"/>
    </row>
    <row r="64" spans="2:65" s="199" customFormat="1">
      <c r="B64" s="195" t="s">
        <v>357</v>
      </c>
      <c r="C64" s="196" t="s">
        <v>358</v>
      </c>
      <c r="D64" s="428">
        <f>'2019 KESIS Energy Balance'!D64*'2019 KESIS Energy Balance (2)'!$B$1</f>
        <v>0</v>
      </c>
      <c r="E64" s="428">
        <f>'2019 KESIS Energy Balance'!E64*'2019 KESIS Energy Balance (2)'!$B$1</f>
        <v>0</v>
      </c>
      <c r="F64" s="428">
        <f>'2019 KESIS Energy Balance'!F64*'2019 KESIS Energy Balance (2)'!$B$1</f>
        <v>0</v>
      </c>
      <c r="G64" s="428">
        <f>'2019 KESIS Energy Balance'!G64*'2019 KESIS Energy Balance (2)'!$B$1</f>
        <v>0</v>
      </c>
      <c r="H64" s="428">
        <f>'2019 KESIS Energy Balance'!H64*'2019 KESIS Energy Balance (2)'!$B$1</f>
        <v>0</v>
      </c>
      <c r="I64" s="428">
        <f>'2019 KESIS Energy Balance'!I64*'2019 KESIS Energy Balance (2)'!$B$1</f>
        <v>0</v>
      </c>
      <c r="J64" s="428">
        <f>'2019 KESIS Energy Balance'!J64*'2019 KESIS Energy Balance (2)'!$B$1</f>
        <v>0</v>
      </c>
      <c r="K64" s="428">
        <f>'2019 KESIS Energy Balance'!K64*'2019 KESIS Energy Balance (2)'!$B$1</f>
        <v>0</v>
      </c>
      <c r="L64" s="428">
        <f>'2019 KESIS Energy Balance'!L64*'2019 KESIS Energy Balance (2)'!$B$1</f>
        <v>0</v>
      </c>
      <c r="M64" s="428">
        <f>'2019 KESIS Energy Balance'!M64*'2019 KESIS Energy Balance (2)'!$B$1</f>
        <v>0</v>
      </c>
      <c r="N64" s="428">
        <f>'2019 KESIS Energy Balance'!N64*'2019 KESIS Energy Balance (2)'!$B$1</f>
        <v>0</v>
      </c>
      <c r="O64" s="428">
        <f>'2019 KESIS Energy Balance'!O64*'2019 KESIS Energy Balance (2)'!$B$1</f>
        <v>0</v>
      </c>
      <c r="P64" s="428">
        <f>'2019 KESIS Energy Balance'!P64*'2019 KESIS Energy Balance (2)'!$B$1</f>
        <v>0</v>
      </c>
      <c r="Q64" s="428">
        <f>'2019 KESIS Energy Balance'!Q64*'2019 KESIS Energy Balance (2)'!$B$1</f>
        <v>1322177280000</v>
      </c>
      <c r="R64" s="428">
        <f>'2019 KESIS Energy Balance'!R64*'2019 KESIS Energy Balance (2)'!$B$1</f>
        <v>27737669120000</v>
      </c>
      <c r="S64" s="428">
        <f>'2019 KESIS Energy Balance'!S64*'2019 KESIS Energy Balance (2)'!$B$1</f>
        <v>0</v>
      </c>
      <c r="T64" s="428">
        <f>'2019 KESIS Energy Balance'!T64*'2019 KESIS Energy Balance (2)'!$B$1</f>
        <v>0</v>
      </c>
      <c r="U64" s="428">
        <f>'2019 KESIS Energy Balance'!U64*'2019 KESIS Energy Balance (2)'!$B$1</f>
        <v>0</v>
      </c>
      <c r="V64" s="428">
        <f>'2019 KESIS Energy Balance'!V64*'2019 KESIS Energy Balance (2)'!$B$1</f>
        <v>0</v>
      </c>
      <c r="W64" s="428">
        <f>'2019 KESIS Energy Balance'!W64*'2019 KESIS Energy Balance (2)'!$B$1</f>
        <v>0</v>
      </c>
      <c r="X64" s="428">
        <f>'2019 KESIS Energy Balance'!X64*'2019 KESIS Energy Balance (2)'!$B$1</f>
        <v>1121396480000</v>
      </c>
      <c r="Y64" s="428">
        <f>'2019 KESIS Energy Balance'!Y64*'2019 KESIS Energy Balance (2)'!$B$1</f>
        <v>74677760000</v>
      </c>
      <c r="Z64" s="428">
        <f>'2019 KESIS Energy Balance'!Z64*'2019 KESIS Energy Balance (2)'!$B$1</f>
        <v>919822080000</v>
      </c>
      <c r="AA64" s="428">
        <f>'2019 KESIS Energy Balance'!AA64*'2019 KESIS Energy Balance (2)'!$B$1</f>
        <v>119040000</v>
      </c>
      <c r="AB64" s="428">
        <f>'2019 KESIS Energy Balance'!AB64*'2019 KESIS Energy Balance (2)'!$B$1</f>
        <v>0</v>
      </c>
      <c r="AC64" s="428">
        <f>'2019 KESIS Energy Balance'!AC64*'2019 KESIS Energy Balance (2)'!$B$1</f>
        <v>0</v>
      </c>
      <c r="AD64" s="428">
        <f>'2019 KESIS Energy Balance'!AD64*'2019 KESIS Energy Balance (2)'!$B$1</f>
        <v>38132480000</v>
      </c>
      <c r="AE64" s="428">
        <f>'2019 KESIS Energy Balance'!AE64*'2019 KESIS Energy Balance (2)'!$B$1</f>
        <v>4033392640000</v>
      </c>
      <c r="AF64" s="428">
        <f>'2019 KESIS Energy Balance'!AF64*'2019 KESIS Energy Balance (2)'!$B$1</f>
        <v>484453120000</v>
      </c>
      <c r="AG64" s="428">
        <f>'2019 KESIS Energy Balance'!AG64*'2019 KESIS Energy Balance (2)'!$B$1</f>
        <v>10753280000</v>
      </c>
      <c r="AH64" s="428">
        <f>'2019 KESIS Energy Balance'!AH64*'2019 KESIS Energy Balance (2)'!$B$1</f>
        <v>2485237760000</v>
      </c>
      <c r="AI64" s="428">
        <f>'2019 KESIS Energy Balance'!AI64*'2019 KESIS Energy Balance (2)'!$B$1</f>
        <v>0</v>
      </c>
      <c r="AJ64" s="428">
        <f>'2019 KESIS Energy Balance'!AJ64*'2019 KESIS Energy Balance (2)'!$B$1</f>
        <v>0</v>
      </c>
      <c r="AK64" s="428">
        <f>'2019 KESIS Energy Balance'!AK64*'2019 KESIS Energy Balance (2)'!$B$1</f>
        <v>0</v>
      </c>
      <c r="AL64" s="428">
        <f>'2019 KESIS Energy Balance'!AL64*'2019 KESIS Energy Balance (2)'!$B$1</f>
        <v>0</v>
      </c>
      <c r="AM64" s="428">
        <f>'2019 KESIS Energy Balance'!AM64*'2019 KESIS Energy Balance (2)'!$B$1</f>
        <v>0</v>
      </c>
      <c r="AN64" s="428">
        <f>'2019 KESIS Energy Balance'!AN64*'2019 KESIS Energy Balance (2)'!$B$1</f>
        <v>0</v>
      </c>
      <c r="AO64" s="428">
        <f>'2019 KESIS Energy Balance'!AO64*'2019 KESIS Energy Balance (2)'!$B$1</f>
        <v>0</v>
      </c>
      <c r="AP64" s="428">
        <f>'2019 KESIS Energy Balance'!AP64*'2019 KESIS Energy Balance (2)'!$B$1</f>
        <v>0</v>
      </c>
      <c r="AQ64" s="428">
        <f>'2019 KESIS Energy Balance'!AQ64*'2019 KESIS Energy Balance (2)'!$B$1</f>
        <v>0</v>
      </c>
      <c r="AR64" s="428">
        <f>'2019 KESIS Energy Balance'!AR64*'2019 KESIS Energy Balance (2)'!$B$1</f>
        <v>476199680000</v>
      </c>
      <c r="AS64" s="428">
        <f>'2019 KESIS Energy Balance'!AS64*'2019 KESIS Energy Balance (2)'!$B$1</f>
        <v>7737600000</v>
      </c>
      <c r="AT64" s="428">
        <f>'2019 KESIS Energy Balance'!AT64*'2019 KESIS Energy Balance (2)'!$B$1</f>
        <v>0</v>
      </c>
      <c r="AU64" s="428">
        <f>'2019 KESIS Energy Balance'!AU64*'2019 KESIS Energy Balance (2)'!$B$1</f>
        <v>0</v>
      </c>
      <c r="AV64" s="428">
        <f>'2019 KESIS Energy Balance'!AV64*'2019 KESIS Energy Balance (2)'!$B$1</f>
        <v>0</v>
      </c>
      <c r="AW64" s="428">
        <f>'2019 KESIS Energy Balance'!AW64*'2019 KESIS Energy Balance (2)'!$B$1</f>
        <v>0</v>
      </c>
      <c r="AX64" s="428">
        <f>'2019 KESIS Energy Balance'!AX64*'2019 KESIS Energy Balance (2)'!$B$1</f>
        <v>0</v>
      </c>
      <c r="AY64" s="428">
        <f>'2019 KESIS Energy Balance'!AY64*'2019 KESIS Energy Balance (2)'!$B$1</f>
        <v>0</v>
      </c>
      <c r="AZ64" s="428">
        <f>'2019 KESIS Energy Balance'!AZ64*'2019 KESIS Energy Balance (2)'!$B$1</f>
        <v>0</v>
      </c>
      <c r="BA64" s="428">
        <f>'2019 KESIS Energy Balance'!BA64*'2019 KESIS Energy Balance (2)'!$B$1</f>
        <v>0</v>
      </c>
      <c r="BB64" s="428">
        <f>'2019 KESIS Energy Balance'!BB64*'2019 KESIS Energy Balance (2)'!$B$1</f>
        <v>0</v>
      </c>
      <c r="BC64" s="428">
        <f>'2019 KESIS Energy Balance'!BC64*'2019 KESIS Energy Balance (2)'!$B$1</f>
        <v>0</v>
      </c>
      <c r="BD64" s="428">
        <f>'2019 KESIS Energy Balance'!BD64*'2019 KESIS Energy Balance (2)'!$B$1</f>
        <v>0</v>
      </c>
      <c r="BE64" s="428">
        <f>'2019 KESIS Energy Balance'!BE64*'2019 KESIS Energy Balance (2)'!$B$1</f>
        <v>0</v>
      </c>
      <c r="BF64" s="428">
        <f>'2019 KESIS Energy Balance'!BF64*'2019 KESIS Energy Balance (2)'!$B$1</f>
        <v>0</v>
      </c>
      <c r="BG64" s="428">
        <f>'2019 KESIS Energy Balance'!BG64*'2019 KESIS Energy Balance (2)'!$B$1</f>
        <v>0</v>
      </c>
      <c r="BH64" s="428">
        <f>'2019 KESIS Energy Balance'!BH64*'2019 KESIS Energy Balance (2)'!$B$1</f>
        <v>74647404800000</v>
      </c>
      <c r="BI64" s="428">
        <f>'2019 KESIS Energy Balance'!BI64*'2019 KESIS Energy Balance (2)'!$B$1</f>
        <v>1886704640000</v>
      </c>
      <c r="BJ64" s="428">
        <f>'2019 KESIS Energy Balance'!BJ64*'2019 KESIS Energy Balance (2)'!$B$1</f>
        <v>115245877759999.98</v>
      </c>
      <c r="BK64" s="428">
        <f>'2019 KESIS Energy Balance'!BK64*'2019 KESIS Energy Balance (2)'!$B$1</f>
        <v>483937280000</v>
      </c>
      <c r="BL64" s="198"/>
      <c r="BM64" s="198"/>
    </row>
    <row r="65" spans="2:65" s="88" customFormat="1">
      <c r="B65" s="137" t="s">
        <v>129</v>
      </c>
      <c r="C65" s="138" t="s">
        <v>359</v>
      </c>
      <c r="D65" s="428">
        <f>'2019 KESIS Energy Balance'!D65*'2019 KESIS Energy Balance (2)'!$B$1</f>
        <v>0</v>
      </c>
      <c r="E65" s="428">
        <f>'2019 KESIS Energy Balance'!E65*'2019 KESIS Energy Balance (2)'!$B$1</f>
        <v>80743998720000</v>
      </c>
      <c r="F65" s="428">
        <f>'2019 KESIS Energy Balance'!F65*'2019 KESIS Energy Balance (2)'!$B$1</f>
        <v>0</v>
      </c>
      <c r="G65" s="428">
        <f>'2019 KESIS Energy Balance'!G65*'2019 KESIS Energy Balance (2)'!$B$1</f>
        <v>0</v>
      </c>
      <c r="H65" s="428">
        <f>'2019 KESIS Energy Balance'!H65*'2019 KESIS Energy Balance (2)'!$B$1</f>
        <v>0</v>
      </c>
      <c r="I65" s="428">
        <f>'2019 KESIS Energy Balance'!I65*'2019 KESIS Energy Balance (2)'!$B$1</f>
        <v>0</v>
      </c>
      <c r="J65" s="428">
        <f>'2019 KESIS Energy Balance'!J65*'2019 KESIS Energy Balance (2)'!$B$1</f>
        <v>0</v>
      </c>
      <c r="K65" s="428">
        <f>'2019 KESIS Energy Balance'!K65*'2019 KESIS Energy Balance (2)'!$B$1</f>
        <v>44560640000</v>
      </c>
      <c r="L65" s="428">
        <f>'2019 KESIS Energy Balance'!L65*'2019 KESIS Energy Balance (2)'!$B$1</f>
        <v>0</v>
      </c>
      <c r="M65" s="428">
        <f>'2019 KESIS Energy Balance'!M65*'2019 KESIS Energy Balance (2)'!$B$1</f>
        <v>0</v>
      </c>
      <c r="N65" s="428">
        <f>'2019 KESIS Energy Balance'!N65*'2019 KESIS Energy Balance (2)'!$B$1</f>
        <v>0</v>
      </c>
      <c r="O65" s="428">
        <f>'2019 KESIS Energy Balance'!O65*'2019 KESIS Energy Balance (2)'!$B$1</f>
        <v>0</v>
      </c>
      <c r="P65" s="428">
        <f>'2019 KESIS Energy Balance'!P65*'2019 KESIS Energy Balance (2)'!$B$1</f>
        <v>0</v>
      </c>
      <c r="Q65" s="428">
        <f>'2019 KESIS Energy Balance'!Q65*'2019 KESIS Energy Balance (2)'!$B$1</f>
        <v>9136796160000</v>
      </c>
      <c r="R65" s="428">
        <f>'2019 KESIS Energy Balance'!R65*'2019 KESIS Energy Balance (2)'!$B$1</f>
        <v>6036637440000</v>
      </c>
      <c r="S65" s="428">
        <f>'2019 KESIS Energy Balance'!S65*'2019 KESIS Energy Balance (2)'!$B$1</f>
        <v>0</v>
      </c>
      <c r="T65" s="428">
        <f>'2019 KESIS Energy Balance'!T65*'2019 KESIS Energy Balance (2)'!$B$1</f>
        <v>0</v>
      </c>
      <c r="U65" s="428">
        <f>'2019 KESIS Energy Balance'!U65*'2019 KESIS Energy Balance (2)'!$B$1</f>
        <v>0</v>
      </c>
      <c r="V65" s="428">
        <f>'2019 KESIS Energy Balance'!V65*'2019 KESIS Energy Balance (2)'!$B$1</f>
        <v>0</v>
      </c>
      <c r="W65" s="428">
        <f>'2019 KESIS Energy Balance'!W65*'2019 KESIS Energy Balance (2)'!$B$1</f>
        <v>3407877120000</v>
      </c>
      <c r="X65" s="428">
        <f>'2019 KESIS Energy Balance'!X65*'2019 KESIS Energy Balance (2)'!$B$1</f>
        <v>25279334400000</v>
      </c>
      <c r="Y65" s="428">
        <f>'2019 KESIS Energy Balance'!Y65*'2019 KESIS Energy Balance (2)'!$B$1</f>
        <v>5456277760000</v>
      </c>
      <c r="Z65" s="428">
        <f>'2019 KESIS Energy Balance'!Z65*'2019 KESIS Energy Balance (2)'!$B$1</f>
        <v>168798719999.99997</v>
      </c>
      <c r="AA65" s="428">
        <f>'2019 KESIS Energy Balance'!AA65*'2019 KESIS Energy Balance (2)'!$B$1</f>
        <v>0</v>
      </c>
      <c r="AB65" s="428">
        <f>'2019 KESIS Energy Balance'!AB65*'2019 KESIS Energy Balance (2)'!$B$1</f>
        <v>0</v>
      </c>
      <c r="AC65" s="428">
        <f>'2019 KESIS Energy Balance'!AC65*'2019 KESIS Energy Balance (2)'!$B$1</f>
        <v>0</v>
      </c>
      <c r="AD65" s="428">
        <f>'2019 KESIS Energy Balance'!AD65*'2019 KESIS Energy Balance (2)'!$B$1</f>
        <v>1689931520000</v>
      </c>
      <c r="AE65" s="428">
        <f>'2019 KESIS Energy Balance'!AE65*'2019 KESIS Energy Balance (2)'!$B$1</f>
        <v>6140876800000</v>
      </c>
      <c r="AF65" s="428">
        <f>'2019 KESIS Energy Balance'!AF65*'2019 KESIS Energy Balance (2)'!$B$1</f>
        <v>142768640000</v>
      </c>
      <c r="AG65" s="428">
        <f>'2019 KESIS Energy Balance'!AG65*'2019 KESIS Energy Balance (2)'!$B$1</f>
        <v>56623360000</v>
      </c>
      <c r="AH65" s="428">
        <f>'2019 KESIS Energy Balance'!AH65*'2019 KESIS Energy Balance (2)'!$B$1</f>
        <v>5962634240000</v>
      </c>
      <c r="AI65" s="428">
        <f>'2019 KESIS Energy Balance'!AI65*'2019 KESIS Energy Balance (2)'!$B$1</f>
        <v>0</v>
      </c>
      <c r="AJ65" s="428">
        <f>'2019 KESIS Energy Balance'!AJ65*'2019 KESIS Energy Balance (2)'!$B$1</f>
        <v>0</v>
      </c>
      <c r="AK65" s="428">
        <f>'2019 KESIS Energy Balance'!AK65*'2019 KESIS Energy Balance (2)'!$B$1</f>
        <v>0</v>
      </c>
      <c r="AL65" s="428">
        <f>'2019 KESIS Energy Balance'!AL65*'2019 KESIS Energy Balance (2)'!$B$1</f>
        <v>0</v>
      </c>
      <c r="AM65" s="428">
        <f>'2019 KESIS Energy Balance'!AM65*'2019 KESIS Energy Balance (2)'!$B$1</f>
        <v>0</v>
      </c>
      <c r="AN65" s="428">
        <f>'2019 KESIS Energy Balance'!AN65*'2019 KESIS Energy Balance (2)'!$B$1</f>
        <v>0</v>
      </c>
      <c r="AO65" s="428">
        <f>'2019 KESIS Energy Balance'!AO65*'2019 KESIS Energy Balance (2)'!$B$1</f>
        <v>0</v>
      </c>
      <c r="AP65" s="428">
        <f>'2019 KESIS Energy Balance'!AP65*'2019 KESIS Energy Balance (2)'!$B$1</f>
        <v>8425452800000</v>
      </c>
      <c r="AQ65" s="428">
        <f>'2019 KESIS Energy Balance'!AQ65*'2019 KESIS Energy Balance (2)'!$B$1</f>
        <v>3287686400000</v>
      </c>
      <c r="AR65" s="428">
        <f>'2019 KESIS Energy Balance'!AR65*'2019 KESIS Energy Balance (2)'!$B$1</f>
        <v>1326859520000</v>
      </c>
      <c r="AS65" s="428">
        <f>'2019 KESIS Energy Balance'!AS65*'2019 KESIS Energy Balance (2)'!$B$1</f>
        <v>1760720640000</v>
      </c>
      <c r="AT65" s="428">
        <f>'2019 KESIS Energy Balance'!AT65*'2019 KESIS Energy Balance (2)'!$B$1</f>
        <v>146895360000</v>
      </c>
      <c r="AU65" s="428">
        <f>'2019 KESIS Energy Balance'!AU65*'2019 KESIS Energy Balance (2)'!$B$1</f>
        <v>0</v>
      </c>
      <c r="AV65" s="428">
        <f>'2019 KESIS Energy Balance'!AV65*'2019 KESIS Energy Balance (2)'!$B$1</f>
        <v>0</v>
      </c>
      <c r="AW65" s="428">
        <f>'2019 KESIS Energy Balance'!AW65*'2019 KESIS Energy Balance (2)'!$B$1</f>
        <v>0</v>
      </c>
      <c r="AX65" s="428">
        <f>'2019 KESIS Energy Balance'!AX65*'2019 KESIS Energy Balance (2)'!$B$1</f>
        <v>0</v>
      </c>
      <c r="AY65" s="428">
        <f>'2019 KESIS Energy Balance'!AY65*'2019 KESIS Energy Balance (2)'!$B$1</f>
        <v>0</v>
      </c>
      <c r="AZ65" s="428">
        <f>'2019 KESIS Energy Balance'!AZ65*'2019 KESIS Energy Balance (2)'!$B$1</f>
        <v>0</v>
      </c>
      <c r="BA65" s="428">
        <f>'2019 KESIS Energy Balance'!BA65*'2019 KESIS Energy Balance (2)'!$B$1</f>
        <v>0</v>
      </c>
      <c r="BB65" s="428">
        <f>'2019 KESIS Energy Balance'!BB65*'2019 KESIS Energy Balance (2)'!$B$1</f>
        <v>178599680000</v>
      </c>
      <c r="BC65" s="428">
        <f>'2019 KESIS Energy Balance'!BC65*'2019 KESIS Energy Balance (2)'!$B$1</f>
        <v>0</v>
      </c>
      <c r="BD65" s="428">
        <f>'2019 KESIS Energy Balance'!BD65*'2019 KESIS Energy Balance (2)'!$B$1</f>
        <v>39680000000</v>
      </c>
      <c r="BE65" s="428">
        <f>'2019 KESIS Energy Balance'!BE65*'2019 KESIS Energy Balance (2)'!$B$1</f>
        <v>0</v>
      </c>
      <c r="BF65" s="428">
        <f>'2019 KESIS Energy Balance'!BF65*'2019 KESIS Energy Balance (2)'!$B$1</f>
        <v>0</v>
      </c>
      <c r="BG65" s="428">
        <f>'2019 KESIS Energy Balance'!BG65*'2019 KESIS Energy Balance (2)'!$B$1</f>
        <v>0</v>
      </c>
      <c r="BH65" s="428">
        <f>'2019 KESIS Energy Balance'!BH65*'2019 KESIS Energy Balance (2)'!$B$1</f>
        <v>14910394880000</v>
      </c>
      <c r="BI65" s="428">
        <f>'2019 KESIS Energy Balance'!BI65*'2019 KESIS Energy Balance (2)'!$B$1</f>
        <v>1944320000</v>
      </c>
      <c r="BJ65" s="428">
        <f>'2019 KESIS Energy Balance'!BJ65*'2019 KESIS Energy Balance (2)'!$B$1</f>
        <v>174345349120000</v>
      </c>
      <c r="BK65" s="428">
        <f>'2019 KESIS Energy Balance'!BK65*'2019 KESIS Energy Balance (2)'!$B$1</f>
        <v>18573771520000</v>
      </c>
      <c r="BL65" s="90"/>
      <c r="BM65" s="90"/>
    </row>
    <row r="66" spans="2:65" s="88" customFormat="1">
      <c r="B66" s="91" t="s">
        <v>131</v>
      </c>
      <c r="C66" s="136" t="s">
        <v>360</v>
      </c>
      <c r="D66" s="428">
        <f>'2019 KESIS Energy Balance'!D66*'2019 KESIS Energy Balance (2)'!$B$1</f>
        <v>0</v>
      </c>
      <c r="E66" s="428">
        <f>'2019 KESIS Energy Balance'!E66*'2019 KESIS Energy Balance (2)'!$B$1</f>
        <v>0</v>
      </c>
      <c r="F66" s="428">
        <f>'2019 KESIS Energy Balance'!F66*'2019 KESIS Energy Balance (2)'!$B$1</f>
        <v>0</v>
      </c>
      <c r="G66" s="428">
        <f>'2019 KESIS Energy Balance'!G66*'2019 KESIS Energy Balance (2)'!$B$1</f>
        <v>0</v>
      </c>
      <c r="H66" s="428">
        <f>'2019 KESIS Energy Balance'!H66*'2019 KESIS Energy Balance (2)'!$B$1</f>
        <v>0</v>
      </c>
      <c r="I66" s="428">
        <f>'2019 KESIS Energy Balance'!I66*'2019 KESIS Energy Balance (2)'!$B$1</f>
        <v>1230080000</v>
      </c>
      <c r="J66" s="428">
        <f>'2019 KESIS Energy Balance'!J66*'2019 KESIS Energy Balance (2)'!$B$1</f>
        <v>0</v>
      </c>
      <c r="K66" s="428">
        <f>'2019 KESIS Energy Balance'!K66*'2019 KESIS Energy Balance (2)'!$B$1</f>
        <v>21665280000</v>
      </c>
      <c r="L66" s="428">
        <f>'2019 KESIS Energy Balance'!L66*'2019 KESIS Energy Balance (2)'!$B$1</f>
        <v>0</v>
      </c>
      <c r="M66" s="428">
        <f>'2019 KESIS Energy Balance'!M66*'2019 KESIS Energy Balance (2)'!$B$1</f>
        <v>0</v>
      </c>
      <c r="N66" s="428">
        <f>'2019 KESIS Energy Balance'!N66*'2019 KESIS Energy Balance (2)'!$B$1</f>
        <v>0</v>
      </c>
      <c r="O66" s="428">
        <f>'2019 KESIS Energy Balance'!O66*'2019 KESIS Energy Balance (2)'!$B$1</f>
        <v>0</v>
      </c>
      <c r="P66" s="428">
        <f>'2019 KESIS Energy Balance'!P66*'2019 KESIS Energy Balance (2)'!$B$1</f>
        <v>0</v>
      </c>
      <c r="Q66" s="428">
        <f>'2019 KESIS Energy Balance'!Q66*'2019 KESIS Energy Balance (2)'!$B$1</f>
        <v>0</v>
      </c>
      <c r="R66" s="428">
        <f>'2019 KESIS Energy Balance'!R66*'2019 KESIS Energy Balance (2)'!$B$1</f>
        <v>5158400000</v>
      </c>
      <c r="S66" s="428">
        <f>'2019 KESIS Energy Balance'!S66*'2019 KESIS Energy Balance (2)'!$B$1</f>
        <v>0</v>
      </c>
      <c r="T66" s="428">
        <f>'2019 KESIS Energy Balance'!T66*'2019 KESIS Energy Balance (2)'!$B$1</f>
        <v>0</v>
      </c>
      <c r="U66" s="428">
        <f>'2019 KESIS Energy Balance'!U66*'2019 KESIS Energy Balance (2)'!$B$1</f>
        <v>0</v>
      </c>
      <c r="V66" s="428">
        <f>'2019 KESIS Energy Balance'!V66*'2019 KESIS Energy Balance (2)'!$B$1</f>
        <v>0</v>
      </c>
      <c r="W66" s="428">
        <f>'2019 KESIS Energy Balance'!W66*'2019 KESIS Energy Balance (2)'!$B$1</f>
        <v>0</v>
      </c>
      <c r="X66" s="428">
        <f>'2019 KESIS Energy Balance'!X66*'2019 KESIS Energy Balance (2)'!$B$1</f>
        <v>799472640000</v>
      </c>
      <c r="Y66" s="428">
        <f>'2019 KESIS Energy Balance'!Y66*'2019 KESIS Energy Balance (2)'!$B$1</f>
        <v>0</v>
      </c>
      <c r="Z66" s="428">
        <f>'2019 KESIS Energy Balance'!Z66*'2019 KESIS Energy Balance (2)'!$B$1</f>
        <v>426440960000</v>
      </c>
      <c r="AA66" s="428">
        <f>'2019 KESIS Energy Balance'!AA66*'2019 KESIS Energy Balance (2)'!$B$1</f>
        <v>0</v>
      </c>
      <c r="AB66" s="428">
        <f>'2019 KESIS Energy Balance'!AB66*'2019 KESIS Energy Balance (2)'!$B$1</f>
        <v>0</v>
      </c>
      <c r="AC66" s="428">
        <f>'2019 KESIS Energy Balance'!AC66*'2019 KESIS Energy Balance (2)'!$B$1</f>
        <v>0</v>
      </c>
      <c r="AD66" s="428">
        <f>'2019 KESIS Energy Balance'!AD66*'2019 KESIS Energy Balance (2)'!$B$1</f>
        <v>153363200000</v>
      </c>
      <c r="AE66" s="428">
        <f>'2019 KESIS Energy Balance'!AE66*'2019 KESIS Energy Balance (2)'!$B$1</f>
        <v>27993763840000.004</v>
      </c>
      <c r="AF66" s="428">
        <f>'2019 KESIS Energy Balance'!AF66*'2019 KESIS Energy Balance (2)'!$B$1</f>
        <v>334819840000</v>
      </c>
      <c r="AG66" s="428">
        <f>'2019 KESIS Energy Balance'!AG66*'2019 KESIS Energy Balance (2)'!$B$1</f>
        <v>242563840000.00003</v>
      </c>
      <c r="AH66" s="428">
        <f>'2019 KESIS Energy Balance'!AH66*'2019 KESIS Energy Balance (2)'!$B$1</f>
        <v>164433920000</v>
      </c>
      <c r="AI66" s="428">
        <f>'2019 KESIS Energy Balance'!AI66*'2019 KESIS Energy Balance (2)'!$B$1</f>
        <v>0</v>
      </c>
      <c r="AJ66" s="428">
        <f>'2019 KESIS Energy Balance'!AJ66*'2019 KESIS Energy Balance (2)'!$B$1</f>
        <v>0</v>
      </c>
      <c r="AK66" s="428">
        <f>'2019 KESIS Energy Balance'!AK66*'2019 KESIS Energy Balance (2)'!$B$1</f>
        <v>0</v>
      </c>
      <c r="AL66" s="428">
        <f>'2019 KESIS Energy Balance'!AL66*'2019 KESIS Energy Balance (2)'!$B$1</f>
        <v>0</v>
      </c>
      <c r="AM66" s="428">
        <f>'2019 KESIS Energy Balance'!AM66*'2019 KESIS Energy Balance (2)'!$B$1</f>
        <v>0</v>
      </c>
      <c r="AN66" s="428">
        <f>'2019 KESIS Energy Balance'!AN66*'2019 KESIS Energy Balance (2)'!$B$1</f>
        <v>0</v>
      </c>
      <c r="AO66" s="428">
        <f>'2019 KESIS Energy Balance'!AO66*'2019 KESIS Energy Balance (2)'!$B$1</f>
        <v>0</v>
      </c>
      <c r="AP66" s="428">
        <f>'2019 KESIS Energy Balance'!AP66*'2019 KESIS Energy Balance (2)'!$B$1</f>
        <v>479215360000</v>
      </c>
      <c r="AQ66" s="428">
        <f>'2019 KESIS Energy Balance'!AQ66*'2019 KESIS Energy Balance (2)'!$B$1</f>
        <v>847525120000.00012</v>
      </c>
      <c r="AR66" s="428">
        <f>'2019 KESIS Energy Balance'!AR66*'2019 KESIS Energy Balance (2)'!$B$1</f>
        <v>0</v>
      </c>
      <c r="AS66" s="428">
        <f>'2019 KESIS Energy Balance'!AS66*'2019 KESIS Energy Balance (2)'!$B$1</f>
        <v>0</v>
      </c>
      <c r="AT66" s="428">
        <f>'2019 KESIS Energy Balance'!AT66*'2019 KESIS Energy Balance (2)'!$B$1</f>
        <v>1349120000</v>
      </c>
      <c r="AU66" s="428">
        <f>'2019 KESIS Energy Balance'!AU66*'2019 KESIS Energy Balance (2)'!$B$1</f>
        <v>0</v>
      </c>
      <c r="AV66" s="428">
        <f>'2019 KESIS Energy Balance'!AV66*'2019 KESIS Energy Balance (2)'!$B$1</f>
        <v>0</v>
      </c>
      <c r="AW66" s="428">
        <f>'2019 KESIS Energy Balance'!AW66*'2019 KESIS Energy Balance (2)'!$B$1</f>
        <v>0</v>
      </c>
      <c r="AX66" s="428">
        <f>'2019 KESIS Energy Balance'!AX66*'2019 KESIS Energy Balance (2)'!$B$1</f>
        <v>0</v>
      </c>
      <c r="AY66" s="428">
        <f>'2019 KESIS Energy Balance'!AY66*'2019 KESIS Energy Balance (2)'!$B$1</f>
        <v>0</v>
      </c>
      <c r="AZ66" s="428">
        <f>'2019 KESIS Energy Balance'!AZ66*'2019 KESIS Energy Balance (2)'!$B$1</f>
        <v>0</v>
      </c>
      <c r="BA66" s="428">
        <f>'2019 KESIS Energy Balance'!BA66*'2019 KESIS Energy Balance (2)'!$B$1</f>
        <v>0</v>
      </c>
      <c r="BB66" s="428">
        <f>'2019 KESIS Energy Balance'!BB66*'2019 KESIS Energy Balance (2)'!$B$1</f>
        <v>0</v>
      </c>
      <c r="BC66" s="428">
        <f>'2019 KESIS Energy Balance'!BC66*'2019 KESIS Energy Balance (2)'!$B$1</f>
        <v>0</v>
      </c>
      <c r="BD66" s="428">
        <f>'2019 KESIS Energy Balance'!BD66*'2019 KESIS Energy Balance (2)'!$B$1</f>
        <v>0</v>
      </c>
      <c r="BE66" s="428">
        <f>'2019 KESIS Energy Balance'!BE66*'2019 KESIS Energy Balance (2)'!$B$1</f>
        <v>0</v>
      </c>
      <c r="BF66" s="428">
        <f>'2019 KESIS Energy Balance'!BF66*'2019 KESIS Energy Balance (2)'!$B$1</f>
        <v>0</v>
      </c>
      <c r="BG66" s="428">
        <f>'2019 KESIS Energy Balance'!BG66*'2019 KESIS Energy Balance (2)'!$B$1</f>
        <v>0</v>
      </c>
      <c r="BH66" s="428">
        <f>'2019 KESIS Energy Balance'!BH66*'2019 KESIS Energy Balance (2)'!$B$1</f>
        <v>33172480000</v>
      </c>
      <c r="BI66" s="428">
        <f>'2019 KESIS Energy Balance'!BI66*'2019 KESIS Energy Balance (2)'!$B$1</f>
        <v>0</v>
      </c>
      <c r="BJ66" s="428">
        <f>'2019 KESIS Energy Balance'!BJ66*'2019 KESIS Energy Balance (2)'!$B$1</f>
        <v>31504174080000.004</v>
      </c>
      <c r="BK66" s="428">
        <f>'2019 KESIS Energy Balance'!BK66*'2019 KESIS Energy Balance (2)'!$B$1</f>
        <v>1328089600000</v>
      </c>
      <c r="BL66" s="90"/>
      <c r="BM66" s="90"/>
    </row>
    <row r="67" spans="2:65">
      <c r="B67" s="116" t="s">
        <v>122</v>
      </c>
      <c r="C67" s="117" t="s">
        <v>361</v>
      </c>
      <c r="D67" s="428">
        <f>'2019 KESIS Energy Balance'!D67*'2019 KESIS Energy Balance (2)'!$B$1</f>
        <v>0</v>
      </c>
      <c r="E67" s="428">
        <f>'2019 KESIS Energy Balance'!E67*'2019 KESIS Energy Balance (2)'!$B$1</f>
        <v>0</v>
      </c>
      <c r="F67" s="428">
        <f>'2019 KESIS Energy Balance'!F67*'2019 KESIS Energy Balance (2)'!$B$1</f>
        <v>0</v>
      </c>
      <c r="G67" s="428">
        <f>'2019 KESIS Energy Balance'!G67*'2019 KESIS Energy Balance (2)'!$B$1</f>
        <v>0</v>
      </c>
      <c r="H67" s="428">
        <f>'2019 KESIS Energy Balance'!H67*'2019 KESIS Energy Balance (2)'!$B$1</f>
        <v>0</v>
      </c>
      <c r="I67" s="428">
        <f>'2019 KESIS Energy Balance'!I67*'2019 KESIS Energy Balance (2)'!$B$1</f>
        <v>0</v>
      </c>
      <c r="J67" s="428">
        <f>'2019 KESIS Energy Balance'!J67*'2019 KESIS Energy Balance (2)'!$B$1</f>
        <v>0</v>
      </c>
      <c r="K67" s="428">
        <f>'2019 KESIS Energy Balance'!K67*'2019 KESIS Energy Balance (2)'!$B$1</f>
        <v>0</v>
      </c>
      <c r="L67" s="428">
        <f>'2019 KESIS Energy Balance'!L67*'2019 KESIS Energy Balance (2)'!$B$1</f>
        <v>0</v>
      </c>
      <c r="M67" s="428">
        <f>'2019 KESIS Energy Balance'!M67*'2019 KESIS Energy Balance (2)'!$B$1</f>
        <v>0</v>
      </c>
      <c r="N67" s="428">
        <f>'2019 KESIS Energy Balance'!N67*'2019 KESIS Energy Balance (2)'!$B$1</f>
        <v>0</v>
      </c>
      <c r="O67" s="428">
        <f>'2019 KESIS Energy Balance'!O67*'2019 KESIS Energy Balance (2)'!$B$1</f>
        <v>0</v>
      </c>
      <c r="P67" s="428">
        <f>'2019 KESIS Energy Balance'!P67*'2019 KESIS Energy Balance (2)'!$B$1</f>
        <v>0</v>
      </c>
      <c r="Q67" s="428">
        <f>'2019 KESIS Energy Balance'!Q67*'2019 KESIS Energy Balance (2)'!$B$1</f>
        <v>0</v>
      </c>
      <c r="R67" s="428">
        <f>'2019 KESIS Energy Balance'!R67*'2019 KESIS Energy Balance (2)'!$B$1</f>
        <v>48233262080000</v>
      </c>
      <c r="S67" s="428">
        <f>'2019 KESIS Energy Balance'!S67*'2019 KESIS Energy Balance (2)'!$B$1</f>
        <v>0</v>
      </c>
      <c r="T67" s="428">
        <f>'2019 KESIS Energy Balance'!T67*'2019 KESIS Energy Balance (2)'!$B$1</f>
        <v>0</v>
      </c>
      <c r="U67" s="428">
        <f>'2019 KESIS Energy Balance'!U67*'2019 KESIS Energy Balance (2)'!$B$1</f>
        <v>0</v>
      </c>
      <c r="V67" s="428">
        <f>'2019 KESIS Energy Balance'!V67*'2019 KESIS Energy Balance (2)'!$B$1</f>
        <v>0</v>
      </c>
      <c r="W67" s="428">
        <f>'2019 KESIS Energy Balance'!W67*'2019 KESIS Energy Balance (2)'!$B$1</f>
        <v>0</v>
      </c>
      <c r="X67" s="428">
        <f>'2019 KESIS Energy Balance'!X67*'2019 KESIS Energy Balance (2)'!$B$1</f>
        <v>206891520000.00003</v>
      </c>
      <c r="Y67" s="428">
        <f>'2019 KESIS Energy Balance'!Y67*'2019 KESIS Energy Balance (2)'!$B$1</f>
        <v>142331723520000</v>
      </c>
      <c r="Z67" s="428">
        <f>'2019 KESIS Energy Balance'!Z67*'2019 KESIS Energy Balance (2)'!$B$1</f>
        <v>397095735040000</v>
      </c>
      <c r="AA67" s="428">
        <f>'2019 KESIS Energy Balance'!AA67*'2019 KESIS Energy Balance (2)'!$B$1</f>
        <v>396800000</v>
      </c>
      <c r="AB67" s="428">
        <f>'2019 KESIS Energy Balance'!AB67*'2019 KESIS Energy Balance (2)'!$B$1</f>
        <v>0</v>
      </c>
      <c r="AC67" s="428">
        <f>'2019 KESIS Energy Balance'!AC67*'2019 KESIS Energy Balance (2)'!$B$1</f>
        <v>105466344960000</v>
      </c>
      <c r="AD67" s="428">
        <f>'2019 KESIS Energy Balance'!AD67*'2019 KESIS Energy Balance (2)'!$B$1</f>
        <v>987833600000</v>
      </c>
      <c r="AE67" s="428">
        <f>'2019 KESIS Energy Balance'!AE67*'2019 KESIS Energy Balance (2)'!$B$1</f>
        <v>771657634560000</v>
      </c>
      <c r="AF67" s="428">
        <f>'2019 KESIS Energy Balance'!AF67*'2019 KESIS Energy Balance (2)'!$B$1</f>
        <v>3216302080000</v>
      </c>
      <c r="AG67" s="428">
        <f>'2019 KESIS Energy Balance'!AG67*'2019 KESIS Energy Balance (2)'!$B$1</f>
        <v>585200640000</v>
      </c>
      <c r="AH67" s="428">
        <f>'2019 KESIS Energy Balance'!AH67*'2019 KESIS Energy Balance (2)'!$B$1</f>
        <v>5172843520000</v>
      </c>
      <c r="AI67" s="428">
        <f>'2019 KESIS Energy Balance'!AI67*'2019 KESIS Energy Balance (2)'!$B$1</f>
        <v>0</v>
      </c>
      <c r="AJ67" s="428">
        <f>'2019 KESIS Energy Balance'!AJ67*'2019 KESIS Energy Balance (2)'!$B$1</f>
        <v>0</v>
      </c>
      <c r="AK67" s="428">
        <f>'2019 KESIS Energy Balance'!AK67*'2019 KESIS Energy Balance (2)'!$B$1</f>
        <v>0</v>
      </c>
      <c r="AL67" s="428">
        <f>'2019 KESIS Energy Balance'!AL67*'2019 KESIS Energy Balance (2)'!$B$1</f>
        <v>0</v>
      </c>
      <c r="AM67" s="428">
        <f>'2019 KESIS Energy Balance'!AM67*'2019 KESIS Energy Balance (2)'!$B$1</f>
        <v>0</v>
      </c>
      <c r="AN67" s="428">
        <f>'2019 KESIS Energy Balance'!AN67*'2019 KESIS Energy Balance (2)'!$B$1</f>
        <v>0</v>
      </c>
      <c r="AO67" s="428">
        <f>'2019 KESIS Energy Balance'!AO67*'2019 KESIS Energy Balance (2)'!$B$1</f>
        <v>0</v>
      </c>
      <c r="AP67" s="428">
        <f>'2019 KESIS Energy Balance'!AP67*'2019 KESIS Energy Balance (2)'!$B$1</f>
        <v>0</v>
      </c>
      <c r="AQ67" s="428">
        <f>'2019 KESIS Energy Balance'!AQ67*'2019 KESIS Energy Balance (2)'!$B$1</f>
        <v>0</v>
      </c>
      <c r="AR67" s="428">
        <f>'2019 KESIS Energy Balance'!AR67*'2019 KESIS Energy Balance (2)'!$B$1</f>
        <v>0</v>
      </c>
      <c r="AS67" s="428">
        <f>'2019 KESIS Energy Balance'!AS67*'2019 KESIS Energy Balance (2)'!$B$1</f>
        <v>0</v>
      </c>
      <c r="AT67" s="428">
        <f>'2019 KESIS Energy Balance'!AT67*'2019 KESIS Energy Balance (2)'!$B$1</f>
        <v>0</v>
      </c>
      <c r="AU67" s="428">
        <f>'2019 KESIS Energy Balance'!AU67*'2019 KESIS Energy Balance (2)'!$B$1</f>
        <v>0</v>
      </c>
      <c r="AV67" s="428">
        <f>'2019 KESIS Energy Balance'!AV67*'2019 KESIS Energy Balance (2)'!$B$1</f>
        <v>0</v>
      </c>
      <c r="AW67" s="428">
        <f>'2019 KESIS Energy Balance'!AW67*'2019 KESIS Energy Balance (2)'!$B$1</f>
        <v>27197624320000</v>
      </c>
      <c r="AX67" s="428">
        <f>'2019 KESIS Energy Balance'!AX67*'2019 KESIS Energy Balance (2)'!$B$1</f>
        <v>0</v>
      </c>
      <c r="AY67" s="428">
        <f>'2019 KESIS Energy Balance'!AY67*'2019 KESIS Energy Balance (2)'!$B$1</f>
        <v>0</v>
      </c>
      <c r="AZ67" s="428">
        <f>'2019 KESIS Energy Balance'!AZ67*'2019 KESIS Energy Balance (2)'!$B$1</f>
        <v>0</v>
      </c>
      <c r="BA67" s="428">
        <f>'2019 KESIS Energy Balance'!BA67*'2019 KESIS Energy Balance (2)'!$B$1</f>
        <v>0</v>
      </c>
      <c r="BB67" s="428">
        <f>'2019 KESIS Energy Balance'!BB67*'2019 KESIS Energy Balance (2)'!$B$1</f>
        <v>0</v>
      </c>
      <c r="BC67" s="428">
        <f>'2019 KESIS Energy Balance'!BC67*'2019 KESIS Energy Balance (2)'!$B$1</f>
        <v>0</v>
      </c>
      <c r="BD67" s="428">
        <f>'2019 KESIS Energy Balance'!BD67*'2019 KESIS Energy Balance (2)'!$B$1</f>
        <v>0</v>
      </c>
      <c r="BE67" s="428">
        <f>'2019 KESIS Energy Balance'!BE67*'2019 KESIS Energy Balance (2)'!$B$1</f>
        <v>0</v>
      </c>
      <c r="BF67" s="428">
        <f>'2019 KESIS Energy Balance'!BF67*'2019 KESIS Energy Balance (2)'!$B$1</f>
        <v>0</v>
      </c>
      <c r="BG67" s="428">
        <f>'2019 KESIS Energy Balance'!BG67*'2019 KESIS Energy Balance (2)'!$B$1</f>
        <v>0</v>
      </c>
      <c r="BH67" s="428">
        <f>'2019 KESIS Energy Balance'!BH67*'2019 KESIS Energy Balance (2)'!$B$1</f>
        <v>9925793280000</v>
      </c>
      <c r="BI67" s="428">
        <f>'2019 KESIS Energy Balance'!BI67*'2019 KESIS Energy Balance (2)'!$B$1</f>
        <v>0</v>
      </c>
      <c r="BJ67" s="428">
        <f>'2019 KESIS Energy Balance'!BJ67*'2019 KESIS Energy Balance (2)'!$B$1</f>
        <v>1512077585919999.8</v>
      </c>
      <c r="BK67" s="428">
        <f>'2019 KESIS Energy Balance'!BK67*'2019 KESIS Energy Balance (2)'!$B$1</f>
        <v>27197624320000</v>
      </c>
      <c r="BL67" s="104"/>
      <c r="BM67" s="104"/>
    </row>
    <row r="68" spans="2:65">
      <c r="B68" s="124" t="s">
        <v>362</v>
      </c>
      <c r="C68" s="126" t="s">
        <v>363</v>
      </c>
      <c r="D68" s="428">
        <f>'2019 KESIS Energy Balance'!D68*'2019 KESIS Energy Balance (2)'!$B$1</f>
        <v>0</v>
      </c>
      <c r="E68" s="428">
        <f>'2019 KESIS Energy Balance'!E68*'2019 KESIS Energy Balance (2)'!$B$1</f>
        <v>0</v>
      </c>
      <c r="F68" s="428">
        <f>'2019 KESIS Energy Balance'!F68*'2019 KESIS Energy Balance (2)'!$B$1</f>
        <v>0</v>
      </c>
      <c r="G68" s="428">
        <f>'2019 KESIS Energy Balance'!G68*'2019 KESIS Energy Balance (2)'!$B$1</f>
        <v>0</v>
      </c>
      <c r="H68" s="428">
        <f>'2019 KESIS Energy Balance'!H68*'2019 KESIS Energy Balance (2)'!$B$1</f>
        <v>0</v>
      </c>
      <c r="I68" s="428">
        <f>'2019 KESIS Energy Balance'!I68*'2019 KESIS Energy Balance (2)'!$B$1</f>
        <v>0</v>
      </c>
      <c r="J68" s="428">
        <f>'2019 KESIS Energy Balance'!J68*'2019 KESIS Energy Balance (2)'!$B$1</f>
        <v>0</v>
      </c>
      <c r="K68" s="428">
        <f>'2019 KESIS Energy Balance'!K68*'2019 KESIS Energy Balance (2)'!$B$1</f>
        <v>0</v>
      </c>
      <c r="L68" s="428">
        <f>'2019 KESIS Energy Balance'!L68*'2019 KESIS Energy Balance (2)'!$B$1</f>
        <v>0</v>
      </c>
      <c r="M68" s="428">
        <f>'2019 KESIS Energy Balance'!M68*'2019 KESIS Energy Balance (2)'!$B$1</f>
        <v>0</v>
      </c>
      <c r="N68" s="428">
        <f>'2019 KESIS Energy Balance'!N68*'2019 KESIS Energy Balance (2)'!$B$1</f>
        <v>0</v>
      </c>
      <c r="O68" s="428">
        <f>'2019 KESIS Energy Balance'!O68*'2019 KESIS Energy Balance (2)'!$B$1</f>
        <v>0</v>
      </c>
      <c r="P68" s="428">
        <f>'2019 KESIS Energy Balance'!P68*'2019 KESIS Energy Balance (2)'!$B$1</f>
        <v>0</v>
      </c>
      <c r="Q68" s="428">
        <f>'2019 KESIS Energy Balance'!Q68*'2019 KESIS Energy Balance (2)'!$B$1</f>
        <v>0</v>
      </c>
      <c r="R68" s="428">
        <f>'2019 KESIS Energy Balance'!R68*'2019 KESIS Energy Balance (2)'!$B$1</f>
        <v>0</v>
      </c>
      <c r="S68" s="428">
        <f>'2019 KESIS Energy Balance'!S68*'2019 KESIS Energy Balance (2)'!$B$1</f>
        <v>0</v>
      </c>
      <c r="T68" s="428">
        <f>'2019 KESIS Energy Balance'!T68*'2019 KESIS Energy Balance (2)'!$B$1</f>
        <v>0</v>
      </c>
      <c r="U68" s="428">
        <f>'2019 KESIS Energy Balance'!U68*'2019 KESIS Energy Balance (2)'!$B$1</f>
        <v>0</v>
      </c>
      <c r="V68" s="428">
        <f>'2019 KESIS Energy Balance'!V68*'2019 KESIS Energy Balance (2)'!$B$1</f>
        <v>0</v>
      </c>
      <c r="W68" s="428">
        <f>'2019 KESIS Energy Balance'!W68*'2019 KESIS Energy Balance (2)'!$B$1</f>
        <v>0</v>
      </c>
      <c r="X68" s="428">
        <f>'2019 KESIS Energy Balance'!X68*'2019 KESIS Energy Balance (2)'!$B$1</f>
        <v>277760000</v>
      </c>
      <c r="Y68" s="428">
        <f>'2019 KESIS Energy Balance'!Y68*'2019 KESIS Energy Balance (2)'!$B$1</f>
        <v>0</v>
      </c>
      <c r="Z68" s="428">
        <f>'2019 KESIS Energy Balance'!Z68*'2019 KESIS Energy Balance (2)'!$B$1</f>
        <v>0</v>
      </c>
      <c r="AA68" s="428">
        <f>'2019 KESIS Energy Balance'!AA68*'2019 KESIS Energy Balance (2)'!$B$1</f>
        <v>0</v>
      </c>
      <c r="AB68" s="428">
        <f>'2019 KESIS Energy Balance'!AB68*'2019 KESIS Energy Balance (2)'!$B$1</f>
        <v>0</v>
      </c>
      <c r="AC68" s="428">
        <f>'2019 KESIS Energy Balance'!AC68*'2019 KESIS Energy Balance (2)'!$B$1</f>
        <v>0</v>
      </c>
      <c r="AD68" s="428">
        <f>'2019 KESIS Energy Balance'!AD68*'2019 KESIS Energy Balance (2)'!$B$1</f>
        <v>0</v>
      </c>
      <c r="AE68" s="428">
        <f>'2019 KESIS Energy Balance'!AE68*'2019 KESIS Energy Balance (2)'!$B$1</f>
        <v>3783567360000</v>
      </c>
      <c r="AF68" s="428">
        <f>'2019 KESIS Energy Balance'!AF68*'2019 KESIS Energy Balance (2)'!$B$1</f>
        <v>0</v>
      </c>
      <c r="AG68" s="428">
        <f>'2019 KESIS Energy Balance'!AG68*'2019 KESIS Energy Balance (2)'!$B$1</f>
        <v>0</v>
      </c>
      <c r="AH68" s="428">
        <f>'2019 KESIS Energy Balance'!AH68*'2019 KESIS Energy Balance (2)'!$B$1</f>
        <v>0</v>
      </c>
      <c r="AI68" s="428">
        <f>'2019 KESIS Energy Balance'!AI68*'2019 KESIS Energy Balance (2)'!$B$1</f>
        <v>0</v>
      </c>
      <c r="AJ68" s="428">
        <f>'2019 KESIS Energy Balance'!AJ68*'2019 KESIS Energy Balance (2)'!$B$1</f>
        <v>0</v>
      </c>
      <c r="AK68" s="428">
        <f>'2019 KESIS Energy Balance'!AK68*'2019 KESIS Energy Balance (2)'!$B$1</f>
        <v>0</v>
      </c>
      <c r="AL68" s="428">
        <f>'2019 KESIS Energy Balance'!AL68*'2019 KESIS Energy Balance (2)'!$B$1</f>
        <v>0</v>
      </c>
      <c r="AM68" s="428">
        <f>'2019 KESIS Energy Balance'!AM68*'2019 KESIS Energy Balance (2)'!$B$1</f>
        <v>0</v>
      </c>
      <c r="AN68" s="428">
        <f>'2019 KESIS Energy Balance'!AN68*'2019 KESIS Energy Balance (2)'!$B$1</f>
        <v>0</v>
      </c>
      <c r="AO68" s="428">
        <f>'2019 KESIS Energy Balance'!AO68*'2019 KESIS Energy Balance (2)'!$B$1</f>
        <v>0</v>
      </c>
      <c r="AP68" s="428">
        <f>'2019 KESIS Energy Balance'!AP68*'2019 KESIS Energy Balance (2)'!$B$1</f>
        <v>0</v>
      </c>
      <c r="AQ68" s="428">
        <f>'2019 KESIS Energy Balance'!AQ68*'2019 KESIS Energy Balance (2)'!$B$1</f>
        <v>0</v>
      </c>
      <c r="AR68" s="428">
        <f>'2019 KESIS Energy Balance'!AR68*'2019 KESIS Energy Balance (2)'!$B$1</f>
        <v>0</v>
      </c>
      <c r="AS68" s="428">
        <f>'2019 KESIS Energy Balance'!AS68*'2019 KESIS Energy Balance (2)'!$B$1</f>
        <v>0</v>
      </c>
      <c r="AT68" s="428">
        <f>'2019 KESIS Energy Balance'!AT68*'2019 KESIS Energy Balance (2)'!$B$1</f>
        <v>0</v>
      </c>
      <c r="AU68" s="428">
        <f>'2019 KESIS Energy Balance'!AU68*'2019 KESIS Energy Balance (2)'!$B$1</f>
        <v>0</v>
      </c>
      <c r="AV68" s="428">
        <f>'2019 KESIS Energy Balance'!AV68*'2019 KESIS Energy Balance (2)'!$B$1</f>
        <v>0</v>
      </c>
      <c r="AW68" s="428">
        <f>'2019 KESIS Energy Balance'!AW68*'2019 KESIS Energy Balance (2)'!$B$1</f>
        <v>0</v>
      </c>
      <c r="AX68" s="428">
        <f>'2019 KESIS Energy Balance'!AX68*'2019 KESIS Energy Balance (2)'!$B$1</f>
        <v>0</v>
      </c>
      <c r="AY68" s="428">
        <f>'2019 KESIS Energy Balance'!AY68*'2019 KESIS Energy Balance (2)'!$B$1</f>
        <v>0</v>
      </c>
      <c r="AZ68" s="428">
        <f>'2019 KESIS Energy Balance'!AZ68*'2019 KESIS Energy Balance (2)'!$B$1</f>
        <v>0</v>
      </c>
      <c r="BA68" s="428">
        <f>'2019 KESIS Energy Balance'!BA68*'2019 KESIS Energy Balance (2)'!$B$1</f>
        <v>0</v>
      </c>
      <c r="BB68" s="428">
        <f>'2019 KESIS Energy Balance'!BB68*'2019 KESIS Energy Balance (2)'!$B$1</f>
        <v>0</v>
      </c>
      <c r="BC68" s="428">
        <f>'2019 KESIS Energy Balance'!BC68*'2019 KESIS Energy Balance (2)'!$B$1</f>
        <v>0</v>
      </c>
      <c r="BD68" s="428">
        <f>'2019 KESIS Energy Balance'!BD68*'2019 KESIS Energy Balance (2)'!$B$1</f>
        <v>0</v>
      </c>
      <c r="BE68" s="428">
        <f>'2019 KESIS Energy Balance'!BE68*'2019 KESIS Energy Balance (2)'!$B$1</f>
        <v>0</v>
      </c>
      <c r="BF68" s="428">
        <f>'2019 KESIS Energy Balance'!BF68*'2019 KESIS Energy Balance (2)'!$B$1</f>
        <v>0</v>
      </c>
      <c r="BG68" s="428">
        <f>'2019 KESIS Energy Balance'!BG68*'2019 KESIS Energy Balance (2)'!$B$1</f>
        <v>0</v>
      </c>
      <c r="BH68" s="428">
        <f>'2019 KESIS Energy Balance'!BH68*'2019 KESIS Energy Balance (2)'!$B$1</f>
        <v>9925793280000</v>
      </c>
      <c r="BI68" s="428">
        <f>'2019 KESIS Energy Balance'!BI68*'2019 KESIS Energy Balance (2)'!$B$1</f>
        <v>0</v>
      </c>
      <c r="BJ68" s="428">
        <f>'2019 KESIS Energy Balance'!BJ68*'2019 KESIS Energy Balance (2)'!$B$1</f>
        <v>13709638400000</v>
      </c>
      <c r="BK68" s="428">
        <f>'2019 KESIS Energy Balance'!BK68*'2019 KESIS Energy Balance (2)'!$B$1</f>
        <v>0</v>
      </c>
      <c r="BL68" s="104"/>
      <c r="BM68" s="104"/>
    </row>
    <row r="69" spans="2:65">
      <c r="B69" s="124" t="s">
        <v>364</v>
      </c>
      <c r="C69" s="126" t="s">
        <v>365</v>
      </c>
      <c r="D69" s="428">
        <f>'2019 KESIS Energy Balance'!D69*'2019 KESIS Energy Balance (2)'!$B$1</f>
        <v>0</v>
      </c>
      <c r="E69" s="428">
        <f>'2019 KESIS Energy Balance'!E69*'2019 KESIS Energy Balance (2)'!$B$1</f>
        <v>0</v>
      </c>
      <c r="F69" s="428">
        <f>'2019 KESIS Energy Balance'!F69*'2019 KESIS Energy Balance (2)'!$B$1</f>
        <v>0</v>
      </c>
      <c r="G69" s="428">
        <f>'2019 KESIS Energy Balance'!G69*'2019 KESIS Energy Balance (2)'!$B$1</f>
        <v>0</v>
      </c>
      <c r="H69" s="428">
        <f>'2019 KESIS Energy Balance'!H69*'2019 KESIS Energy Balance (2)'!$B$1</f>
        <v>0</v>
      </c>
      <c r="I69" s="428">
        <f>'2019 KESIS Energy Balance'!I69*'2019 KESIS Energy Balance (2)'!$B$1</f>
        <v>0</v>
      </c>
      <c r="J69" s="428">
        <f>'2019 KESIS Energy Balance'!J69*'2019 KESIS Energy Balance (2)'!$B$1</f>
        <v>0</v>
      </c>
      <c r="K69" s="428">
        <f>'2019 KESIS Energy Balance'!K69*'2019 KESIS Energy Balance (2)'!$B$1</f>
        <v>0</v>
      </c>
      <c r="L69" s="428">
        <f>'2019 KESIS Energy Balance'!L69*'2019 KESIS Energy Balance (2)'!$B$1</f>
        <v>0</v>
      </c>
      <c r="M69" s="428">
        <f>'2019 KESIS Energy Balance'!M69*'2019 KESIS Energy Balance (2)'!$B$1</f>
        <v>0</v>
      </c>
      <c r="N69" s="428">
        <f>'2019 KESIS Energy Balance'!N69*'2019 KESIS Energy Balance (2)'!$B$1</f>
        <v>0</v>
      </c>
      <c r="O69" s="428">
        <f>'2019 KESIS Energy Balance'!O69*'2019 KESIS Energy Balance (2)'!$B$1</f>
        <v>0</v>
      </c>
      <c r="P69" s="428">
        <f>'2019 KESIS Energy Balance'!P69*'2019 KESIS Energy Balance (2)'!$B$1</f>
        <v>0</v>
      </c>
      <c r="Q69" s="428">
        <f>'2019 KESIS Energy Balance'!Q69*'2019 KESIS Energy Balance (2)'!$B$1</f>
        <v>0</v>
      </c>
      <c r="R69" s="428">
        <f>'2019 KESIS Energy Balance'!R69*'2019 KESIS Energy Balance (2)'!$B$1</f>
        <v>48233262080000</v>
      </c>
      <c r="S69" s="428">
        <f>'2019 KESIS Energy Balance'!S69*'2019 KESIS Energy Balance (2)'!$B$1</f>
        <v>0</v>
      </c>
      <c r="T69" s="428">
        <f>'2019 KESIS Energy Balance'!T69*'2019 KESIS Energy Balance (2)'!$B$1</f>
        <v>0</v>
      </c>
      <c r="U69" s="428">
        <f>'2019 KESIS Energy Balance'!U69*'2019 KESIS Energy Balance (2)'!$B$1</f>
        <v>0</v>
      </c>
      <c r="V69" s="428">
        <f>'2019 KESIS Energy Balance'!V69*'2019 KESIS Energy Balance (2)'!$B$1</f>
        <v>0</v>
      </c>
      <c r="W69" s="428">
        <f>'2019 KESIS Energy Balance'!W69*'2019 KESIS Energy Balance (2)'!$B$1</f>
        <v>0</v>
      </c>
      <c r="X69" s="428">
        <f>'2019 KESIS Energy Balance'!X69*'2019 KESIS Energy Balance (2)'!$B$1</f>
        <v>156577280000</v>
      </c>
      <c r="Y69" s="428">
        <f>'2019 KESIS Energy Balance'!Y69*'2019 KESIS Energy Balance (2)'!$B$1</f>
        <v>142331723520000</v>
      </c>
      <c r="Z69" s="428">
        <f>'2019 KESIS Energy Balance'!Z69*'2019 KESIS Energy Balance (2)'!$B$1</f>
        <v>396974988800000</v>
      </c>
      <c r="AA69" s="428">
        <f>'2019 KESIS Energy Balance'!AA69*'2019 KESIS Energy Balance (2)'!$B$1</f>
        <v>0</v>
      </c>
      <c r="AB69" s="428">
        <f>'2019 KESIS Energy Balance'!AB69*'2019 KESIS Energy Balance (2)'!$B$1</f>
        <v>0</v>
      </c>
      <c r="AC69" s="428">
        <f>'2019 KESIS Energy Balance'!AC69*'2019 KESIS Energy Balance (2)'!$B$1</f>
        <v>0</v>
      </c>
      <c r="AD69" s="428">
        <f>'2019 KESIS Energy Balance'!AD69*'2019 KESIS Energy Balance (2)'!$B$1</f>
        <v>821772800000</v>
      </c>
      <c r="AE69" s="428">
        <f>'2019 KESIS Energy Balance'!AE69*'2019 KESIS Energy Balance (2)'!$B$1</f>
        <v>762318033920000</v>
      </c>
      <c r="AF69" s="428">
        <f>'2019 KESIS Energy Balance'!AF69*'2019 KESIS Energy Balance (2)'!$B$1</f>
        <v>38608640000</v>
      </c>
      <c r="AG69" s="428">
        <f>'2019 KESIS Energy Balance'!AG69*'2019 KESIS Energy Balance (2)'!$B$1</f>
        <v>1468160000</v>
      </c>
      <c r="AH69" s="428">
        <f>'2019 KESIS Energy Balance'!AH69*'2019 KESIS Energy Balance (2)'!$B$1</f>
        <v>144197120000</v>
      </c>
      <c r="AI69" s="428">
        <f>'2019 KESIS Energy Balance'!AI69*'2019 KESIS Energy Balance (2)'!$B$1</f>
        <v>0</v>
      </c>
      <c r="AJ69" s="428">
        <f>'2019 KESIS Energy Balance'!AJ69*'2019 KESIS Energy Balance (2)'!$B$1</f>
        <v>0</v>
      </c>
      <c r="AK69" s="428">
        <f>'2019 KESIS Energy Balance'!AK69*'2019 KESIS Energy Balance (2)'!$B$1</f>
        <v>0</v>
      </c>
      <c r="AL69" s="428">
        <f>'2019 KESIS Energy Balance'!AL69*'2019 KESIS Energy Balance (2)'!$B$1</f>
        <v>0</v>
      </c>
      <c r="AM69" s="428">
        <f>'2019 KESIS Energy Balance'!AM69*'2019 KESIS Energy Balance (2)'!$B$1</f>
        <v>0</v>
      </c>
      <c r="AN69" s="428">
        <f>'2019 KESIS Energy Balance'!AN69*'2019 KESIS Energy Balance (2)'!$B$1</f>
        <v>0</v>
      </c>
      <c r="AO69" s="428">
        <f>'2019 KESIS Energy Balance'!AO69*'2019 KESIS Energy Balance (2)'!$B$1</f>
        <v>0</v>
      </c>
      <c r="AP69" s="428">
        <f>'2019 KESIS Energy Balance'!AP69*'2019 KESIS Energy Balance (2)'!$B$1</f>
        <v>0</v>
      </c>
      <c r="AQ69" s="428">
        <f>'2019 KESIS Energy Balance'!AQ69*'2019 KESIS Energy Balance (2)'!$B$1</f>
        <v>0</v>
      </c>
      <c r="AR69" s="428">
        <f>'2019 KESIS Energy Balance'!AR69*'2019 KESIS Energy Balance (2)'!$B$1</f>
        <v>0</v>
      </c>
      <c r="AS69" s="428">
        <f>'2019 KESIS Energy Balance'!AS69*'2019 KESIS Energy Balance (2)'!$B$1</f>
        <v>0</v>
      </c>
      <c r="AT69" s="428">
        <f>'2019 KESIS Energy Balance'!AT69*'2019 KESIS Energy Balance (2)'!$B$1</f>
        <v>0</v>
      </c>
      <c r="AU69" s="428">
        <f>'2019 KESIS Energy Balance'!AU69*'2019 KESIS Energy Balance (2)'!$B$1</f>
        <v>0</v>
      </c>
      <c r="AV69" s="428">
        <f>'2019 KESIS Energy Balance'!AV69*'2019 KESIS Energy Balance (2)'!$B$1</f>
        <v>0</v>
      </c>
      <c r="AW69" s="428">
        <f>'2019 KESIS Energy Balance'!AW69*'2019 KESIS Energy Balance (2)'!$B$1</f>
        <v>27197624320000</v>
      </c>
      <c r="AX69" s="428">
        <f>'2019 KESIS Energy Balance'!AX69*'2019 KESIS Energy Balance (2)'!$B$1</f>
        <v>0</v>
      </c>
      <c r="AY69" s="428">
        <f>'2019 KESIS Energy Balance'!AY69*'2019 KESIS Energy Balance (2)'!$B$1</f>
        <v>0</v>
      </c>
      <c r="AZ69" s="428">
        <f>'2019 KESIS Energy Balance'!AZ69*'2019 KESIS Energy Balance (2)'!$B$1</f>
        <v>0</v>
      </c>
      <c r="BA69" s="428">
        <f>'2019 KESIS Energy Balance'!BA69*'2019 KESIS Energy Balance (2)'!$B$1</f>
        <v>0</v>
      </c>
      <c r="BB69" s="428">
        <f>'2019 KESIS Energy Balance'!BB69*'2019 KESIS Energy Balance (2)'!$B$1</f>
        <v>0</v>
      </c>
      <c r="BC69" s="428">
        <f>'2019 KESIS Energy Balance'!BC69*'2019 KESIS Energy Balance (2)'!$B$1</f>
        <v>0</v>
      </c>
      <c r="BD69" s="428">
        <f>'2019 KESIS Energy Balance'!BD69*'2019 KESIS Energy Balance (2)'!$B$1</f>
        <v>0</v>
      </c>
      <c r="BE69" s="428">
        <f>'2019 KESIS Energy Balance'!BE69*'2019 KESIS Energy Balance (2)'!$B$1</f>
        <v>0</v>
      </c>
      <c r="BF69" s="428">
        <f>'2019 KESIS Energy Balance'!BF69*'2019 KESIS Energy Balance (2)'!$B$1</f>
        <v>0</v>
      </c>
      <c r="BG69" s="428">
        <f>'2019 KESIS Energy Balance'!BG69*'2019 KESIS Energy Balance (2)'!$B$1</f>
        <v>0</v>
      </c>
      <c r="BH69" s="428">
        <f>'2019 KESIS Energy Balance'!BH69*'2019 KESIS Energy Balance (2)'!$B$1</f>
        <v>0</v>
      </c>
      <c r="BI69" s="428">
        <f>'2019 KESIS Energy Balance'!BI69*'2019 KESIS Energy Balance (2)'!$B$1</f>
        <v>0</v>
      </c>
      <c r="BJ69" s="428">
        <f>'2019 KESIS Energy Balance'!BJ69*'2019 KESIS Energy Balance (2)'!$B$1</f>
        <v>1378218256639999.5</v>
      </c>
      <c r="BK69" s="428">
        <f>'2019 KESIS Energy Balance'!BK69*'2019 KESIS Energy Balance (2)'!$B$1</f>
        <v>27197624320000</v>
      </c>
      <c r="BL69" s="104"/>
      <c r="BM69" s="104"/>
    </row>
    <row r="70" spans="2:65">
      <c r="B70" s="124" t="s">
        <v>366</v>
      </c>
      <c r="C70" s="126" t="s">
        <v>367</v>
      </c>
      <c r="D70" s="428">
        <f>'2019 KESIS Energy Balance'!D70*'2019 KESIS Energy Balance (2)'!$B$1</f>
        <v>0</v>
      </c>
      <c r="E70" s="428">
        <f>'2019 KESIS Energy Balance'!E70*'2019 KESIS Energy Balance (2)'!$B$1</f>
        <v>0</v>
      </c>
      <c r="F70" s="428">
        <f>'2019 KESIS Energy Balance'!F70*'2019 KESIS Energy Balance (2)'!$B$1</f>
        <v>0</v>
      </c>
      <c r="G70" s="428">
        <f>'2019 KESIS Energy Balance'!G70*'2019 KESIS Energy Balance (2)'!$B$1</f>
        <v>0</v>
      </c>
      <c r="H70" s="428">
        <f>'2019 KESIS Energy Balance'!H70*'2019 KESIS Energy Balance (2)'!$B$1</f>
        <v>0</v>
      </c>
      <c r="I70" s="428">
        <f>'2019 KESIS Energy Balance'!I70*'2019 KESIS Energy Balance (2)'!$B$1</f>
        <v>0</v>
      </c>
      <c r="J70" s="428">
        <f>'2019 KESIS Energy Balance'!J70*'2019 KESIS Energy Balance (2)'!$B$1</f>
        <v>0</v>
      </c>
      <c r="K70" s="428">
        <f>'2019 KESIS Energy Balance'!K70*'2019 KESIS Energy Balance (2)'!$B$1</f>
        <v>0</v>
      </c>
      <c r="L70" s="428">
        <f>'2019 KESIS Energy Balance'!L70*'2019 KESIS Energy Balance (2)'!$B$1</f>
        <v>0</v>
      </c>
      <c r="M70" s="428">
        <f>'2019 KESIS Energy Balance'!M70*'2019 KESIS Energy Balance (2)'!$B$1</f>
        <v>0</v>
      </c>
      <c r="N70" s="428">
        <f>'2019 KESIS Energy Balance'!N70*'2019 KESIS Energy Balance (2)'!$B$1</f>
        <v>0</v>
      </c>
      <c r="O70" s="428">
        <f>'2019 KESIS Energy Balance'!O70*'2019 KESIS Energy Balance (2)'!$B$1</f>
        <v>0</v>
      </c>
      <c r="P70" s="428">
        <f>'2019 KESIS Energy Balance'!P70*'2019 KESIS Energy Balance (2)'!$B$1</f>
        <v>0</v>
      </c>
      <c r="Q70" s="428">
        <f>'2019 KESIS Energy Balance'!Q70*'2019 KESIS Energy Balance (2)'!$B$1</f>
        <v>0</v>
      </c>
      <c r="R70" s="428">
        <f>'2019 KESIS Energy Balance'!R70*'2019 KESIS Energy Balance (2)'!$B$1</f>
        <v>0</v>
      </c>
      <c r="S70" s="428">
        <f>'2019 KESIS Energy Balance'!S70*'2019 KESIS Energy Balance (2)'!$B$1</f>
        <v>0</v>
      </c>
      <c r="T70" s="428">
        <f>'2019 KESIS Energy Balance'!T70*'2019 KESIS Energy Balance (2)'!$B$1</f>
        <v>0</v>
      </c>
      <c r="U70" s="428">
        <f>'2019 KESIS Energy Balance'!U70*'2019 KESIS Energy Balance (2)'!$B$1</f>
        <v>0</v>
      </c>
      <c r="V70" s="428">
        <f>'2019 KESIS Energy Balance'!V70*'2019 KESIS Energy Balance (2)'!$B$1</f>
        <v>0</v>
      </c>
      <c r="W70" s="428">
        <f>'2019 KESIS Energy Balance'!W70*'2019 KESIS Energy Balance (2)'!$B$1</f>
        <v>0</v>
      </c>
      <c r="X70" s="428">
        <f>'2019 KESIS Energy Balance'!X70*'2019 KESIS Energy Balance (2)'!$B$1</f>
        <v>37259520000</v>
      </c>
      <c r="Y70" s="428">
        <f>'2019 KESIS Energy Balance'!Y70*'2019 KESIS Energy Balance (2)'!$B$1</f>
        <v>0</v>
      </c>
      <c r="Z70" s="428">
        <f>'2019 KESIS Energy Balance'!Z70*'2019 KESIS Energy Balance (2)'!$B$1</f>
        <v>120627200000</v>
      </c>
      <c r="AA70" s="428">
        <f>'2019 KESIS Energy Balance'!AA70*'2019 KESIS Energy Balance (2)'!$B$1</f>
        <v>0</v>
      </c>
      <c r="AB70" s="428">
        <f>'2019 KESIS Energy Balance'!AB70*'2019 KESIS Energy Balance (2)'!$B$1</f>
        <v>0</v>
      </c>
      <c r="AC70" s="428">
        <f>'2019 KESIS Energy Balance'!AC70*'2019 KESIS Energy Balance (2)'!$B$1</f>
        <v>0</v>
      </c>
      <c r="AD70" s="428">
        <f>'2019 KESIS Energy Balance'!AD70*'2019 KESIS Energy Balance (2)'!$B$1</f>
        <v>158680320000</v>
      </c>
      <c r="AE70" s="428">
        <f>'2019 KESIS Energy Balance'!AE70*'2019 KESIS Energy Balance (2)'!$B$1</f>
        <v>5513416960000</v>
      </c>
      <c r="AF70" s="428">
        <f>'2019 KESIS Energy Balance'!AF70*'2019 KESIS Energy Balance (2)'!$B$1</f>
        <v>3177693440000</v>
      </c>
      <c r="AG70" s="428">
        <f>'2019 KESIS Energy Balance'!AG70*'2019 KESIS Energy Balance (2)'!$B$1</f>
        <v>583732480000</v>
      </c>
      <c r="AH70" s="428">
        <f>'2019 KESIS Energy Balance'!AH70*'2019 KESIS Energy Balance (2)'!$B$1</f>
        <v>5028646400000</v>
      </c>
      <c r="AI70" s="428">
        <f>'2019 KESIS Energy Balance'!AI70*'2019 KESIS Energy Balance (2)'!$B$1</f>
        <v>0</v>
      </c>
      <c r="AJ70" s="428">
        <f>'2019 KESIS Energy Balance'!AJ70*'2019 KESIS Energy Balance (2)'!$B$1</f>
        <v>0</v>
      </c>
      <c r="AK70" s="428">
        <f>'2019 KESIS Energy Balance'!AK70*'2019 KESIS Energy Balance (2)'!$B$1</f>
        <v>0</v>
      </c>
      <c r="AL70" s="428">
        <f>'2019 KESIS Energy Balance'!AL70*'2019 KESIS Energy Balance (2)'!$B$1</f>
        <v>0</v>
      </c>
      <c r="AM70" s="428">
        <f>'2019 KESIS Energy Balance'!AM70*'2019 KESIS Energy Balance (2)'!$B$1</f>
        <v>0</v>
      </c>
      <c r="AN70" s="428">
        <f>'2019 KESIS Energy Balance'!AN70*'2019 KESIS Energy Balance (2)'!$B$1</f>
        <v>0</v>
      </c>
      <c r="AO70" s="428">
        <f>'2019 KESIS Energy Balance'!AO70*'2019 KESIS Energy Balance (2)'!$B$1</f>
        <v>0</v>
      </c>
      <c r="AP70" s="428">
        <f>'2019 KESIS Energy Balance'!AP70*'2019 KESIS Energy Balance (2)'!$B$1</f>
        <v>0</v>
      </c>
      <c r="AQ70" s="428">
        <f>'2019 KESIS Energy Balance'!AQ70*'2019 KESIS Energy Balance (2)'!$B$1</f>
        <v>0</v>
      </c>
      <c r="AR70" s="428">
        <f>'2019 KESIS Energy Balance'!AR70*'2019 KESIS Energy Balance (2)'!$B$1</f>
        <v>0</v>
      </c>
      <c r="AS70" s="428">
        <f>'2019 KESIS Energy Balance'!AS70*'2019 KESIS Energy Balance (2)'!$B$1</f>
        <v>0</v>
      </c>
      <c r="AT70" s="428">
        <f>'2019 KESIS Energy Balance'!AT70*'2019 KESIS Energy Balance (2)'!$B$1</f>
        <v>0</v>
      </c>
      <c r="AU70" s="428">
        <f>'2019 KESIS Energy Balance'!AU70*'2019 KESIS Energy Balance (2)'!$B$1</f>
        <v>0</v>
      </c>
      <c r="AV70" s="428">
        <f>'2019 KESIS Energy Balance'!AV70*'2019 KESIS Energy Balance (2)'!$B$1</f>
        <v>0</v>
      </c>
      <c r="AW70" s="428">
        <f>'2019 KESIS Energy Balance'!AW70*'2019 KESIS Energy Balance (2)'!$B$1</f>
        <v>0</v>
      </c>
      <c r="AX70" s="428">
        <f>'2019 KESIS Energy Balance'!AX70*'2019 KESIS Energy Balance (2)'!$B$1</f>
        <v>0</v>
      </c>
      <c r="AY70" s="428">
        <f>'2019 KESIS Energy Balance'!AY70*'2019 KESIS Energy Balance (2)'!$B$1</f>
        <v>0</v>
      </c>
      <c r="AZ70" s="428">
        <f>'2019 KESIS Energy Balance'!AZ70*'2019 KESIS Energy Balance (2)'!$B$1</f>
        <v>0</v>
      </c>
      <c r="BA70" s="428">
        <f>'2019 KESIS Energy Balance'!BA70*'2019 KESIS Energy Balance (2)'!$B$1</f>
        <v>0</v>
      </c>
      <c r="BB70" s="428">
        <f>'2019 KESIS Energy Balance'!BB70*'2019 KESIS Energy Balance (2)'!$B$1</f>
        <v>0</v>
      </c>
      <c r="BC70" s="428">
        <f>'2019 KESIS Energy Balance'!BC70*'2019 KESIS Energy Balance (2)'!$B$1</f>
        <v>0</v>
      </c>
      <c r="BD70" s="428">
        <f>'2019 KESIS Energy Balance'!BD70*'2019 KESIS Energy Balance (2)'!$B$1</f>
        <v>0</v>
      </c>
      <c r="BE70" s="428">
        <f>'2019 KESIS Energy Balance'!BE70*'2019 KESIS Energy Balance (2)'!$B$1</f>
        <v>0</v>
      </c>
      <c r="BF70" s="428">
        <f>'2019 KESIS Energy Balance'!BF70*'2019 KESIS Energy Balance (2)'!$B$1</f>
        <v>0</v>
      </c>
      <c r="BG70" s="428">
        <f>'2019 KESIS Energy Balance'!BG70*'2019 KESIS Energy Balance (2)'!$B$1</f>
        <v>0</v>
      </c>
      <c r="BH70" s="428">
        <f>'2019 KESIS Energy Balance'!BH70*'2019 KESIS Energy Balance (2)'!$B$1</f>
        <v>0</v>
      </c>
      <c r="BI70" s="428">
        <f>'2019 KESIS Energy Balance'!BI70*'2019 KESIS Energy Balance (2)'!$B$1</f>
        <v>0</v>
      </c>
      <c r="BJ70" s="428">
        <f>'2019 KESIS Energy Balance'!BJ70*'2019 KESIS Energy Balance (2)'!$B$1</f>
        <v>14620056320000</v>
      </c>
      <c r="BK70" s="428">
        <f>'2019 KESIS Energy Balance'!BK70*'2019 KESIS Energy Balance (2)'!$B$1</f>
        <v>0</v>
      </c>
      <c r="BL70" s="104"/>
      <c r="BM70" s="104"/>
    </row>
    <row r="71" spans="2:65">
      <c r="B71" s="124" t="s">
        <v>368</v>
      </c>
      <c r="C71" s="126" t="s">
        <v>369</v>
      </c>
      <c r="D71" s="428">
        <f>'2019 KESIS Energy Balance'!D71*'2019 KESIS Energy Balance (2)'!$B$1</f>
        <v>0</v>
      </c>
      <c r="E71" s="428">
        <f>'2019 KESIS Energy Balance'!E71*'2019 KESIS Energy Balance (2)'!$B$1</f>
        <v>0</v>
      </c>
      <c r="F71" s="428">
        <f>'2019 KESIS Energy Balance'!F71*'2019 KESIS Energy Balance (2)'!$B$1</f>
        <v>0</v>
      </c>
      <c r="G71" s="428">
        <f>'2019 KESIS Energy Balance'!G71*'2019 KESIS Energy Balance (2)'!$B$1</f>
        <v>0</v>
      </c>
      <c r="H71" s="428">
        <f>'2019 KESIS Energy Balance'!H71*'2019 KESIS Energy Balance (2)'!$B$1</f>
        <v>0</v>
      </c>
      <c r="I71" s="428">
        <f>'2019 KESIS Energy Balance'!I71*'2019 KESIS Energy Balance (2)'!$B$1</f>
        <v>0</v>
      </c>
      <c r="J71" s="428">
        <f>'2019 KESIS Energy Balance'!J71*'2019 KESIS Energy Balance (2)'!$B$1</f>
        <v>0</v>
      </c>
      <c r="K71" s="428">
        <f>'2019 KESIS Energy Balance'!K71*'2019 KESIS Energy Balance (2)'!$B$1</f>
        <v>0</v>
      </c>
      <c r="L71" s="428">
        <f>'2019 KESIS Energy Balance'!L71*'2019 KESIS Energy Balance (2)'!$B$1</f>
        <v>0</v>
      </c>
      <c r="M71" s="428">
        <f>'2019 KESIS Energy Balance'!M71*'2019 KESIS Energy Balance (2)'!$B$1</f>
        <v>0</v>
      </c>
      <c r="N71" s="428">
        <f>'2019 KESIS Energy Balance'!N71*'2019 KESIS Energy Balance (2)'!$B$1</f>
        <v>0</v>
      </c>
      <c r="O71" s="428">
        <f>'2019 KESIS Energy Balance'!O71*'2019 KESIS Energy Balance (2)'!$B$1</f>
        <v>0</v>
      </c>
      <c r="P71" s="428">
        <f>'2019 KESIS Energy Balance'!P71*'2019 KESIS Energy Balance (2)'!$B$1</f>
        <v>0</v>
      </c>
      <c r="Q71" s="428">
        <f>'2019 KESIS Energy Balance'!Q71*'2019 KESIS Energy Balance (2)'!$B$1</f>
        <v>0</v>
      </c>
      <c r="R71" s="428">
        <f>'2019 KESIS Energy Balance'!R71*'2019 KESIS Energy Balance (2)'!$B$1</f>
        <v>0</v>
      </c>
      <c r="S71" s="428">
        <f>'2019 KESIS Energy Balance'!S71*'2019 KESIS Energy Balance (2)'!$B$1</f>
        <v>0</v>
      </c>
      <c r="T71" s="428">
        <f>'2019 KESIS Energy Balance'!T71*'2019 KESIS Energy Balance (2)'!$B$1</f>
        <v>0</v>
      </c>
      <c r="U71" s="428">
        <f>'2019 KESIS Energy Balance'!U71*'2019 KESIS Energy Balance (2)'!$B$1</f>
        <v>0</v>
      </c>
      <c r="V71" s="428">
        <f>'2019 KESIS Energy Balance'!V71*'2019 KESIS Energy Balance (2)'!$B$1</f>
        <v>0</v>
      </c>
      <c r="W71" s="428">
        <f>'2019 KESIS Energy Balance'!W71*'2019 KESIS Energy Balance (2)'!$B$1</f>
        <v>0</v>
      </c>
      <c r="X71" s="428">
        <f>'2019 KESIS Energy Balance'!X71*'2019 KESIS Energy Balance (2)'!$B$1</f>
        <v>12776960000</v>
      </c>
      <c r="Y71" s="428">
        <f>'2019 KESIS Energy Balance'!Y71*'2019 KESIS Energy Balance (2)'!$B$1</f>
        <v>0</v>
      </c>
      <c r="Z71" s="428">
        <f>'2019 KESIS Energy Balance'!Z71*'2019 KESIS Energy Balance (2)'!$B$1</f>
        <v>119040000</v>
      </c>
      <c r="AA71" s="428">
        <f>'2019 KESIS Energy Balance'!AA71*'2019 KESIS Energy Balance (2)'!$B$1</f>
        <v>396800000</v>
      </c>
      <c r="AB71" s="428">
        <f>'2019 KESIS Energy Balance'!AB71*'2019 KESIS Energy Balance (2)'!$B$1</f>
        <v>0</v>
      </c>
      <c r="AC71" s="428">
        <f>'2019 KESIS Energy Balance'!AC71*'2019 KESIS Energy Balance (2)'!$B$1</f>
        <v>105466344960000</v>
      </c>
      <c r="AD71" s="428">
        <f>'2019 KESIS Energy Balance'!AD71*'2019 KESIS Energy Balance (2)'!$B$1</f>
        <v>7380480000</v>
      </c>
      <c r="AE71" s="428">
        <f>'2019 KESIS Energy Balance'!AE71*'2019 KESIS Energy Balance (2)'!$B$1</f>
        <v>42656000000</v>
      </c>
      <c r="AF71" s="428">
        <f>'2019 KESIS Energy Balance'!AF71*'2019 KESIS Energy Balance (2)'!$B$1</f>
        <v>0</v>
      </c>
      <c r="AG71" s="428">
        <f>'2019 KESIS Energy Balance'!AG71*'2019 KESIS Energy Balance (2)'!$B$1</f>
        <v>0</v>
      </c>
      <c r="AH71" s="428">
        <f>'2019 KESIS Energy Balance'!AH71*'2019 KESIS Energy Balance (2)'!$B$1</f>
        <v>0</v>
      </c>
      <c r="AI71" s="428">
        <f>'2019 KESIS Energy Balance'!AI71*'2019 KESIS Energy Balance (2)'!$B$1</f>
        <v>0</v>
      </c>
      <c r="AJ71" s="428">
        <f>'2019 KESIS Energy Balance'!AJ71*'2019 KESIS Energy Balance (2)'!$B$1</f>
        <v>0</v>
      </c>
      <c r="AK71" s="428">
        <f>'2019 KESIS Energy Balance'!AK71*'2019 KESIS Energy Balance (2)'!$B$1</f>
        <v>0</v>
      </c>
      <c r="AL71" s="428">
        <f>'2019 KESIS Energy Balance'!AL71*'2019 KESIS Energy Balance (2)'!$B$1</f>
        <v>0</v>
      </c>
      <c r="AM71" s="428">
        <f>'2019 KESIS Energy Balance'!AM71*'2019 KESIS Energy Balance (2)'!$B$1</f>
        <v>0</v>
      </c>
      <c r="AN71" s="428">
        <f>'2019 KESIS Energy Balance'!AN71*'2019 KESIS Energy Balance (2)'!$B$1</f>
        <v>0</v>
      </c>
      <c r="AO71" s="428">
        <f>'2019 KESIS Energy Balance'!AO71*'2019 KESIS Energy Balance (2)'!$B$1</f>
        <v>0</v>
      </c>
      <c r="AP71" s="428">
        <f>'2019 KESIS Energy Balance'!AP71*'2019 KESIS Energy Balance (2)'!$B$1</f>
        <v>0</v>
      </c>
      <c r="AQ71" s="428">
        <f>'2019 KESIS Energy Balance'!AQ71*'2019 KESIS Energy Balance (2)'!$B$1</f>
        <v>0</v>
      </c>
      <c r="AR71" s="428">
        <f>'2019 KESIS Energy Balance'!AR71*'2019 KESIS Energy Balance (2)'!$B$1</f>
        <v>0</v>
      </c>
      <c r="AS71" s="428">
        <f>'2019 KESIS Energy Balance'!AS71*'2019 KESIS Energy Balance (2)'!$B$1</f>
        <v>0</v>
      </c>
      <c r="AT71" s="428">
        <f>'2019 KESIS Energy Balance'!AT71*'2019 KESIS Energy Balance (2)'!$B$1</f>
        <v>0</v>
      </c>
      <c r="AU71" s="428">
        <f>'2019 KESIS Energy Balance'!AU71*'2019 KESIS Energy Balance (2)'!$B$1</f>
        <v>0</v>
      </c>
      <c r="AV71" s="428">
        <f>'2019 KESIS Energy Balance'!AV71*'2019 KESIS Energy Balance (2)'!$B$1</f>
        <v>0</v>
      </c>
      <c r="AW71" s="428">
        <f>'2019 KESIS Energy Balance'!AW71*'2019 KESIS Energy Balance (2)'!$B$1</f>
        <v>0</v>
      </c>
      <c r="AX71" s="428">
        <f>'2019 KESIS Energy Balance'!AX71*'2019 KESIS Energy Balance (2)'!$B$1</f>
        <v>0</v>
      </c>
      <c r="AY71" s="428">
        <f>'2019 KESIS Energy Balance'!AY71*'2019 KESIS Energy Balance (2)'!$B$1</f>
        <v>0</v>
      </c>
      <c r="AZ71" s="428">
        <f>'2019 KESIS Energy Balance'!AZ71*'2019 KESIS Energy Balance (2)'!$B$1</f>
        <v>0</v>
      </c>
      <c r="BA71" s="428">
        <f>'2019 KESIS Energy Balance'!BA71*'2019 KESIS Energy Balance (2)'!$B$1</f>
        <v>0</v>
      </c>
      <c r="BB71" s="428">
        <f>'2019 KESIS Energy Balance'!BB71*'2019 KESIS Energy Balance (2)'!$B$1</f>
        <v>0</v>
      </c>
      <c r="BC71" s="428">
        <f>'2019 KESIS Energy Balance'!BC71*'2019 KESIS Energy Balance (2)'!$B$1</f>
        <v>0</v>
      </c>
      <c r="BD71" s="428">
        <f>'2019 KESIS Energy Balance'!BD71*'2019 KESIS Energy Balance (2)'!$B$1</f>
        <v>0</v>
      </c>
      <c r="BE71" s="428">
        <f>'2019 KESIS Energy Balance'!BE71*'2019 KESIS Energy Balance (2)'!$B$1</f>
        <v>0</v>
      </c>
      <c r="BF71" s="428">
        <f>'2019 KESIS Energy Balance'!BF71*'2019 KESIS Energy Balance (2)'!$B$1</f>
        <v>0</v>
      </c>
      <c r="BG71" s="428">
        <f>'2019 KESIS Energy Balance'!BG71*'2019 KESIS Energy Balance (2)'!$B$1</f>
        <v>0</v>
      </c>
      <c r="BH71" s="428">
        <f>'2019 KESIS Energy Balance'!BH71*'2019 KESIS Energy Balance (2)'!$B$1</f>
        <v>0</v>
      </c>
      <c r="BI71" s="428">
        <f>'2019 KESIS Energy Balance'!BI71*'2019 KESIS Energy Balance (2)'!$B$1</f>
        <v>0</v>
      </c>
      <c r="BJ71" s="428">
        <f>'2019 KESIS Energy Balance'!BJ71*'2019 KESIS Energy Balance (2)'!$B$1</f>
        <v>105529674240000</v>
      </c>
      <c r="BK71" s="428">
        <f>'2019 KESIS Energy Balance'!BK71*'2019 KESIS Energy Balance (2)'!$B$1</f>
        <v>0</v>
      </c>
      <c r="BL71" s="104"/>
      <c r="BM71" s="104"/>
    </row>
    <row r="72" spans="2:65">
      <c r="B72" s="116" t="s">
        <v>123</v>
      </c>
      <c r="C72" s="123" t="s">
        <v>370</v>
      </c>
      <c r="D72" s="428">
        <f>'2019 KESIS Energy Balance'!D72*'2019 KESIS Energy Balance (2)'!$B$1</f>
        <v>0</v>
      </c>
      <c r="E72" s="428">
        <f>'2019 KESIS Energy Balance'!E72*'2019 KESIS Energy Balance (2)'!$B$1</f>
        <v>0</v>
      </c>
      <c r="F72" s="428">
        <f>'2019 KESIS Energy Balance'!F72*'2019 KESIS Energy Balance (2)'!$B$1</f>
        <v>0</v>
      </c>
      <c r="G72" s="428">
        <f>'2019 KESIS Energy Balance'!G72*'2019 KESIS Energy Balance (2)'!$B$1</f>
        <v>0</v>
      </c>
      <c r="H72" s="428">
        <f>'2019 KESIS Energy Balance'!H72*'2019 KESIS Energy Balance (2)'!$B$1</f>
        <v>0</v>
      </c>
      <c r="I72" s="428">
        <f>'2019 KESIS Energy Balance'!I72*'2019 KESIS Energy Balance (2)'!$B$1</f>
        <v>0</v>
      </c>
      <c r="J72" s="428">
        <f>'2019 KESIS Energy Balance'!J72*'2019 KESIS Energy Balance (2)'!$B$1</f>
        <v>0</v>
      </c>
      <c r="K72" s="428">
        <f>'2019 KESIS Energy Balance'!K72*'2019 KESIS Energy Balance (2)'!$B$1</f>
        <v>11313006080000</v>
      </c>
      <c r="L72" s="428">
        <f>'2019 KESIS Energy Balance'!L72*'2019 KESIS Energy Balance (2)'!$B$1</f>
        <v>0</v>
      </c>
      <c r="M72" s="428">
        <f>'2019 KESIS Energy Balance'!M72*'2019 KESIS Energy Balance (2)'!$B$1</f>
        <v>0</v>
      </c>
      <c r="N72" s="428">
        <f>'2019 KESIS Energy Balance'!N72*'2019 KESIS Energy Balance (2)'!$B$1</f>
        <v>0</v>
      </c>
      <c r="O72" s="428">
        <f>'2019 KESIS Energy Balance'!O72*'2019 KESIS Energy Balance (2)'!$B$1</f>
        <v>0</v>
      </c>
      <c r="P72" s="428">
        <f>'2019 KESIS Energy Balance'!P72*'2019 KESIS Energy Balance (2)'!$B$1</f>
        <v>0</v>
      </c>
      <c r="Q72" s="428">
        <f>'2019 KESIS Energy Balance'!Q72*'2019 KESIS Energy Balance (2)'!$B$1</f>
        <v>0</v>
      </c>
      <c r="R72" s="428">
        <f>'2019 KESIS Energy Balance'!R72*'2019 KESIS Energy Balance (2)'!$B$1</f>
        <v>415664744960000</v>
      </c>
      <c r="S72" s="428">
        <f>'2019 KESIS Energy Balance'!S72*'2019 KESIS Energy Balance (2)'!$B$1</f>
        <v>0</v>
      </c>
      <c r="T72" s="428">
        <f>'2019 KESIS Energy Balance'!T72*'2019 KESIS Energy Balance (2)'!$B$1</f>
        <v>0</v>
      </c>
      <c r="U72" s="428">
        <f>'2019 KESIS Energy Balance'!U72*'2019 KESIS Energy Balance (2)'!$B$1</f>
        <v>0</v>
      </c>
      <c r="V72" s="428">
        <f>'2019 KESIS Energy Balance'!V72*'2019 KESIS Energy Balance (2)'!$B$1</f>
        <v>0</v>
      </c>
      <c r="W72" s="428">
        <f>'2019 KESIS Energy Balance'!W72*'2019 KESIS Energy Balance (2)'!$B$1</f>
        <v>0</v>
      </c>
      <c r="X72" s="428">
        <f>'2019 KESIS Energy Balance'!X72*'2019 KESIS Energy Balance (2)'!$B$1</f>
        <v>22263892480000</v>
      </c>
      <c r="Y72" s="428">
        <f>'2019 KESIS Energy Balance'!Y72*'2019 KESIS Energy Balance (2)'!$B$1</f>
        <v>834629120000</v>
      </c>
      <c r="Z72" s="428">
        <f>'2019 KESIS Energy Balance'!Z72*'2019 KESIS Energy Balance (2)'!$B$1</f>
        <v>124833280000</v>
      </c>
      <c r="AA72" s="428">
        <f>'2019 KESIS Energy Balance'!AA72*'2019 KESIS Energy Balance (2)'!$B$1</f>
        <v>0</v>
      </c>
      <c r="AB72" s="428">
        <f>'2019 KESIS Energy Balance'!AB72*'2019 KESIS Energy Balance (2)'!$B$1</f>
        <v>0</v>
      </c>
      <c r="AC72" s="428">
        <f>'2019 KESIS Energy Balance'!AC72*'2019 KESIS Energy Balance (2)'!$B$1</f>
        <v>0</v>
      </c>
      <c r="AD72" s="428">
        <f>'2019 KESIS Energy Balance'!AD72*'2019 KESIS Energy Balance (2)'!$B$1</f>
        <v>59178275840000</v>
      </c>
      <c r="AE72" s="428">
        <f>'2019 KESIS Energy Balance'!AE72*'2019 KESIS Energy Balance (2)'!$B$1</f>
        <v>1469786879999.9998</v>
      </c>
      <c r="AF72" s="428">
        <f>'2019 KESIS Energy Balance'!AF72*'2019 KESIS Energy Balance (2)'!$B$1</f>
        <v>34045440000</v>
      </c>
      <c r="AG72" s="428">
        <f>'2019 KESIS Energy Balance'!AG72*'2019 KESIS Energy Balance (2)'!$B$1</f>
        <v>674560000</v>
      </c>
      <c r="AH72" s="428">
        <f>'2019 KESIS Energy Balance'!AH72*'2019 KESIS Energy Balance (2)'!$B$1</f>
        <v>1017196800000.0001</v>
      </c>
      <c r="AI72" s="428">
        <f>'2019 KESIS Energy Balance'!AI72*'2019 KESIS Energy Balance (2)'!$B$1</f>
        <v>0</v>
      </c>
      <c r="AJ72" s="428">
        <f>'2019 KESIS Energy Balance'!AJ72*'2019 KESIS Energy Balance (2)'!$B$1</f>
        <v>0</v>
      </c>
      <c r="AK72" s="428">
        <f>'2019 KESIS Energy Balance'!AK72*'2019 KESIS Energy Balance (2)'!$B$1</f>
        <v>0</v>
      </c>
      <c r="AL72" s="428">
        <f>'2019 KESIS Energy Balance'!AL72*'2019 KESIS Energy Balance (2)'!$B$1</f>
        <v>0</v>
      </c>
      <c r="AM72" s="428">
        <f>'2019 KESIS Energy Balance'!AM72*'2019 KESIS Energy Balance (2)'!$B$1</f>
        <v>0</v>
      </c>
      <c r="AN72" s="428">
        <f>'2019 KESIS Energy Balance'!AN72*'2019 KESIS Energy Balance (2)'!$B$1</f>
        <v>0</v>
      </c>
      <c r="AO72" s="428">
        <f>'2019 KESIS Energy Balance'!AO72*'2019 KESIS Energy Balance (2)'!$B$1</f>
        <v>0</v>
      </c>
      <c r="AP72" s="428">
        <f>'2019 KESIS Energy Balance'!AP72*'2019 KESIS Energy Balance (2)'!$B$1</f>
        <v>0</v>
      </c>
      <c r="AQ72" s="428">
        <f>'2019 KESIS Energy Balance'!AQ72*'2019 KESIS Energy Balance (2)'!$B$1</f>
        <v>0</v>
      </c>
      <c r="AR72" s="428">
        <f>'2019 KESIS Energy Balance'!AR72*'2019 KESIS Energy Balance (2)'!$B$1</f>
        <v>0</v>
      </c>
      <c r="AS72" s="428">
        <f>'2019 KESIS Energy Balance'!AS72*'2019 KESIS Energy Balance (2)'!$B$1</f>
        <v>5027733760000</v>
      </c>
      <c r="AT72" s="428">
        <f>'2019 KESIS Energy Balance'!AT72*'2019 KESIS Energy Balance (2)'!$B$1</f>
        <v>155307520000</v>
      </c>
      <c r="AU72" s="428">
        <f>'2019 KESIS Energy Balance'!AU72*'2019 KESIS Energy Balance (2)'!$B$1</f>
        <v>77772800000</v>
      </c>
      <c r="AV72" s="428">
        <f>'2019 KESIS Energy Balance'!AV72*'2019 KESIS Energy Balance (2)'!$B$1</f>
        <v>0</v>
      </c>
      <c r="AW72" s="428">
        <f>'2019 KESIS Energy Balance'!AW72*'2019 KESIS Energy Balance (2)'!$B$1</f>
        <v>0</v>
      </c>
      <c r="AX72" s="428">
        <f>'2019 KESIS Energy Balance'!AX72*'2019 KESIS Energy Balance (2)'!$B$1</f>
        <v>0</v>
      </c>
      <c r="AY72" s="428">
        <f>'2019 KESIS Energy Balance'!AY72*'2019 KESIS Energy Balance (2)'!$B$1</f>
        <v>0</v>
      </c>
      <c r="AZ72" s="428">
        <f>'2019 KESIS Energy Balance'!AZ72*'2019 KESIS Energy Balance (2)'!$B$1</f>
        <v>0</v>
      </c>
      <c r="BA72" s="428">
        <f>'2019 KESIS Energy Balance'!BA72*'2019 KESIS Energy Balance (2)'!$B$1</f>
        <v>0</v>
      </c>
      <c r="BB72" s="428">
        <f>'2019 KESIS Energy Balance'!BB72*'2019 KESIS Energy Balance (2)'!$B$1</f>
        <v>1434471680000.0002</v>
      </c>
      <c r="BC72" s="428">
        <f>'2019 KESIS Energy Balance'!BC72*'2019 KESIS Energy Balance (2)'!$B$1</f>
        <v>0</v>
      </c>
      <c r="BD72" s="428">
        <f>'2019 KESIS Energy Balance'!BD72*'2019 KESIS Energy Balance (2)'!$B$1</f>
        <v>474453760000</v>
      </c>
      <c r="BE72" s="428">
        <f>'2019 KESIS Energy Balance'!BE72*'2019 KESIS Energy Balance (2)'!$B$1</f>
        <v>0</v>
      </c>
      <c r="BF72" s="428">
        <f>'2019 KESIS Energy Balance'!BF72*'2019 KESIS Energy Balance (2)'!$B$1</f>
        <v>0</v>
      </c>
      <c r="BG72" s="428">
        <f>'2019 KESIS Energy Balance'!BG72*'2019 KESIS Energy Balance (2)'!$B$1</f>
        <v>0</v>
      </c>
      <c r="BH72" s="428">
        <f>'2019 KESIS Energy Balance'!BH72*'2019 KESIS Energy Balance (2)'!$B$1</f>
        <v>242640581120000</v>
      </c>
      <c r="BI72" s="428">
        <f>'2019 KESIS Energy Balance'!BI72*'2019 KESIS Energy Balance (2)'!$B$1</f>
        <v>84762392320000</v>
      </c>
      <c r="BJ72" s="428">
        <f>'2019 KESIS Energy Balance'!BJ72*'2019 KESIS Energy Balance (2)'!$B$1</f>
        <v>846473798400000</v>
      </c>
      <c r="BK72" s="428">
        <f>'2019 KESIS Energy Balance'!BK72*'2019 KESIS Energy Balance (2)'!$B$1</f>
        <v>7169739520000</v>
      </c>
      <c r="BL72" s="104"/>
      <c r="BM72" s="104"/>
    </row>
    <row r="73" spans="2:65">
      <c r="B73" s="116" t="s">
        <v>371</v>
      </c>
      <c r="C73" s="117" t="s">
        <v>372</v>
      </c>
      <c r="D73" s="428">
        <f>'2019 KESIS Energy Balance'!D73*'2019 KESIS Energy Balance (2)'!$B$1</f>
        <v>0</v>
      </c>
      <c r="E73" s="428">
        <f>'2019 KESIS Energy Balance'!E73*'2019 KESIS Energy Balance (2)'!$B$1</f>
        <v>0</v>
      </c>
      <c r="F73" s="428">
        <f>'2019 KESIS Energy Balance'!F73*'2019 KESIS Energy Balance (2)'!$B$1</f>
        <v>0</v>
      </c>
      <c r="G73" s="428">
        <f>'2019 KESIS Energy Balance'!G73*'2019 KESIS Energy Balance (2)'!$B$1</f>
        <v>0</v>
      </c>
      <c r="H73" s="428">
        <f>'2019 KESIS Energy Balance'!H73*'2019 KESIS Energy Balance (2)'!$B$1</f>
        <v>0</v>
      </c>
      <c r="I73" s="428">
        <f>'2019 KESIS Energy Balance'!I73*'2019 KESIS Energy Balance (2)'!$B$1</f>
        <v>0</v>
      </c>
      <c r="J73" s="428">
        <f>'2019 KESIS Energy Balance'!J73*'2019 KESIS Energy Balance (2)'!$B$1</f>
        <v>0</v>
      </c>
      <c r="K73" s="428">
        <f>'2019 KESIS Energy Balance'!K73*'2019 KESIS Energy Balance (2)'!$B$1</f>
        <v>4603872000000</v>
      </c>
      <c r="L73" s="428">
        <f>'2019 KESIS Energy Balance'!L73*'2019 KESIS Energy Balance (2)'!$B$1</f>
        <v>0</v>
      </c>
      <c r="M73" s="428">
        <f>'2019 KESIS Energy Balance'!M73*'2019 KESIS Energy Balance (2)'!$B$1</f>
        <v>0</v>
      </c>
      <c r="N73" s="428">
        <f>'2019 KESIS Energy Balance'!N73*'2019 KESIS Energy Balance (2)'!$B$1</f>
        <v>0</v>
      </c>
      <c r="O73" s="428">
        <f>'2019 KESIS Energy Balance'!O73*'2019 KESIS Energy Balance (2)'!$B$1</f>
        <v>0</v>
      </c>
      <c r="P73" s="428">
        <f>'2019 KESIS Energy Balance'!P73*'2019 KESIS Energy Balance (2)'!$B$1</f>
        <v>0</v>
      </c>
      <c r="Q73" s="428">
        <f>'2019 KESIS Energy Balance'!Q73*'2019 KESIS Energy Balance (2)'!$B$1</f>
        <v>0</v>
      </c>
      <c r="R73" s="428">
        <f>'2019 KESIS Energy Balance'!R73*'2019 KESIS Energy Balance (2)'!$B$1</f>
        <v>143737982720000</v>
      </c>
      <c r="S73" s="428">
        <f>'2019 KESIS Energy Balance'!S73*'2019 KESIS Energy Balance (2)'!$B$1</f>
        <v>0</v>
      </c>
      <c r="T73" s="428">
        <f>'2019 KESIS Energy Balance'!T73*'2019 KESIS Energy Balance (2)'!$B$1</f>
        <v>0</v>
      </c>
      <c r="U73" s="428">
        <f>'2019 KESIS Energy Balance'!U73*'2019 KESIS Energy Balance (2)'!$B$1</f>
        <v>0</v>
      </c>
      <c r="V73" s="428">
        <f>'2019 KESIS Energy Balance'!V73*'2019 KESIS Energy Balance (2)'!$B$1</f>
        <v>0</v>
      </c>
      <c r="W73" s="428">
        <f>'2019 KESIS Energy Balance'!W73*'2019 KESIS Energy Balance (2)'!$B$1</f>
        <v>1573113600000.0002</v>
      </c>
      <c r="X73" s="428">
        <f>'2019 KESIS Energy Balance'!X73*'2019 KESIS Energy Balance (2)'!$B$1</f>
        <v>45836272640000</v>
      </c>
      <c r="Y73" s="428">
        <f>'2019 KESIS Energy Balance'!Y73*'2019 KESIS Energy Balance (2)'!$B$1</f>
        <v>4366307840000</v>
      </c>
      <c r="Z73" s="428">
        <f>'2019 KESIS Energy Balance'!Z73*'2019 KESIS Energy Balance (2)'!$B$1</f>
        <v>1824883200000</v>
      </c>
      <c r="AA73" s="428">
        <f>'2019 KESIS Energy Balance'!AA73*'2019 KESIS Energy Balance (2)'!$B$1</f>
        <v>30950400000</v>
      </c>
      <c r="AB73" s="428">
        <f>'2019 KESIS Energy Balance'!AB73*'2019 KESIS Energy Balance (2)'!$B$1</f>
        <v>0</v>
      </c>
      <c r="AC73" s="428">
        <f>'2019 KESIS Energy Balance'!AC73*'2019 KESIS Energy Balance (2)'!$B$1</f>
        <v>547861760000</v>
      </c>
      <c r="AD73" s="428">
        <f>'2019 KESIS Energy Balance'!AD73*'2019 KESIS Energy Balance (2)'!$B$1</f>
        <v>20174661120000</v>
      </c>
      <c r="AE73" s="428">
        <f>'2019 KESIS Energy Balance'!AE73*'2019 KESIS Energy Balance (2)'!$B$1</f>
        <v>40613035520000</v>
      </c>
      <c r="AF73" s="428">
        <f>'2019 KESIS Energy Balance'!AF73*'2019 KESIS Energy Balance (2)'!$B$1</f>
        <v>1398005760000</v>
      </c>
      <c r="AG73" s="428">
        <f>'2019 KESIS Energy Balance'!AG73*'2019 KESIS Energy Balance (2)'!$B$1</f>
        <v>672576000000</v>
      </c>
      <c r="AH73" s="428">
        <f>'2019 KESIS Energy Balance'!AH73*'2019 KESIS Energy Balance (2)'!$B$1</f>
        <v>3160075520000</v>
      </c>
      <c r="AI73" s="428">
        <f>'2019 KESIS Energy Balance'!AI73*'2019 KESIS Energy Balance (2)'!$B$1</f>
        <v>0</v>
      </c>
      <c r="AJ73" s="428">
        <f>'2019 KESIS Energy Balance'!AJ73*'2019 KESIS Energy Balance (2)'!$B$1</f>
        <v>0</v>
      </c>
      <c r="AK73" s="428">
        <f>'2019 KESIS Energy Balance'!AK73*'2019 KESIS Energy Balance (2)'!$B$1</f>
        <v>0</v>
      </c>
      <c r="AL73" s="428">
        <f>'2019 KESIS Energy Balance'!AL73*'2019 KESIS Energy Balance (2)'!$B$1</f>
        <v>0</v>
      </c>
      <c r="AM73" s="428">
        <f>'2019 KESIS Energy Balance'!AM73*'2019 KESIS Energy Balance (2)'!$B$1</f>
        <v>0</v>
      </c>
      <c r="AN73" s="428">
        <f>'2019 KESIS Energy Balance'!AN73*'2019 KESIS Energy Balance (2)'!$B$1</f>
        <v>0</v>
      </c>
      <c r="AO73" s="428">
        <f>'2019 KESIS Energy Balance'!AO73*'2019 KESIS Energy Balance (2)'!$B$1</f>
        <v>0</v>
      </c>
      <c r="AP73" s="428">
        <f>'2019 KESIS Energy Balance'!AP73*'2019 KESIS Energy Balance (2)'!$B$1</f>
        <v>1282616320000</v>
      </c>
      <c r="AQ73" s="428">
        <f>'2019 KESIS Energy Balance'!AQ73*'2019 KESIS Energy Balance (2)'!$B$1</f>
        <v>759752960000</v>
      </c>
      <c r="AR73" s="428">
        <f>'2019 KESIS Energy Balance'!AR73*'2019 KESIS Energy Balance (2)'!$B$1</f>
        <v>597342720000</v>
      </c>
      <c r="AS73" s="428">
        <f>'2019 KESIS Energy Balance'!AS73*'2019 KESIS Energy Balance (2)'!$B$1</f>
        <v>2087604480000</v>
      </c>
      <c r="AT73" s="428">
        <f>'2019 KESIS Energy Balance'!AT73*'2019 KESIS Energy Balance (2)'!$B$1</f>
        <v>0</v>
      </c>
      <c r="AU73" s="428">
        <f>'2019 KESIS Energy Balance'!AU73*'2019 KESIS Energy Balance (2)'!$B$1</f>
        <v>0</v>
      </c>
      <c r="AV73" s="428">
        <f>'2019 KESIS Energy Balance'!AV73*'2019 KESIS Energy Balance (2)'!$B$1</f>
        <v>0</v>
      </c>
      <c r="AW73" s="428">
        <f>'2019 KESIS Energy Balance'!AW73*'2019 KESIS Energy Balance (2)'!$B$1</f>
        <v>0</v>
      </c>
      <c r="AX73" s="428">
        <f>'2019 KESIS Energy Balance'!AX73*'2019 KESIS Energy Balance (2)'!$B$1</f>
        <v>0</v>
      </c>
      <c r="AY73" s="428">
        <f>'2019 KESIS Energy Balance'!AY73*'2019 KESIS Energy Balance (2)'!$B$1</f>
        <v>0</v>
      </c>
      <c r="AZ73" s="428">
        <f>'2019 KESIS Energy Balance'!AZ73*'2019 KESIS Energy Balance (2)'!$B$1</f>
        <v>0</v>
      </c>
      <c r="BA73" s="428">
        <f>'2019 KESIS Energy Balance'!BA73*'2019 KESIS Energy Balance (2)'!$B$1</f>
        <v>0</v>
      </c>
      <c r="BB73" s="428">
        <f>'2019 KESIS Energy Balance'!BB73*'2019 KESIS Energy Balance (2)'!$B$1</f>
        <v>152569600000</v>
      </c>
      <c r="BC73" s="428">
        <f>'2019 KESIS Energy Balance'!BC73*'2019 KESIS Energy Balance (2)'!$B$1</f>
        <v>0</v>
      </c>
      <c r="BD73" s="428">
        <f>'2019 KESIS Energy Balance'!BD73*'2019 KESIS Energy Balance (2)'!$B$1</f>
        <v>71265280000</v>
      </c>
      <c r="BE73" s="428">
        <f>'2019 KESIS Energy Balance'!BE73*'2019 KESIS Energy Balance (2)'!$B$1</f>
        <v>0</v>
      </c>
      <c r="BF73" s="428">
        <f>'2019 KESIS Energy Balance'!BF73*'2019 KESIS Energy Balance (2)'!$B$1</f>
        <v>0</v>
      </c>
      <c r="BG73" s="428">
        <f>'2019 KESIS Energy Balance'!BG73*'2019 KESIS Energy Balance (2)'!$B$1</f>
        <v>0</v>
      </c>
      <c r="BH73" s="428">
        <f>'2019 KESIS Energy Balance'!BH73*'2019 KESIS Energy Balance (2)'!$B$1</f>
        <v>491748764159999.94</v>
      </c>
      <c r="BI73" s="428">
        <f>'2019 KESIS Energy Balance'!BI73*'2019 KESIS Energy Balance (2)'!$B$1</f>
        <v>12938338560000</v>
      </c>
      <c r="BJ73" s="428">
        <f>'2019 KESIS Energy Balance'!BJ73*'2019 KESIS Energy Balance (2)'!$B$1</f>
        <v>778177852159999.88</v>
      </c>
      <c r="BK73" s="428">
        <f>'2019 KESIS Energy Balance'!BK73*'2019 KESIS Energy Balance (2)'!$B$1</f>
        <v>6524304640000</v>
      </c>
      <c r="BL73" s="104"/>
      <c r="BM73" s="104"/>
    </row>
    <row r="74" spans="2:65" s="272" customFormat="1">
      <c r="B74" s="268" t="s">
        <v>373</v>
      </c>
      <c r="C74" s="269" t="s">
        <v>374</v>
      </c>
      <c r="D74" s="428">
        <f>'2019 KESIS Energy Balance'!D74*'2019 KESIS Energy Balance (2)'!$B$1</f>
        <v>0</v>
      </c>
      <c r="E74" s="428">
        <f>'2019 KESIS Energy Balance'!E74*'2019 KESIS Energy Balance (2)'!$B$1</f>
        <v>0</v>
      </c>
      <c r="F74" s="428">
        <f>'2019 KESIS Energy Balance'!F74*'2019 KESIS Energy Balance (2)'!$B$1</f>
        <v>0</v>
      </c>
      <c r="G74" s="428">
        <f>'2019 KESIS Energy Balance'!G74*'2019 KESIS Energy Balance (2)'!$B$1</f>
        <v>0</v>
      </c>
      <c r="H74" s="428">
        <f>'2019 KESIS Energy Balance'!H74*'2019 KESIS Energy Balance (2)'!$B$1</f>
        <v>0</v>
      </c>
      <c r="I74" s="428">
        <f>'2019 KESIS Energy Balance'!I74*'2019 KESIS Energy Balance (2)'!$B$1</f>
        <v>0</v>
      </c>
      <c r="J74" s="428">
        <f>'2019 KESIS Energy Balance'!J74*'2019 KESIS Energy Balance (2)'!$B$1</f>
        <v>0</v>
      </c>
      <c r="K74" s="428">
        <f>'2019 KESIS Energy Balance'!K74*'2019 KESIS Energy Balance (2)'!$B$1</f>
        <v>584446720000</v>
      </c>
      <c r="L74" s="428">
        <f>'2019 KESIS Energy Balance'!L74*'2019 KESIS Energy Balance (2)'!$B$1</f>
        <v>0</v>
      </c>
      <c r="M74" s="428">
        <f>'2019 KESIS Energy Balance'!M74*'2019 KESIS Energy Balance (2)'!$B$1</f>
        <v>0</v>
      </c>
      <c r="N74" s="428">
        <f>'2019 KESIS Energy Balance'!N74*'2019 KESIS Energy Balance (2)'!$B$1</f>
        <v>0</v>
      </c>
      <c r="O74" s="428">
        <f>'2019 KESIS Energy Balance'!O74*'2019 KESIS Energy Balance (2)'!$B$1</f>
        <v>0</v>
      </c>
      <c r="P74" s="428">
        <f>'2019 KESIS Energy Balance'!P74*'2019 KESIS Energy Balance (2)'!$B$1</f>
        <v>0</v>
      </c>
      <c r="Q74" s="428">
        <f>'2019 KESIS Energy Balance'!Q74*'2019 KESIS Energy Balance (2)'!$B$1</f>
        <v>0</v>
      </c>
      <c r="R74" s="428">
        <f>'2019 KESIS Energy Balance'!R74*'2019 KESIS Energy Balance (2)'!$B$1</f>
        <v>3092143360000.0005</v>
      </c>
      <c r="S74" s="428">
        <f>'2019 KESIS Energy Balance'!S74*'2019 KESIS Energy Balance (2)'!$B$1</f>
        <v>0</v>
      </c>
      <c r="T74" s="428">
        <f>'2019 KESIS Energy Balance'!T74*'2019 KESIS Energy Balance (2)'!$B$1</f>
        <v>0</v>
      </c>
      <c r="U74" s="428">
        <f>'2019 KESIS Energy Balance'!U74*'2019 KESIS Energy Balance (2)'!$B$1</f>
        <v>0</v>
      </c>
      <c r="V74" s="428">
        <f>'2019 KESIS Energy Balance'!V74*'2019 KESIS Energy Balance (2)'!$B$1</f>
        <v>0</v>
      </c>
      <c r="W74" s="428">
        <f>'2019 KESIS Energy Balance'!W74*'2019 KESIS Energy Balance (2)'!$B$1</f>
        <v>0</v>
      </c>
      <c r="X74" s="428">
        <f>'2019 KESIS Energy Balance'!X74*'2019 KESIS Energy Balance (2)'!$B$1</f>
        <v>931527680000</v>
      </c>
      <c r="Y74" s="428">
        <f>'2019 KESIS Energy Balance'!Y74*'2019 KESIS Energy Balance (2)'!$B$1</f>
        <v>7023360000</v>
      </c>
      <c r="Z74" s="428">
        <f>'2019 KESIS Energy Balance'!Z74*'2019 KESIS Energy Balance (2)'!$B$1</f>
        <v>1503118080000</v>
      </c>
      <c r="AA74" s="428">
        <f>'2019 KESIS Energy Balance'!AA74*'2019 KESIS Energy Balance (2)'!$B$1</f>
        <v>92652800000</v>
      </c>
      <c r="AB74" s="428">
        <f>'2019 KESIS Energy Balance'!AB74*'2019 KESIS Energy Balance (2)'!$B$1</f>
        <v>0</v>
      </c>
      <c r="AC74" s="428">
        <f>'2019 KESIS Energy Balance'!AC74*'2019 KESIS Energy Balance (2)'!$B$1</f>
        <v>17425313280000</v>
      </c>
      <c r="AD74" s="428">
        <f>'2019 KESIS Energy Balance'!AD74*'2019 KESIS Energy Balance (2)'!$B$1</f>
        <v>5444294400000.001</v>
      </c>
      <c r="AE74" s="428">
        <f>'2019 KESIS Energy Balance'!AE74*'2019 KESIS Energy Balance (2)'!$B$1</f>
        <v>27575377920000</v>
      </c>
      <c r="AF74" s="428">
        <f>'2019 KESIS Energy Balance'!AF74*'2019 KESIS Energy Balance (2)'!$B$1</f>
        <v>112889600000.00002</v>
      </c>
      <c r="AG74" s="428">
        <f>'2019 KESIS Energy Balance'!AG74*'2019 KESIS Energy Balance (2)'!$B$1</f>
        <v>8174080000</v>
      </c>
      <c r="AH74" s="428">
        <f>'2019 KESIS Energy Balance'!AH74*'2019 KESIS Energy Balance (2)'!$B$1</f>
        <v>274744320000</v>
      </c>
      <c r="AI74" s="428">
        <f>'2019 KESIS Energy Balance'!AI74*'2019 KESIS Energy Balance (2)'!$B$1</f>
        <v>0</v>
      </c>
      <c r="AJ74" s="428">
        <f>'2019 KESIS Energy Balance'!AJ74*'2019 KESIS Energy Balance (2)'!$B$1</f>
        <v>0</v>
      </c>
      <c r="AK74" s="428">
        <f>'2019 KESIS Energy Balance'!AK74*'2019 KESIS Energy Balance (2)'!$B$1</f>
        <v>0</v>
      </c>
      <c r="AL74" s="428">
        <f>'2019 KESIS Energy Balance'!AL74*'2019 KESIS Energy Balance (2)'!$B$1</f>
        <v>0</v>
      </c>
      <c r="AM74" s="428">
        <f>'2019 KESIS Energy Balance'!AM74*'2019 KESIS Energy Balance (2)'!$B$1</f>
        <v>0</v>
      </c>
      <c r="AN74" s="428">
        <f>'2019 KESIS Energy Balance'!AN74*'2019 KESIS Energy Balance (2)'!$B$1</f>
        <v>0</v>
      </c>
      <c r="AO74" s="428">
        <f>'2019 KESIS Energy Balance'!AO74*'2019 KESIS Energy Balance (2)'!$B$1</f>
        <v>0</v>
      </c>
      <c r="AP74" s="428">
        <f>'2019 KESIS Energy Balance'!AP74*'2019 KESIS Energy Balance (2)'!$B$1</f>
        <v>2436352000000</v>
      </c>
      <c r="AQ74" s="428">
        <f>'2019 KESIS Energy Balance'!AQ74*'2019 KESIS Energy Balance (2)'!$B$1</f>
        <v>27175046400000</v>
      </c>
      <c r="AR74" s="428">
        <f>'2019 KESIS Energy Balance'!AR74*'2019 KESIS Energy Balance (2)'!$B$1</f>
        <v>616468480000</v>
      </c>
      <c r="AS74" s="428">
        <f>'2019 KESIS Energy Balance'!AS74*'2019 KESIS Energy Balance (2)'!$B$1</f>
        <v>1095604480000</v>
      </c>
      <c r="AT74" s="428">
        <f>'2019 KESIS Energy Balance'!AT74*'2019 KESIS Energy Balance (2)'!$B$1</f>
        <v>1198455040000</v>
      </c>
      <c r="AU74" s="428">
        <f>'2019 KESIS Energy Balance'!AU74*'2019 KESIS Energy Balance (2)'!$B$1</f>
        <v>0</v>
      </c>
      <c r="AV74" s="428">
        <f>'2019 KESIS Energy Balance'!AV74*'2019 KESIS Energy Balance (2)'!$B$1</f>
        <v>0</v>
      </c>
      <c r="AW74" s="428">
        <f>'2019 KESIS Energy Balance'!AW74*'2019 KESIS Energy Balance (2)'!$B$1</f>
        <v>0</v>
      </c>
      <c r="AX74" s="428">
        <f>'2019 KESIS Energy Balance'!AX74*'2019 KESIS Energy Balance (2)'!$B$1</f>
        <v>0</v>
      </c>
      <c r="AY74" s="428">
        <f>'2019 KESIS Energy Balance'!AY74*'2019 KESIS Energy Balance (2)'!$B$1</f>
        <v>0</v>
      </c>
      <c r="AZ74" s="428">
        <f>'2019 KESIS Energy Balance'!AZ74*'2019 KESIS Energy Balance (2)'!$B$1</f>
        <v>0</v>
      </c>
      <c r="BA74" s="428">
        <f>'2019 KESIS Energy Balance'!BA74*'2019 KESIS Energy Balance (2)'!$B$1</f>
        <v>0</v>
      </c>
      <c r="BB74" s="428">
        <f>'2019 KESIS Energy Balance'!BB74*'2019 KESIS Energy Balance (2)'!$B$1</f>
        <v>5987672320000</v>
      </c>
      <c r="BC74" s="428">
        <f>'2019 KESIS Energy Balance'!BC74*'2019 KESIS Energy Balance (2)'!$B$1</f>
        <v>0</v>
      </c>
      <c r="BD74" s="428">
        <f>'2019 KESIS Energy Balance'!BD74*'2019 KESIS Energy Balance (2)'!$B$1</f>
        <v>482429440000</v>
      </c>
      <c r="BE74" s="428">
        <f>'2019 KESIS Energy Balance'!BE74*'2019 KESIS Energy Balance (2)'!$B$1</f>
        <v>0</v>
      </c>
      <c r="BF74" s="428">
        <f>'2019 KESIS Energy Balance'!BF74*'2019 KESIS Energy Balance (2)'!$B$1</f>
        <v>0</v>
      </c>
      <c r="BG74" s="428">
        <f>'2019 KESIS Energy Balance'!BG74*'2019 KESIS Energy Balance (2)'!$B$1</f>
        <v>0</v>
      </c>
      <c r="BH74" s="428">
        <f>'2019 KESIS Energy Balance'!BH74*'2019 KESIS Energy Balance (2)'!$B$1</f>
        <v>88151024639999.984</v>
      </c>
      <c r="BI74" s="428">
        <f>'2019 KESIS Energy Balance'!BI74*'2019 KESIS Energy Balance (2)'!$B$1</f>
        <v>2756728320000</v>
      </c>
      <c r="BJ74" s="428">
        <f>'2019 KESIS Energy Balance'!BJ74*'2019 KESIS Energy Balance (2)'!$B$1</f>
        <v>186951486719999.97</v>
      </c>
      <c r="BK74" s="428">
        <f>'2019 KESIS Energy Balance'!BK74*'2019 KESIS Energy Balance (2)'!$B$1</f>
        <v>38992028160000</v>
      </c>
      <c r="BL74" s="271"/>
      <c r="BM74" s="271"/>
    </row>
    <row r="75" spans="2:65">
      <c r="B75" s="127" t="s">
        <v>375</v>
      </c>
      <c r="C75" s="128" t="s">
        <v>376</v>
      </c>
      <c r="D75" s="428">
        <f>'2019 KESIS Energy Balance'!D75*'2019 KESIS Energy Balance (2)'!$B$1</f>
        <v>0</v>
      </c>
      <c r="E75" s="428">
        <f>'2019 KESIS Energy Balance'!E75*'2019 KESIS Energy Balance (2)'!$B$1</f>
        <v>0</v>
      </c>
      <c r="F75" s="428">
        <f>'2019 KESIS Energy Balance'!F75*'2019 KESIS Energy Balance (2)'!$B$1</f>
        <v>0</v>
      </c>
      <c r="G75" s="428">
        <f>'2019 KESIS Energy Balance'!G75*'2019 KESIS Energy Balance (2)'!$B$1</f>
        <v>0</v>
      </c>
      <c r="H75" s="428">
        <f>'2019 KESIS Energy Balance'!H75*'2019 KESIS Energy Balance (2)'!$B$1</f>
        <v>0</v>
      </c>
      <c r="I75" s="428">
        <f>'2019 KESIS Energy Balance'!I75*'2019 KESIS Energy Balance (2)'!$B$1</f>
        <v>0</v>
      </c>
      <c r="J75" s="428">
        <f>'2019 KESIS Energy Balance'!J75*'2019 KESIS Energy Balance (2)'!$B$1</f>
        <v>611032320000</v>
      </c>
      <c r="K75" s="428">
        <f>'2019 KESIS Energy Balance'!K75*'2019 KESIS Energy Balance (2)'!$B$1</f>
        <v>0</v>
      </c>
      <c r="L75" s="428">
        <f>'2019 KESIS Energy Balance'!L75*'2019 KESIS Energy Balance (2)'!$B$1</f>
        <v>0</v>
      </c>
      <c r="M75" s="428">
        <f>'2019 KESIS Energy Balance'!M75*'2019 KESIS Energy Balance (2)'!$B$1</f>
        <v>22250202880000</v>
      </c>
      <c r="N75" s="428">
        <f>'2019 KESIS Energy Balance'!N75*'2019 KESIS Energy Balance (2)'!$B$1</f>
        <v>0</v>
      </c>
      <c r="O75" s="428">
        <f>'2019 KESIS Energy Balance'!O75*'2019 KESIS Energy Balance (2)'!$B$1</f>
        <v>0</v>
      </c>
      <c r="P75" s="428">
        <f>'2019 KESIS Energy Balance'!P75*'2019 KESIS Energy Balance (2)'!$B$1</f>
        <v>0</v>
      </c>
      <c r="Q75" s="428">
        <f>'2019 KESIS Energy Balance'!Q75*'2019 KESIS Energy Balance (2)'!$B$1</f>
        <v>13195703040000</v>
      </c>
      <c r="R75" s="428">
        <f>'2019 KESIS Energy Balance'!R75*'2019 KESIS Energy Balance (2)'!$B$1</f>
        <v>0</v>
      </c>
      <c r="S75" s="428">
        <f>'2019 KESIS Energy Balance'!S75*'2019 KESIS Energy Balance (2)'!$B$1</f>
        <v>0</v>
      </c>
      <c r="T75" s="428">
        <f>'2019 KESIS Energy Balance'!T75*'2019 KESIS Energy Balance (2)'!$B$1</f>
        <v>0</v>
      </c>
      <c r="U75" s="428">
        <f>'2019 KESIS Energy Balance'!U75*'2019 KESIS Energy Balance (2)'!$B$1</f>
        <v>0</v>
      </c>
      <c r="V75" s="428">
        <f>'2019 KESIS Energy Balance'!V75*'2019 KESIS Energy Balance (2)'!$B$1</f>
        <v>0</v>
      </c>
      <c r="W75" s="428">
        <f>'2019 KESIS Energy Balance'!W75*'2019 KESIS Energy Balance (2)'!$B$1</f>
        <v>0</v>
      </c>
      <c r="X75" s="428">
        <f>'2019 KESIS Energy Balance'!X75*'2019 KESIS Energy Balance (2)'!$B$1</f>
        <v>153769920000000</v>
      </c>
      <c r="Y75" s="428">
        <f>'2019 KESIS Energy Balance'!Y75*'2019 KESIS Energy Balance (2)'!$B$1</f>
        <v>30523363840000.004</v>
      </c>
      <c r="Z75" s="428">
        <f>'2019 KESIS Energy Balance'!Z75*'2019 KESIS Energy Balance (2)'!$B$1</f>
        <v>0</v>
      </c>
      <c r="AA75" s="428">
        <f>'2019 KESIS Energy Balance'!AA75*'2019 KESIS Energy Balance (2)'!$B$1</f>
        <v>0</v>
      </c>
      <c r="AB75" s="428">
        <f>'2019 KESIS Energy Balance'!AB75*'2019 KESIS Energy Balance (2)'!$B$1</f>
        <v>0</v>
      </c>
      <c r="AC75" s="428">
        <f>'2019 KESIS Energy Balance'!AC75*'2019 KESIS Energy Balance (2)'!$B$1</f>
        <v>0</v>
      </c>
      <c r="AD75" s="428">
        <f>'2019 KESIS Energy Balance'!AD75*'2019 KESIS Energy Balance (2)'!$B$1</f>
        <v>0</v>
      </c>
      <c r="AE75" s="428">
        <f>'2019 KESIS Energy Balance'!AE75*'2019 KESIS Energy Balance (2)'!$B$1</f>
        <v>0</v>
      </c>
      <c r="AF75" s="428">
        <f>'2019 KESIS Energy Balance'!AF75*'2019 KESIS Energy Balance (2)'!$B$1</f>
        <v>0</v>
      </c>
      <c r="AG75" s="428">
        <f>'2019 KESIS Energy Balance'!AG75*'2019 KESIS Energy Balance (2)'!$B$1</f>
        <v>0</v>
      </c>
      <c r="AH75" s="428">
        <f>'2019 KESIS Energy Balance'!AH75*'2019 KESIS Energy Balance (2)'!$B$1</f>
        <v>0</v>
      </c>
      <c r="AI75" s="428">
        <f>'2019 KESIS Energy Balance'!AI75*'2019 KESIS Energy Balance (2)'!$B$1</f>
        <v>1738159306240000</v>
      </c>
      <c r="AJ75" s="428">
        <f>'2019 KESIS Energy Balance'!AJ75*'2019 KESIS Energy Balance (2)'!$B$1</f>
        <v>8401089280000</v>
      </c>
      <c r="AK75" s="428">
        <f>'2019 KESIS Energy Balance'!AK75*'2019 KESIS Energy Balance (2)'!$B$1</f>
        <v>33734309120000</v>
      </c>
      <c r="AL75" s="428">
        <f>'2019 KESIS Energy Balance'!AL75*'2019 KESIS Energy Balance (2)'!$B$1</f>
        <v>66824849920000</v>
      </c>
      <c r="AM75" s="428">
        <f>'2019 KESIS Energy Balance'!AM75*'2019 KESIS Energy Balance (2)'!$B$1</f>
        <v>779672320000</v>
      </c>
      <c r="AN75" s="428">
        <f>'2019 KESIS Energy Balance'!AN75*'2019 KESIS Energy Balance (2)'!$B$1</f>
        <v>31606429440000</v>
      </c>
      <c r="AO75" s="428">
        <f>'2019 KESIS Energy Balance'!AO75*'2019 KESIS Energy Balance (2)'!$B$1</f>
        <v>43822949120000.008</v>
      </c>
      <c r="AP75" s="428">
        <f>'2019 KESIS Energy Balance'!AP75*'2019 KESIS Energy Balance (2)'!$B$1</f>
        <v>0</v>
      </c>
      <c r="AQ75" s="428">
        <f>'2019 KESIS Energy Balance'!AQ75*'2019 KESIS Energy Balance (2)'!$B$1</f>
        <v>0</v>
      </c>
      <c r="AR75" s="428">
        <f>'2019 KESIS Energy Balance'!AR75*'2019 KESIS Energy Balance (2)'!$B$1</f>
        <v>0</v>
      </c>
      <c r="AS75" s="428">
        <f>'2019 KESIS Energy Balance'!AS75*'2019 KESIS Energy Balance (2)'!$B$1</f>
        <v>0</v>
      </c>
      <c r="AT75" s="428">
        <f>'2019 KESIS Energy Balance'!AT75*'2019 KESIS Energy Balance (2)'!$B$1</f>
        <v>0</v>
      </c>
      <c r="AU75" s="428">
        <f>'2019 KESIS Energy Balance'!AU75*'2019 KESIS Energy Balance (2)'!$B$1</f>
        <v>0</v>
      </c>
      <c r="AV75" s="428">
        <f>'2019 KESIS Energy Balance'!AV75*'2019 KESIS Energy Balance (2)'!$B$1</f>
        <v>0</v>
      </c>
      <c r="AW75" s="428">
        <f>'2019 KESIS Energy Balance'!AW75*'2019 KESIS Energy Balance (2)'!$B$1</f>
        <v>0</v>
      </c>
      <c r="AX75" s="428">
        <f>'2019 KESIS Energy Balance'!AX75*'2019 KESIS Energy Balance (2)'!$B$1</f>
        <v>0</v>
      </c>
      <c r="AY75" s="428">
        <f>'2019 KESIS Energy Balance'!AY75*'2019 KESIS Energy Balance (2)'!$B$1</f>
        <v>0</v>
      </c>
      <c r="AZ75" s="428">
        <f>'2019 KESIS Energy Balance'!AZ75*'2019 KESIS Energy Balance (2)'!$B$1</f>
        <v>0</v>
      </c>
      <c r="BA75" s="428">
        <f>'2019 KESIS Energy Balance'!BA75*'2019 KESIS Energy Balance (2)'!$B$1</f>
        <v>0</v>
      </c>
      <c r="BB75" s="428">
        <f>'2019 KESIS Energy Balance'!BB75*'2019 KESIS Energy Balance (2)'!$B$1</f>
        <v>0</v>
      </c>
      <c r="BC75" s="428">
        <f>'2019 KESIS Energy Balance'!BC75*'2019 KESIS Energy Balance (2)'!$B$1</f>
        <v>0</v>
      </c>
      <c r="BD75" s="428">
        <f>'2019 KESIS Energy Balance'!BD75*'2019 KESIS Energy Balance (2)'!$B$1</f>
        <v>0</v>
      </c>
      <c r="BE75" s="428">
        <f>'2019 KESIS Energy Balance'!BE75*'2019 KESIS Energy Balance (2)'!$B$1</f>
        <v>0</v>
      </c>
      <c r="BF75" s="428">
        <f>'2019 KESIS Energy Balance'!BF75*'2019 KESIS Energy Balance (2)'!$B$1</f>
        <v>0</v>
      </c>
      <c r="BG75" s="428">
        <f>'2019 KESIS Energy Balance'!BG75*'2019 KESIS Energy Balance (2)'!$B$1</f>
        <v>0</v>
      </c>
      <c r="BH75" s="428">
        <f>'2019 KESIS Energy Balance'!BH75*'2019 KESIS Energy Balance (2)'!$B$1</f>
        <v>0</v>
      </c>
      <c r="BI75" s="428">
        <f>'2019 KESIS Energy Balance'!BI75*'2019 KESIS Energy Balance (2)'!$B$1</f>
        <v>0</v>
      </c>
      <c r="BJ75" s="428">
        <f>'2019 KESIS Energy Balance'!BJ75*'2019 KESIS Energy Balance (2)'!$B$1</f>
        <v>2143678827520000</v>
      </c>
      <c r="BK75" s="428">
        <f>'2019 KESIS Energy Balance'!BK75*'2019 KESIS Energy Balance (2)'!$B$1</f>
        <v>0</v>
      </c>
      <c r="BL75" s="104"/>
      <c r="BM75" s="104"/>
    </row>
    <row r="76" spans="2:65" collapsed="1">
      <c r="B76" s="116" t="s">
        <v>377</v>
      </c>
      <c r="C76" s="130" t="s">
        <v>378</v>
      </c>
      <c r="D76" s="428">
        <f>'2019 KESIS Energy Balance'!D76*'2019 KESIS Energy Balance (2)'!$B$1</f>
        <v>0</v>
      </c>
      <c r="E76" s="428">
        <f>'2019 KESIS Energy Balance'!E76*'2019 KESIS Energy Balance (2)'!$B$1</f>
        <v>0</v>
      </c>
      <c r="F76" s="428">
        <f>'2019 KESIS Energy Balance'!F76*'2019 KESIS Energy Balance (2)'!$B$1</f>
        <v>0</v>
      </c>
      <c r="G76" s="428">
        <f>'2019 KESIS Energy Balance'!G76*'2019 KESIS Energy Balance (2)'!$B$1</f>
        <v>0</v>
      </c>
      <c r="H76" s="428">
        <f>'2019 KESIS Energy Balance'!H76*'2019 KESIS Energy Balance (2)'!$B$1</f>
        <v>0</v>
      </c>
      <c r="I76" s="428">
        <f>'2019 KESIS Energy Balance'!I76*'2019 KESIS Energy Balance (2)'!$B$1</f>
        <v>0</v>
      </c>
      <c r="J76" s="428">
        <f>'2019 KESIS Energy Balance'!J76*'2019 KESIS Energy Balance (2)'!$B$1</f>
        <v>611032320000</v>
      </c>
      <c r="K76" s="428">
        <f>'2019 KESIS Energy Balance'!K76*'2019 KESIS Energy Balance (2)'!$B$1</f>
        <v>0</v>
      </c>
      <c r="L76" s="428">
        <f>'2019 KESIS Energy Balance'!L76*'2019 KESIS Energy Balance (2)'!$B$1</f>
        <v>0</v>
      </c>
      <c r="M76" s="428">
        <f>'2019 KESIS Energy Balance'!M76*'2019 KESIS Energy Balance (2)'!$B$1</f>
        <v>22250202880000</v>
      </c>
      <c r="N76" s="428">
        <f>'2019 KESIS Energy Balance'!N76*'2019 KESIS Energy Balance (2)'!$B$1</f>
        <v>0</v>
      </c>
      <c r="O76" s="428">
        <f>'2019 KESIS Energy Balance'!O76*'2019 KESIS Energy Balance (2)'!$B$1</f>
        <v>0</v>
      </c>
      <c r="P76" s="428">
        <f>'2019 KESIS Energy Balance'!P76*'2019 KESIS Energy Balance (2)'!$B$1</f>
        <v>0</v>
      </c>
      <c r="Q76" s="428">
        <f>'2019 KESIS Energy Balance'!Q76*'2019 KESIS Energy Balance (2)'!$B$1</f>
        <v>13195703040000</v>
      </c>
      <c r="R76" s="428">
        <f>'2019 KESIS Energy Balance'!R76*'2019 KESIS Energy Balance (2)'!$B$1</f>
        <v>0</v>
      </c>
      <c r="S76" s="428">
        <f>'2019 KESIS Energy Balance'!S76*'2019 KESIS Energy Balance (2)'!$B$1</f>
        <v>0</v>
      </c>
      <c r="T76" s="428">
        <f>'2019 KESIS Energy Balance'!T76*'2019 KESIS Energy Balance (2)'!$B$1</f>
        <v>0</v>
      </c>
      <c r="U76" s="428">
        <f>'2019 KESIS Energy Balance'!U76*'2019 KESIS Energy Balance (2)'!$B$1</f>
        <v>0</v>
      </c>
      <c r="V76" s="428">
        <f>'2019 KESIS Energy Balance'!V76*'2019 KESIS Energy Balance (2)'!$B$1</f>
        <v>0</v>
      </c>
      <c r="W76" s="428">
        <f>'2019 KESIS Energy Balance'!W76*'2019 KESIS Energy Balance (2)'!$B$1</f>
        <v>0</v>
      </c>
      <c r="X76" s="428">
        <f>'2019 KESIS Energy Balance'!X76*'2019 KESIS Energy Balance (2)'!$B$1</f>
        <v>153769920000000</v>
      </c>
      <c r="Y76" s="428">
        <f>'2019 KESIS Energy Balance'!Y76*'2019 KESIS Energy Balance (2)'!$B$1</f>
        <v>30523363840000.004</v>
      </c>
      <c r="Z76" s="428">
        <f>'2019 KESIS Energy Balance'!Z76*'2019 KESIS Energy Balance (2)'!$B$1</f>
        <v>0</v>
      </c>
      <c r="AA76" s="428">
        <f>'2019 KESIS Energy Balance'!AA76*'2019 KESIS Energy Balance (2)'!$B$1</f>
        <v>0</v>
      </c>
      <c r="AB76" s="428">
        <f>'2019 KESIS Energy Balance'!AB76*'2019 KESIS Energy Balance (2)'!$B$1</f>
        <v>0</v>
      </c>
      <c r="AC76" s="428">
        <f>'2019 KESIS Energy Balance'!AC76*'2019 KESIS Energy Balance (2)'!$B$1</f>
        <v>0</v>
      </c>
      <c r="AD76" s="428">
        <f>'2019 KESIS Energy Balance'!AD76*'2019 KESIS Energy Balance (2)'!$B$1</f>
        <v>0</v>
      </c>
      <c r="AE76" s="428">
        <f>'2019 KESIS Energy Balance'!AE76*'2019 KESIS Energy Balance (2)'!$B$1</f>
        <v>0</v>
      </c>
      <c r="AF76" s="428">
        <f>'2019 KESIS Energy Balance'!AF76*'2019 KESIS Energy Balance (2)'!$B$1</f>
        <v>0</v>
      </c>
      <c r="AG76" s="428">
        <f>'2019 KESIS Energy Balance'!AG76*'2019 KESIS Energy Balance (2)'!$B$1</f>
        <v>0</v>
      </c>
      <c r="AH76" s="428">
        <f>'2019 KESIS Energy Balance'!AH76*'2019 KESIS Energy Balance (2)'!$B$1</f>
        <v>0</v>
      </c>
      <c r="AI76" s="428">
        <f>'2019 KESIS Energy Balance'!AI76*'2019 KESIS Energy Balance (2)'!$B$1</f>
        <v>1738159306240000</v>
      </c>
      <c r="AJ76" s="428">
        <f>'2019 KESIS Energy Balance'!AJ76*'2019 KESIS Energy Balance (2)'!$B$1</f>
        <v>7192396800000</v>
      </c>
      <c r="AK76" s="428">
        <f>'2019 KESIS Energy Balance'!AK76*'2019 KESIS Energy Balance (2)'!$B$1</f>
        <v>33734309120000</v>
      </c>
      <c r="AL76" s="428">
        <f>'2019 KESIS Energy Balance'!AL76*'2019 KESIS Energy Balance (2)'!$B$1</f>
        <v>66824849920000</v>
      </c>
      <c r="AM76" s="428">
        <f>'2019 KESIS Energy Balance'!AM76*'2019 KESIS Energy Balance (2)'!$B$1</f>
        <v>779672320000</v>
      </c>
      <c r="AN76" s="428">
        <f>'2019 KESIS Energy Balance'!AN76*'2019 KESIS Energy Balance (2)'!$B$1</f>
        <v>31606429440000</v>
      </c>
      <c r="AO76" s="428">
        <f>'2019 KESIS Energy Balance'!AO76*'2019 KESIS Energy Balance (2)'!$B$1</f>
        <v>40346901760000</v>
      </c>
      <c r="AP76" s="428">
        <f>'2019 KESIS Energy Balance'!AP76*'2019 KESIS Energy Balance (2)'!$B$1</f>
        <v>0</v>
      </c>
      <c r="AQ76" s="428">
        <f>'2019 KESIS Energy Balance'!AQ76*'2019 KESIS Energy Balance (2)'!$B$1</f>
        <v>0</v>
      </c>
      <c r="AR76" s="428">
        <f>'2019 KESIS Energy Balance'!AR76*'2019 KESIS Energy Balance (2)'!$B$1</f>
        <v>0</v>
      </c>
      <c r="AS76" s="428">
        <f>'2019 KESIS Energy Balance'!AS76*'2019 KESIS Energy Balance (2)'!$B$1</f>
        <v>0</v>
      </c>
      <c r="AT76" s="428">
        <f>'2019 KESIS Energy Balance'!AT76*'2019 KESIS Energy Balance (2)'!$B$1</f>
        <v>0</v>
      </c>
      <c r="AU76" s="428">
        <f>'2019 KESIS Energy Balance'!AU76*'2019 KESIS Energy Balance (2)'!$B$1</f>
        <v>0</v>
      </c>
      <c r="AV76" s="428">
        <f>'2019 KESIS Energy Balance'!AV76*'2019 KESIS Energy Balance (2)'!$B$1</f>
        <v>0</v>
      </c>
      <c r="AW76" s="428">
        <f>'2019 KESIS Energy Balance'!AW76*'2019 KESIS Energy Balance (2)'!$B$1</f>
        <v>0</v>
      </c>
      <c r="AX76" s="428">
        <f>'2019 KESIS Energy Balance'!AX76*'2019 KESIS Energy Balance (2)'!$B$1</f>
        <v>0</v>
      </c>
      <c r="AY76" s="428">
        <f>'2019 KESIS Energy Balance'!AY76*'2019 KESIS Energy Balance (2)'!$B$1</f>
        <v>0</v>
      </c>
      <c r="AZ76" s="428">
        <f>'2019 KESIS Energy Balance'!AZ76*'2019 KESIS Energy Balance (2)'!$B$1</f>
        <v>0</v>
      </c>
      <c r="BA76" s="428">
        <f>'2019 KESIS Energy Balance'!BA76*'2019 KESIS Energy Balance (2)'!$B$1</f>
        <v>0</v>
      </c>
      <c r="BB76" s="428">
        <f>'2019 KESIS Energy Balance'!BB76*'2019 KESIS Energy Balance (2)'!$B$1</f>
        <v>0</v>
      </c>
      <c r="BC76" s="428">
        <f>'2019 KESIS Energy Balance'!BC76*'2019 KESIS Energy Balance (2)'!$B$1</f>
        <v>0</v>
      </c>
      <c r="BD76" s="428">
        <f>'2019 KESIS Energy Balance'!BD76*'2019 KESIS Energy Balance (2)'!$B$1</f>
        <v>0</v>
      </c>
      <c r="BE76" s="428">
        <f>'2019 KESIS Energy Balance'!BE76*'2019 KESIS Energy Balance (2)'!$B$1</f>
        <v>0</v>
      </c>
      <c r="BF76" s="428">
        <f>'2019 KESIS Energy Balance'!BF76*'2019 KESIS Energy Balance (2)'!$B$1</f>
        <v>0</v>
      </c>
      <c r="BG76" s="428">
        <f>'2019 KESIS Energy Balance'!BG76*'2019 KESIS Energy Balance (2)'!$B$1</f>
        <v>0</v>
      </c>
      <c r="BH76" s="428">
        <f>'2019 KESIS Energy Balance'!BH76*'2019 KESIS Energy Balance (2)'!$B$1</f>
        <v>0</v>
      </c>
      <c r="BI76" s="428">
        <f>'2019 KESIS Energy Balance'!BI76*'2019 KESIS Energy Balance (2)'!$B$1</f>
        <v>0</v>
      </c>
      <c r="BJ76" s="428">
        <f>'2019 KESIS Energy Balance'!BJ76*'2019 KESIS Energy Balance (2)'!$B$1</f>
        <v>2138994087680000</v>
      </c>
      <c r="BK76" s="428">
        <f>'2019 KESIS Energy Balance'!BK76*'2019 KESIS Energy Balance (2)'!$B$1</f>
        <v>0</v>
      </c>
      <c r="BL76" s="104"/>
      <c r="BM76" s="104"/>
    </row>
    <row r="77" spans="2:65">
      <c r="B77" s="116" t="s">
        <v>379</v>
      </c>
      <c r="C77" s="130" t="s">
        <v>380</v>
      </c>
      <c r="D77" s="428">
        <f>'2019 KESIS Energy Balance'!D77*'2019 KESIS Energy Balance (2)'!$B$1</f>
        <v>0</v>
      </c>
      <c r="E77" s="428">
        <f>'2019 KESIS Energy Balance'!E77*'2019 KESIS Energy Balance (2)'!$B$1</f>
        <v>0</v>
      </c>
      <c r="F77" s="428">
        <f>'2019 KESIS Energy Balance'!F77*'2019 KESIS Energy Balance (2)'!$B$1</f>
        <v>0</v>
      </c>
      <c r="G77" s="428">
        <f>'2019 KESIS Energy Balance'!G77*'2019 KESIS Energy Balance (2)'!$B$1</f>
        <v>0</v>
      </c>
      <c r="H77" s="428">
        <f>'2019 KESIS Energy Balance'!H77*'2019 KESIS Energy Balance (2)'!$B$1</f>
        <v>0</v>
      </c>
      <c r="I77" s="428">
        <f>'2019 KESIS Energy Balance'!I77*'2019 KESIS Energy Balance (2)'!$B$1</f>
        <v>0</v>
      </c>
      <c r="J77" s="428">
        <f>'2019 KESIS Energy Balance'!J77*'2019 KESIS Energy Balance (2)'!$B$1</f>
        <v>0</v>
      </c>
      <c r="K77" s="428">
        <f>'2019 KESIS Energy Balance'!K77*'2019 KESIS Energy Balance (2)'!$B$1</f>
        <v>0</v>
      </c>
      <c r="L77" s="428">
        <f>'2019 KESIS Energy Balance'!L77*'2019 KESIS Energy Balance (2)'!$B$1</f>
        <v>0</v>
      </c>
      <c r="M77" s="428">
        <f>'2019 KESIS Energy Balance'!M77*'2019 KESIS Energy Balance (2)'!$B$1</f>
        <v>0</v>
      </c>
      <c r="N77" s="428">
        <f>'2019 KESIS Energy Balance'!N77*'2019 KESIS Energy Balance (2)'!$B$1</f>
        <v>0</v>
      </c>
      <c r="O77" s="428">
        <f>'2019 KESIS Energy Balance'!O77*'2019 KESIS Energy Balance (2)'!$B$1</f>
        <v>0</v>
      </c>
      <c r="P77" s="428">
        <f>'2019 KESIS Energy Balance'!P77*'2019 KESIS Energy Balance (2)'!$B$1</f>
        <v>0</v>
      </c>
      <c r="Q77" s="428">
        <f>'2019 KESIS Energy Balance'!Q77*'2019 KESIS Energy Balance (2)'!$B$1</f>
        <v>0</v>
      </c>
      <c r="R77" s="428">
        <f>'2019 KESIS Energy Balance'!R77*'2019 KESIS Energy Balance (2)'!$B$1</f>
        <v>0</v>
      </c>
      <c r="S77" s="428">
        <f>'2019 KESIS Energy Balance'!S77*'2019 KESIS Energy Balance (2)'!$B$1</f>
        <v>0</v>
      </c>
      <c r="T77" s="428">
        <f>'2019 KESIS Energy Balance'!T77*'2019 KESIS Energy Balance (2)'!$B$1</f>
        <v>0</v>
      </c>
      <c r="U77" s="428">
        <f>'2019 KESIS Energy Balance'!U77*'2019 KESIS Energy Balance (2)'!$B$1</f>
        <v>0</v>
      </c>
      <c r="V77" s="428">
        <f>'2019 KESIS Energy Balance'!V77*'2019 KESIS Energy Balance (2)'!$B$1</f>
        <v>0</v>
      </c>
      <c r="W77" s="428">
        <f>'2019 KESIS Energy Balance'!W77*'2019 KESIS Energy Balance (2)'!$B$1</f>
        <v>0</v>
      </c>
      <c r="X77" s="428">
        <f>'2019 KESIS Energy Balance'!X77*'2019 KESIS Energy Balance (2)'!$B$1</f>
        <v>0</v>
      </c>
      <c r="Y77" s="428">
        <f>'2019 KESIS Energy Balance'!Y77*'2019 KESIS Energy Balance (2)'!$B$1</f>
        <v>0</v>
      </c>
      <c r="Z77" s="428">
        <f>'2019 KESIS Energy Balance'!Z77*'2019 KESIS Energy Balance (2)'!$B$1</f>
        <v>0</v>
      </c>
      <c r="AA77" s="428">
        <f>'2019 KESIS Energy Balance'!AA77*'2019 KESIS Energy Balance (2)'!$B$1</f>
        <v>0</v>
      </c>
      <c r="AB77" s="428">
        <f>'2019 KESIS Energy Balance'!AB77*'2019 KESIS Energy Balance (2)'!$B$1</f>
        <v>0</v>
      </c>
      <c r="AC77" s="428">
        <f>'2019 KESIS Energy Balance'!AC77*'2019 KESIS Energy Balance (2)'!$B$1</f>
        <v>0</v>
      </c>
      <c r="AD77" s="428">
        <f>'2019 KESIS Energy Balance'!AD77*'2019 KESIS Energy Balance (2)'!$B$1</f>
        <v>0</v>
      </c>
      <c r="AE77" s="428">
        <f>'2019 KESIS Energy Balance'!AE77*'2019 KESIS Energy Balance (2)'!$B$1</f>
        <v>0</v>
      </c>
      <c r="AF77" s="428">
        <f>'2019 KESIS Energy Balance'!AF77*'2019 KESIS Energy Balance (2)'!$B$1</f>
        <v>0</v>
      </c>
      <c r="AG77" s="428">
        <f>'2019 KESIS Energy Balance'!AG77*'2019 KESIS Energy Balance (2)'!$B$1</f>
        <v>0</v>
      </c>
      <c r="AH77" s="428">
        <f>'2019 KESIS Energy Balance'!AH77*'2019 KESIS Energy Balance (2)'!$B$1</f>
        <v>0</v>
      </c>
      <c r="AI77" s="428">
        <f>'2019 KESIS Energy Balance'!AI77*'2019 KESIS Energy Balance (2)'!$B$1</f>
        <v>0</v>
      </c>
      <c r="AJ77" s="428">
        <f>'2019 KESIS Energy Balance'!AJ77*'2019 KESIS Energy Balance (2)'!$B$1</f>
        <v>39680000</v>
      </c>
      <c r="AK77" s="428">
        <f>'2019 KESIS Energy Balance'!AK77*'2019 KESIS Energy Balance (2)'!$B$1</f>
        <v>0</v>
      </c>
      <c r="AL77" s="428">
        <f>'2019 KESIS Energy Balance'!AL77*'2019 KESIS Energy Balance (2)'!$B$1</f>
        <v>0</v>
      </c>
      <c r="AM77" s="428">
        <f>'2019 KESIS Energy Balance'!AM77*'2019 KESIS Energy Balance (2)'!$B$1</f>
        <v>0</v>
      </c>
      <c r="AN77" s="428">
        <f>'2019 KESIS Energy Balance'!AN77*'2019 KESIS Energy Balance (2)'!$B$1</f>
        <v>0</v>
      </c>
      <c r="AO77" s="428">
        <f>'2019 KESIS Energy Balance'!AO77*'2019 KESIS Energy Balance (2)'!$B$1</f>
        <v>0</v>
      </c>
      <c r="AP77" s="428">
        <f>'2019 KESIS Energy Balance'!AP77*'2019 KESIS Energy Balance (2)'!$B$1</f>
        <v>0</v>
      </c>
      <c r="AQ77" s="428">
        <f>'2019 KESIS Energy Balance'!AQ77*'2019 KESIS Energy Balance (2)'!$B$1</f>
        <v>0</v>
      </c>
      <c r="AR77" s="428">
        <f>'2019 KESIS Energy Balance'!AR77*'2019 KESIS Energy Balance (2)'!$B$1</f>
        <v>0</v>
      </c>
      <c r="AS77" s="428">
        <f>'2019 KESIS Energy Balance'!AS77*'2019 KESIS Energy Balance (2)'!$B$1</f>
        <v>0</v>
      </c>
      <c r="AT77" s="428">
        <f>'2019 KESIS Energy Balance'!AT77*'2019 KESIS Energy Balance (2)'!$B$1</f>
        <v>0</v>
      </c>
      <c r="AU77" s="428">
        <f>'2019 KESIS Energy Balance'!AU77*'2019 KESIS Energy Balance (2)'!$B$1</f>
        <v>0</v>
      </c>
      <c r="AV77" s="428">
        <f>'2019 KESIS Energy Balance'!AV77*'2019 KESIS Energy Balance (2)'!$B$1</f>
        <v>0</v>
      </c>
      <c r="AW77" s="428">
        <f>'2019 KESIS Energy Balance'!AW77*'2019 KESIS Energy Balance (2)'!$B$1</f>
        <v>0</v>
      </c>
      <c r="AX77" s="428">
        <f>'2019 KESIS Energy Balance'!AX77*'2019 KESIS Energy Balance (2)'!$B$1</f>
        <v>0</v>
      </c>
      <c r="AY77" s="428">
        <f>'2019 KESIS Energy Balance'!AY77*'2019 KESIS Energy Balance (2)'!$B$1</f>
        <v>0</v>
      </c>
      <c r="AZ77" s="428">
        <f>'2019 KESIS Energy Balance'!AZ77*'2019 KESIS Energy Balance (2)'!$B$1</f>
        <v>0</v>
      </c>
      <c r="BA77" s="428">
        <f>'2019 KESIS Energy Balance'!BA77*'2019 KESIS Energy Balance (2)'!$B$1</f>
        <v>0</v>
      </c>
      <c r="BB77" s="428">
        <f>'2019 KESIS Energy Balance'!BB77*'2019 KESIS Energy Balance (2)'!$B$1</f>
        <v>0</v>
      </c>
      <c r="BC77" s="428">
        <f>'2019 KESIS Energy Balance'!BC77*'2019 KESIS Energy Balance (2)'!$B$1</f>
        <v>0</v>
      </c>
      <c r="BD77" s="428">
        <f>'2019 KESIS Energy Balance'!BD77*'2019 KESIS Energy Balance (2)'!$B$1</f>
        <v>0</v>
      </c>
      <c r="BE77" s="428">
        <f>'2019 KESIS Energy Balance'!BE77*'2019 KESIS Energy Balance (2)'!$B$1</f>
        <v>0</v>
      </c>
      <c r="BF77" s="428">
        <f>'2019 KESIS Energy Balance'!BF77*'2019 KESIS Energy Balance (2)'!$B$1</f>
        <v>0</v>
      </c>
      <c r="BG77" s="428">
        <f>'2019 KESIS Energy Balance'!BG77*'2019 KESIS Energy Balance (2)'!$B$1</f>
        <v>0</v>
      </c>
      <c r="BH77" s="428">
        <f>'2019 KESIS Energy Balance'!BH77*'2019 KESIS Energy Balance (2)'!$B$1</f>
        <v>0</v>
      </c>
      <c r="BI77" s="428">
        <f>'2019 KESIS Energy Balance'!BI77*'2019 KESIS Energy Balance (2)'!$B$1</f>
        <v>0</v>
      </c>
      <c r="BJ77" s="428">
        <f>'2019 KESIS Energy Balance'!BJ77*'2019 KESIS Energy Balance (2)'!$B$1</f>
        <v>39680000</v>
      </c>
      <c r="BK77" s="428">
        <f>'2019 KESIS Energy Balance'!BK77*'2019 KESIS Energy Balance (2)'!$B$1</f>
        <v>0</v>
      </c>
      <c r="BL77" s="104"/>
      <c r="BM77" s="104"/>
    </row>
    <row r="78" spans="2:65">
      <c r="B78" s="116" t="s">
        <v>381</v>
      </c>
      <c r="C78" s="130" t="s">
        <v>382</v>
      </c>
      <c r="D78" s="428">
        <f>'2019 KESIS Energy Balance'!D78*'2019 KESIS Energy Balance (2)'!$B$1</f>
        <v>0</v>
      </c>
      <c r="E78" s="428">
        <f>'2019 KESIS Energy Balance'!E78*'2019 KESIS Energy Balance (2)'!$B$1</f>
        <v>0</v>
      </c>
      <c r="F78" s="428">
        <f>'2019 KESIS Energy Balance'!F78*'2019 KESIS Energy Balance (2)'!$B$1</f>
        <v>0</v>
      </c>
      <c r="G78" s="428">
        <f>'2019 KESIS Energy Balance'!G78*'2019 KESIS Energy Balance (2)'!$B$1</f>
        <v>0</v>
      </c>
      <c r="H78" s="428">
        <f>'2019 KESIS Energy Balance'!H78*'2019 KESIS Energy Balance (2)'!$B$1</f>
        <v>0</v>
      </c>
      <c r="I78" s="428">
        <f>'2019 KESIS Energy Balance'!I78*'2019 KESIS Energy Balance (2)'!$B$1</f>
        <v>0</v>
      </c>
      <c r="J78" s="428">
        <f>'2019 KESIS Energy Balance'!J78*'2019 KESIS Energy Balance (2)'!$B$1</f>
        <v>0</v>
      </c>
      <c r="K78" s="428">
        <f>'2019 KESIS Energy Balance'!K78*'2019 KESIS Energy Balance (2)'!$B$1</f>
        <v>0</v>
      </c>
      <c r="L78" s="428">
        <f>'2019 KESIS Energy Balance'!L78*'2019 KESIS Energy Balance (2)'!$B$1</f>
        <v>0</v>
      </c>
      <c r="M78" s="428">
        <f>'2019 KESIS Energy Balance'!M78*'2019 KESIS Energy Balance (2)'!$B$1</f>
        <v>0</v>
      </c>
      <c r="N78" s="428">
        <f>'2019 KESIS Energy Balance'!N78*'2019 KESIS Energy Balance (2)'!$B$1</f>
        <v>0</v>
      </c>
      <c r="O78" s="428">
        <f>'2019 KESIS Energy Balance'!O78*'2019 KESIS Energy Balance (2)'!$B$1</f>
        <v>0</v>
      </c>
      <c r="P78" s="428">
        <f>'2019 KESIS Energy Balance'!P78*'2019 KESIS Energy Balance (2)'!$B$1</f>
        <v>0</v>
      </c>
      <c r="Q78" s="428">
        <f>'2019 KESIS Energy Balance'!Q78*'2019 KESIS Energy Balance (2)'!$B$1</f>
        <v>0</v>
      </c>
      <c r="R78" s="428">
        <f>'2019 KESIS Energy Balance'!R78*'2019 KESIS Energy Balance (2)'!$B$1</f>
        <v>0</v>
      </c>
      <c r="S78" s="428">
        <f>'2019 KESIS Energy Balance'!S78*'2019 KESIS Energy Balance (2)'!$B$1</f>
        <v>0</v>
      </c>
      <c r="T78" s="428">
        <f>'2019 KESIS Energy Balance'!T78*'2019 KESIS Energy Balance (2)'!$B$1</f>
        <v>0</v>
      </c>
      <c r="U78" s="428">
        <f>'2019 KESIS Energy Balance'!U78*'2019 KESIS Energy Balance (2)'!$B$1</f>
        <v>0</v>
      </c>
      <c r="V78" s="428">
        <f>'2019 KESIS Energy Balance'!V78*'2019 KESIS Energy Balance (2)'!$B$1</f>
        <v>0</v>
      </c>
      <c r="W78" s="428">
        <f>'2019 KESIS Energy Balance'!W78*'2019 KESIS Energy Balance (2)'!$B$1</f>
        <v>0</v>
      </c>
      <c r="X78" s="428">
        <f>'2019 KESIS Energy Balance'!X78*'2019 KESIS Energy Balance (2)'!$B$1</f>
        <v>0</v>
      </c>
      <c r="Y78" s="428">
        <f>'2019 KESIS Energy Balance'!Y78*'2019 KESIS Energy Balance (2)'!$B$1</f>
        <v>0</v>
      </c>
      <c r="Z78" s="428">
        <f>'2019 KESIS Energy Balance'!Z78*'2019 KESIS Energy Balance (2)'!$B$1</f>
        <v>0</v>
      </c>
      <c r="AA78" s="428">
        <f>'2019 KESIS Energy Balance'!AA78*'2019 KESIS Energy Balance (2)'!$B$1</f>
        <v>0</v>
      </c>
      <c r="AB78" s="428">
        <f>'2019 KESIS Energy Balance'!AB78*'2019 KESIS Energy Balance (2)'!$B$1</f>
        <v>0</v>
      </c>
      <c r="AC78" s="428">
        <f>'2019 KESIS Energy Balance'!AC78*'2019 KESIS Energy Balance (2)'!$B$1</f>
        <v>0</v>
      </c>
      <c r="AD78" s="428">
        <f>'2019 KESIS Energy Balance'!AD78*'2019 KESIS Energy Balance (2)'!$B$1</f>
        <v>0</v>
      </c>
      <c r="AE78" s="428">
        <f>'2019 KESIS Energy Balance'!AE78*'2019 KESIS Energy Balance (2)'!$B$1</f>
        <v>0</v>
      </c>
      <c r="AF78" s="428">
        <f>'2019 KESIS Energy Balance'!AF78*'2019 KESIS Energy Balance (2)'!$B$1</f>
        <v>0</v>
      </c>
      <c r="AG78" s="428">
        <f>'2019 KESIS Energy Balance'!AG78*'2019 KESIS Energy Balance (2)'!$B$1</f>
        <v>0</v>
      </c>
      <c r="AH78" s="428">
        <f>'2019 KESIS Energy Balance'!AH78*'2019 KESIS Energy Balance (2)'!$B$1</f>
        <v>0</v>
      </c>
      <c r="AI78" s="428">
        <f>'2019 KESIS Energy Balance'!AI78*'2019 KESIS Energy Balance (2)'!$B$1</f>
        <v>0</v>
      </c>
      <c r="AJ78" s="428">
        <f>'2019 KESIS Energy Balance'!AJ78*'2019 KESIS Energy Balance (2)'!$B$1</f>
        <v>0</v>
      </c>
      <c r="AK78" s="428">
        <f>'2019 KESIS Energy Balance'!AK78*'2019 KESIS Energy Balance (2)'!$B$1</f>
        <v>0</v>
      </c>
      <c r="AL78" s="428">
        <f>'2019 KESIS Energy Balance'!AL78*'2019 KESIS Energy Balance (2)'!$B$1</f>
        <v>0</v>
      </c>
      <c r="AM78" s="428">
        <f>'2019 KESIS Energy Balance'!AM78*'2019 KESIS Energy Balance (2)'!$B$1</f>
        <v>0</v>
      </c>
      <c r="AN78" s="428">
        <f>'2019 KESIS Energy Balance'!AN78*'2019 KESIS Energy Balance (2)'!$B$1</f>
        <v>0</v>
      </c>
      <c r="AO78" s="428">
        <f>'2019 KESIS Energy Balance'!AO78*'2019 KESIS Energy Balance (2)'!$B$1</f>
        <v>0</v>
      </c>
      <c r="AP78" s="428">
        <f>'2019 KESIS Energy Balance'!AP78*'2019 KESIS Energy Balance (2)'!$B$1</f>
        <v>0</v>
      </c>
      <c r="AQ78" s="428">
        <f>'2019 KESIS Energy Balance'!AQ78*'2019 KESIS Energy Balance (2)'!$B$1</f>
        <v>0</v>
      </c>
      <c r="AR78" s="428">
        <f>'2019 KESIS Energy Balance'!AR78*'2019 KESIS Energy Balance (2)'!$B$1</f>
        <v>0</v>
      </c>
      <c r="AS78" s="428">
        <f>'2019 KESIS Energy Balance'!AS78*'2019 KESIS Energy Balance (2)'!$B$1</f>
        <v>0</v>
      </c>
      <c r="AT78" s="428">
        <f>'2019 KESIS Energy Balance'!AT78*'2019 KESIS Energy Balance (2)'!$B$1</f>
        <v>0</v>
      </c>
      <c r="AU78" s="428">
        <f>'2019 KESIS Energy Balance'!AU78*'2019 KESIS Energy Balance (2)'!$B$1</f>
        <v>0</v>
      </c>
      <c r="AV78" s="428">
        <f>'2019 KESIS Energy Balance'!AV78*'2019 KESIS Energy Balance (2)'!$B$1</f>
        <v>0</v>
      </c>
      <c r="AW78" s="428">
        <f>'2019 KESIS Energy Balance'!AW78*'2019 KESIS Energy Balance (2)'!$B$1</f>
        <v>0</v>
      </c>
      <c r="AX78" s="428">
        <f>'2019 KESIS Energy Balance'!AX78*'2019 KESIS Energy Balance (2)'!$B$1</f>
        <v>0</v>
      </c>
      <c r="AY78" s="428">
        <f>'2019 KESIS Energy Balance'!AY78*'2019 KESIS Energy Balance (2)'!$B$1</f>
        <v>0</v>
      </c>
      <c r="AZ78" s="428">
        <f>'2019 KESIS Energy Balance'!AZ78*'2019 KESIS Energy Balance (2)'!$B$1</f>
        <v>0</v>
      </c>
      <c r="BA78" s="428">
        <f>'2019 KESIS Energy Balance'!BA78*'2019 KESIS Energy Balance (2)'!$B$1</f>
        <v>0</v>
      </c>
      <c r="BB78" s="428">
        <f>'2019 KESIS Energy Balance'!BB78*'2019 KESIS Energy Balance (2)'!$B$1</f>
        <v>0</v>
      </c>
      <c r="BC78" s="428">
        <f>'2019 KESIS Energy Balance'!BC78*'2019 KESIS Energy Balance (2)'!$B$1</f>
        <v>0</v>
      </c>
      <c r="BD78" s="428">
        <f>'2019 KESIS Energy Balance'!BD78*'2019 KESIS Energy Balance (2)'!$B$1</f>
        <v>0</v>
      </c>
      <c r="BE78" s="428">
        <f>'2019 KESIS Energy Balance'!BE78*'2019 KESIS Energy Balance (2)'!$B$1</f>
        <v>0</v>
      </c>
      <c r="BF78" s="428">
        <f>'2019 KESIS Energy Balance'!BF78*'2019 KESIS Energy Balance (2)'!$B$1</f>
        <v>0</v>
      </c>
      <c r="BG78" s="428">
        <f>'2019 KESIS Energy Balance'!BG78*'2019 KESIS Energy Balance (2)'!$B$1</f>
        <v>0</v>
      </c>
      <c r="BH78" s="428">
        <f>'2019 KESIS Energy Balance'!BH78*'2019 KESIS Energy Balance (2)'!$B$1</f>
        <v>0</v>
      </c>
      <c r="BI78" s="428">
        <f>'2019 KESIS Energy Balance'!BI78*'2019 KESIS Energy Balance (2)'!$B$1</f>
        <v>0</v>
      </c>
      <c r="BJ78" s="428">
        <f>'2019 KESIS Energy Balance'!BJ78*'2019 KESIS Energy Balance (2)'!$B$1</f>
        <v>0</v>
      </c>
      <c r="BK78" s="428">
        <f>'2019 KESIS Energy Balance'!BK78*'2019 KESIS Energy Balance (2)'!$B$1</f>
        <v>0</v>
      </c>
      <c r="BL78" s="104"/>
      <c r="BM78" s="104"/>
    </row>
    <row r="79" spans="2:65">
      <c r="B79" s="116" t="s">
        <v>383</v>
      </c>
      <c r="C79" s="130" t="s">
        <v>384</v>
      </c>
      <c r="D79" s="428">
        <f>'2019 KESIS Energy Balance'!D79*'2019 KESIS Energy Balance (2)'!$B$1</f>
        <v>0</v>
      </c>
      <c r="E79" s="428">
        <f>'2019 KESIS Energy Balance'!E79*'2019 KESIS Energy Balance (2)'!$B$1</f>
        <v>0</v>
      </c>
      <c r="F79" s="428">
        <f>'2019 KESIS Energy Balance'!F79*'2019 KESIS Energy Balance (2)'!$B$1</f>
        <v>0</v>
      </c>
      <c r="G79" s="428">
        <f>'2019 KESIS Energy Balance'!G79*'2019 KESIS Energy Balance (2)'!$B$1</f>
        <v>0</v>
      </c>
      <c r="H79" s="428">
        <f>'2019 KESIS Energy Balance'!H79*'2019 KESIS Energy Balance (2)'!$B$1</f>
        <v>0</v>
      </c>
      <c r="I79" s="428">
        <f>'2019 KESIS Energy Balance'!I79*'2019 KESIS Energy Balance (2)'!$B$1</f>
        <v>0</v>
      </c>
      <c r="J79" s="428">
        <f>'2019 KESIS Energy Balance'!J79*'2019 KESIS Energy Balance (2)'!$B$1</f>
        <v>0</v>
      </c>
      <c r="K79" s="428">
        <f>'2019 KESIS Energy Balance'!K79*'2019 KESIS Energy Balance (2)'!$B$1</f>
        <v>0</v>
      </c>
      <c r="L79" s="428">
        <f>'2019 KESIS Energy Balance'!L79*'2019 KESIS Energy Balance (2)'!$B$1</f>
        <v>0</v>
      </c>
      <c r="M79" s="428">
        <f>'2019 KESIS Energy Balance'!M79*'2019 KESIS Energy Balance (2)'!$B$1</f>
        <v>0</v>
      </c>
      <c r="N79" s="428">
        <f>'2019 KESIS Energy Balance'!N79*'2019 KESIS Energy Balance (2)'!$B$1</f>
        <v>0</v>
      </c>
      <c r="O79" s="428">
        <f>'2019 KESIS Energy Balance'!O79*'2019 KESIS Energy Balance (2)'!$B$1</f>
        <v>0</v>
      </c>
      <c r="P79" s="428">
        <f>'2019 KESIS Energy Balance'!P79*'2019 KESIS Energy Balance (2)'!$B$1</f>
        <v>0</v>
      </c>
      <c r="Q79" s="428">
        <f>'2019 KESIS Energy Balance'!Q79*'2019 KESIS Energy Balance (2)'!$B$1</f>
        <v>0</v>
      </c>
      <c r="R79" s="428">
        <f>'2019 KESIS Energy Balance'!R79*'2019 KESIS Energy Balance (2)'!$B$1</f>
        <v>0</v>
      </c>
      <c r="S79" s="428">
        <f>'2019 KESIS Energy Balance'!S79*'2019 KESIS Energy Balance (2)'!$B$1</f>
        <v>0</v>
      </c>
      <c r="T79" s="428">
        <f>'2019 KESIS Energy Balance'!T79*'2019 KESIS Energy Balance (2)'!$B$1</f>
        <v>0</v>
      </c>
      <c r="U79" s="428">
        <f>'2019 KESIS Energy Balance'!U79*'2019 KESIS Energy Balance (2)'!$B$1</f>
        <v>0</v>
      </c>
      <c r="V79" s="428">
        <f>'2019 KESIS Energy Balance'!V79*'2019 KESIS Energy Balance (2)'!$B$1</f>
        <v>0</v>
      </c>
      <c r="W79" s="428">
        <f>'2019 KESIS Energy Balance'!W79*'2019 KESIS Energy Balance (2)'!$B$1</f>
        <v>0</v>
      </c>
      <c r="X79" s="428">
        <f>'2019 KESIS Energy Balance'!X79*'2019 KESIS Energy Balance (2)'!$B$1</f>
        <v>0</v>
      </c>
      <c r="Y79" s="428">
        <f>'2019 KESIS Energy Balance'!Y79*'2019 KESIS Energy Balance (2)'!$B$1</f>
        <v>0</v>
      </c>
      <c r="Z79" s="428">
        <f>'2019 KESIS Energy Balance'!Z79*'2019 KESIS Energy Balance (2)'!$B$1</f>
        <v>0</v>
      </c>
      <c r="AA79" s="428">
        <f>'2019 KESIS Energy Balance'!AA79*'2019 KESIS Energy Balance (2)'!$B$1</f>
        <v>0</v>
      </c>
      <c r="AB79" s="428">
        <f>'2019 KESIS Energy Balance'!AB79*'2019 KESIS Energy Balance (2)'!$B$1</f>
        <v>0</v>
      </c>
      <c r="AC79" s="428">
        <f>'2019 KESIS Energy Balance'!AC79*'2019 KESIS Energy Balance (2)'!$B$1</f>
        <v>0</v>
      </c>
      <c r="AD79" s="428">
        <f>'2019 KESIS Energy Balance'!AD79*'2019 KESIS Energy Balance (2)'!$B$1</f>
        <v>0</v>
      </c>
      <c r="AE79" s="428">
        <f>'2019 KESIS Energy Balance'!AE79*'2019 KESIS Energy Balance (2)'!$B$1</f>
        <v>0</v>
      </c>
      <c r="AF79" s="428">
        <f>'2019 KESIS Energy Balance'!AF79*'2019 KESIS Energy Balance (2)'!$B$1</f>
        <v>0</v>
      </c>
      <c r="AG79" s="428">
        <f>'2019 KESIS Energy Balance'!AG79*'2019 KESIS Energy Balance (2)'!$B$1</f>
        <v>0</v>
      </c>
      <c r="AH79" s="428">
        <f>'2019 KESIS Energy Balance'!AH79*'2019 KESIS Energy Balance (2)'!$B$1</f>
        <v>0</v>
      </c>
      <c r="AI79" s="428">
        <f>'2019 KESIS Energy Balance'!AI79*'2019 KESIS Energy Balance (2)'!$B$1</f>
        <v>0</v>
      </c>
      <c r="AJ79" s="428">
        <f>'2019 KESIS Energy Balance'!AJ79*'2019 KESIS Energy Balance (2)'!$B$1</f>
        <v>1198455040000</v>
      </c>
      <c r="AK79" s="428">
        <f>'2019 KESIS Energy Balance'!AK79*'2019 KESIS Energy Balance (2)'!$B$1</f>
        <v>0</v>
      </c>
      <c r="AL79" s="428">
        <f>'2019 KESIS Energy Balance'!AL79*'2019 KESIS Energy Balance (2)'!$B$1</f>
        <v>0</v>
      </c>
      <c r="AM79" s="428">
        <f>'2019 KESIS Energy Balance'!AM79*'2019 KESIS Energy Balance (2)'!$B$1</f>
        <v>0</v>
      </c>
      <c r="AN79" s="428">
        <f>'2019 KESIS Energy Balance'!AN79*'2019 KESIS Energy Balance (2)'!$B$1</f>
        <v>0</v>
      </c>
      <c r="AO79" s="428">
        <f>'2019 KESIS Energy Balance'!AO79*'2019 KESIS Energy Balance (2)'!$B$1</f>
        <v>3476047360000</v>
      </c>
      <c r="AP79" s="428">
        <f>'2019 KESIS Energy Balance'!AP79*'2019 KESIS Energy Balance (2)'!$B$1</f>
        <v>0</v>
      </c>
      <c r="AQ79" s="428">
        <f>'2019 KESIS Energy Balance'!AQ79*'2019 KESIS Energy Balance (2)'!$B$1</f>
        <v>0</v>
      </c>
      <c r="AR79" s="428">
        <f>'2019 KESIS Energy Balance'!AR79*'2019 KESIS Energy Balance (2)'!$B$1</f>
        <v>0</v>
      </c>
      <c r="AS79" s="428">
        <f>'2019 KESIS Energy Balance'!AS79*'2019 KESIS Energy Balance (2)'!$B$1</f>
        <v>0</v>
      </c>
      <c r="AT79" s="428">
        <f>'2019 KESIS Energy Balance'!AT79*'2019 KESIS Energy Balance (2)'!$B$1</f>
        <v>0</v>
      </c>
      <c r="AU79" s="428">
        <f>'2019 KESIS Energy Balance'!AU79*'2019 KESIS Energy Balance (2)'!$B$1</f>
        <v>0</v>
      </c>
      <c r="AV79" s="428">
        <f>'2019 KESIS Energy Balance'!AV79*'2019 KESIS Energy Balance (2)'!$B$1</f>
        <v>0</v>
      </c>
      <c r="AW79" s="428">
        <f>'2019 KESIS Energy Balance'!AW79*'2019 KESIS Energy Balance (2)'!$B$1</f>
        <v>0</v>
      </c>
      <c r="AX79" s="428">
        <f>'2019 KESIS Energy Balance'!AX79*'2019 KESIS Energy Balance (2)'!$B$1</f>
        <v>0</v>
      </c>
      <c r="AY79" s="428">
        <f>'2019 KESIS Energy Balance'!AY79*'2019 KESIS Energy Balance (2)'!$B$1</f>
        <v>0</v>
      </c>
      <c r="AZ79" s="428">
        <f>'2019 KESIS Energy Balance'!AZ79*'2019 KESIS Energy Balance (2)'!$B$1</f>
        <v>0</v>
      </c>
      <c r="BA79" s="428">
        <f>'2019 KESIS Energy Balance'!BA79*'2019 KESIS Energy Balance (2)'!$B$1</f>
        <v>0</v>
      </c>
      <c r="BB79" s="428">
        <f>'2019 KESIS Energy Balance'!BB79*'2019 KESIS Energy Balance (2)'!$B$1</f>
        <v>0</v>
      </c>
      <c r="BC79" s="428">
        <f>'2019 KESIS Energy Balance'!BC79*'2019 KESIS Energy Balance (2)'!$B$1</f>
        <v>0</v>
      </c>
      <c r="BD79" s="428">
        <f>'2019 KESIS Energy Balance'!BD79*'2019 KESIS Energy Balance (2)'!$B$1</f>
        <v>0</v>
      </c>
      <c r="BE79" s="428">
        <f>'2019 KESIS Energy Balance'!BE79*'2019 KESIS Energy Balance (2)'!$B$1</f>
        <v>0</v>
      </c>
      <c r="BF79" s="428">
        <f>'2019 KESIS Energy Balance'!BF79*'2019 KESIS Energy Balance (2)'!$B$1</f>
        <v>0</v>
      </c>
      <c r="BG79" s="428">
        <f>'2019 KESIS Energy Balance'!BG79*'2019 KESIS Energy Balance (2)'!$B$1</f>
        <v>0</v>
      </c>
      <c r="BH79" s="428">
        <f>'2019 KESIS Energy Balance'!BH79*'2019 KESIS Energy Balance (2)'!$B$1</f>
        <v>0</v>
      </c>
      <c r="BI79" s="428">
        <f>'2019 KESIS Energy Balance'!BI79*'2019 KESIS Energy Balance (2)'!$B$1</f>
        <v>0</v>
      </c>
      <c r="BJ79" s="428">
        <f>'2019 KESIS Energy Balance'!BJ79*'2019 KESIS Energy Balance (2)'!$B$1</f>
        <v>4674502400000</v>
      </c>
      <c r="BK79" s="428">
        <f>'2019 KESIS Energy Balance'!BK79*'2019 KESIS Energy Balance (2)'!$B$1</f>
        <v>0</v>
      </c>
      <c r="BL79" s="104"/>
      <c r="BM79" s="104"/>
    </row>
    <row r="80" spans="2:65" collapsed="1">
      <c r="B80" s="116" t="s">
        <v>385</v>
      </c>
      <c r="C80" s="130" t="s">
        <v>386</v>
      </c>
      <c r="D80" s="428">
        <f>'2019 KESIS Energy Balance'!D80*'2019 KESIS Energy Balance (2)'!$B$1</f>
        <v>0</v>
      </c>
      <c r="E80" s="428">
        <f>'2019 KESIS Energy Balance'!E80*'2019 KESIS Energy Balance (2)'!$B$1</f>
        <v>0</v>
      </c>
      <c r="F80" s="428">
        <f>'2019 KESIS Energy Balance'!F80*'2019 KESIS Energy Balance (2)'!$B$1</f>
        <v>0</v>
      </c>
      <c r="G80" s="428">
        <f>'2019 KESIS Energy Balance'!G80*'2019 KESIS Energy Balance (2)'!$B$1</f>
        <v>0</v>
      </c>
      <c r="H80" s="428">
        <f>'2019 KESIS Energy Balance'!H80*'2019 KESIS Energy Balance (2)'!$B$1</f>
        <v>0</v>
      </c>
      <c r="I80" s="428">
        <f>'2019 KESIS Energy Balance'!I80*'2019 KESIS Energy Balance (2)'!$B$1</f>
        <v>0</v>
      </c>
      <c r="J80" s="428">
        <f>'2019 KESIS Energy Balance'!J80*'2019 KESIS Energy Balance (2)'!$B$1</f>
        <v>0</v>
      </c>
      <c r="K80" s="428">
        <f>'2019 KESIS Energy Balance'!K80*'2019 KESIS Energy Balance (2)'!$B$1</f>
        <v>0</v>
      </c>
      <c r="L80" s="428">
        <f>'2019 KESIS Energy Balance'!L80*'2019 KESIS Energy Balance (2)'!$B$1</f>
        <v>0</v>
      </c>
      <c r="M80" s="428">
        <f>'2019 KESIS Energy Balance'!M80*'2019 KESIS Energy Balance (2)'!$B$1</f>
        <v>0</v>
      </c>
      <c r="N80" s="428">
        <f>'2019 KESIS Energy Balance'!N80*'2019 KESIS Energy Balance (2)'!$B$1</f>
        <v>0</v>
      </c>
      <c r="O80" s="428">
        <f>'2019 KESIS Energy Balance'!O80*'2019 KESIS Energy Balance (2)'!$B$1</f>
        <v>0</v>
      </c>
      <c r="P80" s="428">
        <f>'2019 KESIS Energy Balance'!P80*'2019 KESIS Energy Balance (2)'!$B$1</f>
        <v>0</v>
      </c>
      <c r="Q80" s="428">
        <f>'2019 KESIS Energy Balance'!Q80*'2019 KESIS Energy Balance (2)'!$B$1</f>
        <v>0</v>
      </c>
      <c r="R80" s="428">
        <f>'2019 KESIS Energy Balance'!R80*'2019 KESIS Energy Balance (2)'!$B$1</f>
        <v>0</v>
      </c>
      <c r="S80" s="428">
        <f>'2019 KESIS Energy Balance'!S80*'2019 KESIS Energy Balance (2)'!$B$1</f>
        <v>0</v>
      </c>
      <c r="T80" s="428">
        <f>'2019 KESIS Energy Balance'!T80*'2019 KESIS Energy Balance (2)'!$B$1</f>
        <v>0</v>
      </c>
      <c r="U80" s="428">
        <f>'2019 KESIS Energy Balance'!U80*'2019 KESIS Energy Balance (2)'!$B$1</f>
        <v>0</v>
      </c>
      <c r="V80" s="428">
        <f>'2019 KESIS Energy Balance'!V80*'2019 KESIS Energy Balance (2)'!$B$1</f>
        <v>0</v>
      </c>
      <c r="W80" s="428">
        <f>'2019 KESIS Energy Balance'!W80*'2019 KESIS Energy Balance (2)'!$B$1</f>
        <v>0</v>
      </c>
      <c r="X80" s="428">
        <f>'2019 KESIS Energy Balance'!X80*'2019 KESIS Energy Balance (2)'!$B$1</f>
        <v>0</v>
      </c>
      <c r="Y80" s="428">
        <f>'2019 KESIS Energy Balance'!Y80*'2019 KESIS Energy Balance (2)'!$B$1</f>
        <v>0</v>
      </c>
      <c r="Z80" s="428">
        <f>'2019 KESIS Energy Balance'!Z80*'2019 KESIS Energy Balance (2)'!$B$1</f>
        <v>0</v>
      </c>
      <c r="AA80" s="428">
        <f>'2019 KESIS Energy Balance'!AA80*'2019 KESIS Energy Balance (2)'!$B$1</f>
        <v>0</v>
      </c>
      <c r="AB80" s="428">
        <f>'2019 KESIS Energy Balance'!AB80*'2019 KESIS Energy Balance (2)'!$B$1</f>
        <v>0</v>
      </c>
      <c r="AC80" s="428">
        <f>'2019 KESIS Energy Balance'!AC80*'2019 KESIS Energy Balance (2)'!$B$1</f>
        <v>0</v>
      </c>
      <c r="AD80" s="428">
        <f>'2019 KESIS Energy Balance'!AD80*'2019 KESIS Energy Balance (2)'!$B$1</f>
        <v>0</v>
      </c>
      <c r="AE80" s="428">
        <f>'2019 KESIS Energy Balance'!AE80*'2019 KESIS Energy Balance (2)'!$B$1</f>
        <v>0</v>
      </c>
      <c r="AF80" s="428">
        <f>'2019 KESIS Energy Balance'!AF80*'2019 KESIS Energy Balance (2)'!$B$1</f>
        <v>0</v>
      </c>
      <c r="AG80" s="428">
        <f>'2019 KESIS Energy Balance'!AG80*'2019 KESIS Energy Balance (2)'!$B$1</f>
        <v>0</v>
      </c>
      <c r="AH80" s="428">
        <f>'2019 KESIS Energy Balance'!AH80*'2019 KESIS Energy Balance (2)'!$B$1</f>
        <v>0</v>
      </c>
      <c r="AI80" s="428">
        <f>'2019 KESIS Energy Balance'!AI80*'2019 KESIS Energy Balance (2)'!$B$1</f>
        <v>0</v>
      </c>
      <c r="AJ80" s="428">
        <f>'2019 KESIS Energy Balance'!AJ80*'2019 KESIS Energy Balance (2)'!$B$1</f>
        <v>10158080000</v>
      </c>
      <c r="AK80" s="428">
        <f>'2019 KESIS Energy Balance'!AK80*'2019 KESIS Energy Balance (2)'!$B$1</f>
        <v>0</v>
      </c>
      <c r="AL80" s="428">
        <f>'2019 KESIS Energy Balance'!AL80*'2019 KESIS Energy Balance (2)'!$B$1</f>
        <v>0</v>
      </c>
      <c r="AM80" s="428">
        <f>'2019 KESIS Energy Balance'!AM80*'2019 KESIS Energy Balance (2)'!$B$1</f>
        <v>0</v>
      </c>
      <c r="AN80" s="428">
        <f>'2019 KESIS Energy Balance'!AN80*'2019 KESIS Energy Balance (2)'!$B$1</f>
        <v>0</v>
      </c>
      <c r="AO80" s="428">
        <f>'2019 KESIS Energy Balance'!AO80*'2019 KESIS Energy Balance (2)'!$B$1</f>
        <v>0</v>
      </c>
      <c r="AP80" s="428">
        <f>'2019 KESIS Energy Balance'!AP80*'2019 KESIS Energy Balance (2)'!$B$1</f>
        <v>0</v>
      </c>
      <c r="AQ80" s="428">
        <f>'2019 KESIS Energy Balance'!AQ80*'2019 KESIS Energy Balance (2)'!$B$1</f>
        <v>0</v>
      </c>
      <c r="AR80" s="428">
        <f>'2019 KESIS Energy Balance'!AR80*'2019 KESIS Energy Balance (2)'!$B$1</f>
        <v>0</v>
      </c>
      <c r="AS80" s="428">
        <f>'2019 KESIS Energy Balance'!AS80*'2019 KESIS Energy Balance (2)'!$B$1</f>
        <v>0</v>
      </c>
      <c r="AT80" s="428">
        <f>'2019 KESIS Energy Balance'!AT80*'2019 KESIS Energy Balance (2)'!$B$1</f>
        <v>0</v>
      </c>
      <c r="AU80" s="428">
        <f>'2019 KESIS Energy Balance'!AU80*'2019 KESIS Energy Balance (2)'!$B$1</f>
        <v>0</v>
      </c>
      <c r="AV80" s="428">
        <f>'2019 KESIS Energy Balance'!AV80*'2019 KESIS Energy Balance (2)'!$B$1</f>
        <v>0</v>
      </c>
      <c r="AW80" s="428">
        <f>'2019 KESIS Energy Balance'!AW80*'2019 KESIS Energy Balance (2)'!$B$1</f>
        <v>0</v>
      </c>
      <c r="AX80" s="428">
        <f>'2019 KESIS Energy Balance'!AX80*'2019 KESIS Energy Balance (2)'!$B$1</f>
        <v>0</v>
      </c>
      <c r="AY80" s="428">
        <f>'2019 KESIS Energy Balance'!AY80*'2019 KESIS Energy Balance (2)'!$B$1</f>
        <v>0</v>
      </c>
      <c r="AZ80" s="428">
        <f>'2019 KESIS Energy Balance'!AZ80*'2019 KESIS Energy Balance (2)'!$B$1</f>
        <v>0</v>
      </c>
      <c r="BA80" s="428">
        <f>'2019 KESIS Energy Balance'!BA80*'2019 KESIS Energy Balance (2)'!$B$1</f>
        <v>0</v>
      </c>
      <c r="BB80" s="428">
        <f>'2019 KESIS Energy Balance'!BB80*'2019 KESIS Energy Balance (2)'!$B$1</f>
        <v>0</v>
      </c>
      <c r="BC80" s="428">
        <f>'2019 KESIS Energy Balance'!BC80*'2019 KESIS Energy Balance (2)'!$B$1</f>
        <v>0</v>
      </c>
      <c r="BD80" s="428">
        <f>'2019 KESIS Energy Balance'!BD80*'2019 KESIS Energy Balance (2)'!$B$1</f>
        <v>0</v>
      </c>
      <c r="BE80" s="428">
        <f>'2019 KESIS Energy Balance'!BE80*'2019 KESIS Energy Balance (2)'!$B$1</f>
        <v>0</v>
      </c>
      <c r="BF80" s="428">
        <f>'2019 KESIS Energy Balance'!BF80*'2019 KESIS Energy Balance (2)'!$B$1</f>
        <v>0</v>
      </c>
      <c r="BG80" s="428">
        <f>'2019 KESIS Energy Balance'!BG80*'2019 KESIS Energy Balance (2)'!$B$1</f>
        <v>0</v>
      </c>
      <c r="BH80" s="428">
        <f>'2019 KESIS Energy Balance'!BH80*'2019 KESIS Energy Balance (2)'!$B$1</f>
        <v>0</v>
      </c>
      <c r="BI80" s="428">
        <f>'2019 KESIS Energy Balance'!BI80*'2019 KESIS Energy Balance (2)'!$B$1</f>
        <v>0</v>
      </c>
      <c r="BJ80" s="428">
        <f>'2019 KESIS Energy Balance'!BJ80*'2019 KESIS Energy Balance (2)'!$B$1</f>
        <v>10158080000</v>
      </c>
      <c r="BK80" s="428">
        <f>'2019 KESIS Energy Balance'!BK80*'2019 KESIS Energy Balance (2)'!$B$1</f>
        <v>0</v>
      </c>
      <c r="BL80" s="104"/>
      <c r="BM80" s="104"/>
    </row>
    <row r="81" spans="2:65">
      <c r="B81" s="116" t="s">
        <v>387</v>
      </c>
      <c r="C81" s="130" t="s">
        <v>388</v>
      </c>
      <c r="D81" s="428">
        <f>'2019 KESIS Energy Balance'!D81*'2019 KESIS Energy Balance (2)'!$B$1</f>
        <v>0</v>
      </c>
      <c r="E81" s="428">
        <f>'2019 KESIS Energy Balance'!E81*'2019 KESIS Energy Balance (2)'!$B$1</f>
        <v>0</v>
      </c>
      <c r="F81" s="428">
        <f>'2019 KESIS Energy Balance'!F81*'2019 KESIS Energy Balance (2)'!$B$1</f>
        <v>0</v>
      </c>
      <c r="G81" s="428">
        <f>'2019 KESIS Energy Balance'!G81*'2019 KESIS Energy Balance (2)'!$B$1</f>
        <v>0</v>
      </c>
      <c r="H81" s="428">
        <f>'2019 KESIS Energy Balance'!H81*'2019 KESIS Energy Balance (2)'!$B$1</f>
        <v>0</v>
      </c>
      <c r="I81" s="428">
        <f>'2019 KESIS Energy Balance'!I81*'2019 KESIS Energy Balance (2)'!$B$1</f>
        <v>0</v>
      </c>
      <c r="J81" s="428">
        <f>'2019 KESIS Energy Balance'!J81*'2019 KESIS Energy Balance (2)'!$B$1</f>
        <v>0</v>
      </c>
      <c r="K81" s="428">
        <f>'2019 KESIS Energy Balance'!K81*'2019 KESIS Energy Balance (2)'!$B$1</f>
        <v>0</v>
      </c>
      <c r="L81" s="428">
        <f>'2019 KESIS Energy Balance'!L81*'2019 KESIS Energy Balance (2)'!$B$1</f>
        <v>0</v>
      </c>
      <c r="M81" s="428">
        <f>'2019 KESIS Energy Balance'!M81*'2019 KESIS Energy Balance (2)'!$B$1</f>
        <v>22250202880000</v>
      </c>
      <c r="N81" s="428">
        <f>'2019 KESIS Energy Balance'!N81*'2019 KESIS Energy Balance (2)'!$B$1</f>
        <v>0</v>
      </c>
      <c r="O81" s="428">
        <f>'2019 KESIS Energy Balance'!O81*'2019 KESIS Energy Balance (2)'!$B$1</f>
        <v>0</v>
      </c>
      <c r="P81" s="428">
        <f>'2019 KESIS Energy Balance'!P81*'2019 KESIS Energy Balance (2)'!$B$1</f>
        <v>0</v>
      </c>
      <c r="Q81" s="428">
        <f>'2019 KESIS Energy Balance'!Q81*'2019 KESIS Energy Balance (2)'!$B$1</f>
        <v>0</v>
      </c>
      <c r="R81" s="428">
        <f>'2019 KESIS Energy Balance'!R81*'2019 KESIS Energy Balance (2)'!$B$1</f>
        <v>0</v>
      </c>
      <c r="S81" s="428">
        <f>'2019 KESIS Energy Balance'!S81*'2019 KESIS Energy Balance (2)'!$B$1</f>
        <v>0</v>
      </c>
      <c r="T81" s="428">
        <f>'2019 KESIS Energy Balance'!T81*'2019 KESIS Energy Balance (2)'!$B$1</f>
        <v>0</v>
      </c>
      <c r="U81" s="428">
        <f>'2019 KESIS Energy Balance'!U81*'2019 KESIS Energy Balance (2)'!$B$1</f>
        <v>0</v>
      </c>
      <c r="V81" s="428">
        <f>'2019 KESIS Energy Balance'!V81*'2019 KESIS Energy Balance (2)'!$B$1</f>
        <v>0</v>
      </c>
      <c r="W81" s="428">
        <f>'2019 KESIS Energy Balance'!W81*'2019 KESIS Energy Balance (2)'!$B$1</f>
        <v>0</v>
      </c>
      <c r="X81" s="428">
        <f>'2019 KESIS Energy Balance'!X81*'2019 KESIS Energy Balance (2)'!$B$1</f>
        <v>153769920000000</v>
      </c>
      <c r="Y81" s="428">
        <f>'2019 KESIS Energy Balance'!Y81*'2019 KESIS Energy Balance (2)'!$B$1</f>
        <v>30523363840000.004</v>
      </c>
      <c r="Z81" s="428">
        <f>'2019 KESIS Energy Balance'!Z81*'2019 KESIS Energy Balance (2)'!$B$1</f>
        <v>0</v>
      </c>
      <c r="AA81" s="428">
        <f>'2019 KESIS Energy Balance'!AA81*'2019 KESIS Energy Balance (2)'!$B$1</f>
        <v>0</v>
      </c>
      <c r="AB81" s="428">
        <f>'2019 KESIS Energy Balance'!AB81*'2019 KESIS Energy Balance (2)'!$B$1</f>
        <v>0</v>
      </c>
      <c r="AC81" s="428">
        <f>'2019 KESIS Energy Balance'!AC81*'2019 KESIS Energy Balance (2)'!$B$1</f>
        <v>0</v>
      </c>
      <c r="AD81" s="428">
        <f>'2019 KESIS Energy Balance'!AD81*'2019 KESIS Energy Balance (2)'!$B$1</f>
        <v>0</v>
      </c>
      <c r="AE81" s="428">
        <f>'2019 KESIS Energy Balance'!AE81*'2019 KESIS Energy Balance (2)'!$B$1</f>
        <v>0</v>
      </c>
      <c r="AF81" s="428">
        <f>'2019 KESIS Energy Balance'!AF81*'2019 KESIS Energy Balance (2)'!$B$1</f>
        <v>0</v>
      </c>
      <c r="AG81" s="428">
        <f>'2019 KESIS Energy Balance'!AG81*'2019 KESIS Energy Balance (2)'!$B$1</f>
        <v>0</v>
      </c>
      <c r="AH81" s="428">
        <f>'2019 KESIS Energy Balance'!AH81*'2019 KESIS Energy Balance (2)'!$B$1</f>
        <v>0</v>
      </c>
      <c r="AI81" s="428">
        <f>'2019 KESIS Energy Balance'!AI81*'2019 KESIS Energy Balance (2)'!$B$1</f>
        <v>1777492979200000</v>
      </c>
      <c r="AJ81" s="428">
        <f>'2019 KESIS Energy Balance'!AJ81*'2019 KESIS Energy Balance (2)'!$B$1</f>
        <v>0</v>
      </c>
      <c r="AK81" s="428">
        <f>'2019 KESIS Energy Balance'!AK81*'2019 KESIS Energy Balance (2)'!$B$1</f>
        <v>0</v>
      </c>
      <c r="AL81" s="428">
        <f>'2019 KESIS Energy Balance'!AL81*'2019 KESIS Energy Balance (2)'!$B$1</f>
        <v>0</v>
      </c>
      <c r="AM81" s="428">
        <f>'2019 KESIS Energy Balance'!AM81*'2019 KESIS Energy Balance (2)'!$B$1</f>
        <v>0</v>
      </c>
      <c r="AN81" s="428">
        <f>'2019 KESIS Energy Balance'!AN81*'2019 KESIS Energy Balance (2)'!$B$1</f>
        <v>0</v>
      </c>
      <c r="AO81" s="428">
        <f>'2019 KESIS Energy Balance'!AO81*'2019 KESIS Energy Balance (2)'!$B$1</f>
        <v>0</v>
      </c>
      <c r="AP81" s="428">
        <f>'2019 KESIS Energy Balance'!AP81*'2019 KESIS Energy Balance (2)'!$B$1</f>
        <v>0</v>
      </c>
      <c r="AQ81" s="428">
        <f>'2019 KESIS Energy Balance'!AQ81*'2019 KESIS Energy Balance (2)'!$B$1</f>
        <v>0</v>
      </c>
      <c r="AR81" s="428">
        <f>'2019 KESIS Energy Balance'!AR81*'2019 KESIS Energy Balance (2)'!$B$1</f>
        <v>0</v>
      </c>
      <c r="AS81" s="428">
        <f>'2019 KESIS Energy Balance'!AS81*'2019 KESIS Energy Balance (2)'!$B$1</f>
        <v>0</v>
      </c>
      <c r="AT81" s="428">
        <f>'2019 KESIS Energy Balance'!AT81*'2019 KESIS Energy Balance (2)'!$B$1</f>
        <v>0</v>
      </c>
      <c r="AU81" s="428">
        <f>'2019 KESIS Energy Balance'!AU81*'2019 KESIS Energy Balance (2)'!$B$1</f>
        <v>0</v>
      </c>
      <c r="AV81" s="428">
        <f>'2019 KESIS Energy Balance'!AV81*'2019 KESIS Energy Balance (2)'!$B$1</f>
        <v>0</v>
      </c>
      <c r="AW81" s="428">
        <f>'2019 KESIS Energy Balance'!AW81*'2019 KESIS Energy Balance (2)'!$B$1</f>
        <v>0</v>
      </c>
      <c r="AX81" s="428">
        <f>'2019 KESIS Energy Balance'!AX81*'2019 KESIS Energy Balance (2)'!$B$1</f>
        <v>0</v>
      </c>
      <c r="AY81" s="428">
        <f>'2019 KESIS Energy Balance'!AY81*'2019 KESIS Energy Balance (2)'!$B$1</f>
        <v>0</v>
      </c>
      <c r="AZ81" s="428">
        <f>'2019 KESIS Energy Balance'!AZ81*'2019 KESIS Energy Balance (2)'!$B$1</f>
        <v>0</v>
      </c>
      <c r="BA81" s="428">
        <f>'2019 KESIS Energy Balance'!BA81*'2019 KESIS Energy Balance (2)'!$B$1</f>
        <v>0</v>
      </c>
      <c r="BB81" s="428">
        <f>'2019 KESIS Energy Balance'!BB81*'2019 KESIS Energy Balance (2)'!$B$1</f>
        <v>0</v>
      </c>
      <c r="BC81" s="428">
        <f>'2019 KESIS Energy Balance'!BC81*'2019 KESIS Energy Balance (2)'!$B$1</f>
        <v>0</v>
      </c>
      <c r="BD81" s="428">
        <f>'2019 KESIS Energy Balance'!BD81*'2019 KESIS Energy Balance (2)'!$B$1</f>
        <v>0</v>
      </c>
      <c r="BE81" s="428">
        <f>'2019 KESIS Energy Balance'!BE81*'2019 KESIS Energy Balance (2)'!$B$1</f>
        <v>0</v>
      </c>
      <c r="BF81" s="428">
        <f>'2019 KESIS Energy Balance'!BF81*'2019 KESIS Energy Balance (2)'!$B$1</f>
        <v>0</v>
      </c>
      <c r="BG81" s="428">
        <f>'2019 KESIS Energy Balance'!BG81*'2019 KESIS Energy Balance (2)'!$B$1</f>
        <v>0</v>
      </c>
      <c r="BH81" s="428">
        <f>'2019 KESIS Energy Balance'!BH81*'2019 KESIS Energy Balance (2)'!$B$1</f>
        <v>0</v>
      </c>
      <c r="BI81" s="428">
        <f>'2019 KESIS Energy Balance'!BI81*'2019 KESIS Energy Balance (2)'!$B$1</f>
        <v>0</v>
      </c>
      <c r="BJ81" s="428">
        <f>'2019 KESIS Energy Balance'!BJ81*'2019 KESIS Energy Balance (2)'!$B$1</f>
        <v>1984036465920000</v>
      </c>
      <c r="BK81" s="428">
        <f>'2019 KESIS Energy Balance'!BK81*'2019 KESIS Energy Balance (2)'!$B$1</f>
        <v>0</v>
      </c>
      <c r="BL81" s="104"/>
      <c r="BM81" s="104"/>
    </row>
    <row r="82" spans="2:65">
      <c r="B82" s="131" t="s">
        <v>389</v>
      </c>
      <c r="C82" s="132" t="s">
        <v>390</v>
      </c>
      <c r="D82" s="428">
        <f>'2019 KESIS Energy Balance'!D82*'2019 KESIS Energy Balance (2)'!$B$1</f>
        <v>32457049600000</v>
      </c>
      <c r="E82" s="428">
        <f>'2019 KESIS Energy Balance'!E82*'2019 KESIS Energy Balance (2)'!$B$1</f>
        <v>66339404799999.992</v>
      </c>
      <c r="F82" s="428">
        <f>'2019 KESIS Energy Balance'!F82*'2019 KESIS Energy Balance (2)'!$B$1</f>
        <v>0</v>
      </c>
      <c r="G82" s="428">
        <f>'2019 KESIS Energy Balance'!G82*'2019 KESIS Energy Balance (2)'!$B$1</f>
        <v>8843684206080000</v>
      </c>
      <c r="H82" s="428">
        <f>'2019 KESIS Energy Balance'!H82*'2019 KESIS Energy Balance (2)'!$B$1</f>
        <v>157492578560000</v>
      </c>
      <c r="I82" s="428">
        <f>'2019 KESIS Energy Balance'!I82*'2019 KESIS Energy Balance (2)'!$B$1</f>
        <v>0</v>
      </c>
      <c r="J82" s="428">
        <f>'2019 KESIS Energy Balance'!J82*'2019 KESIS Energy Balance (2)'!$B$1</f>
        <v>0</v>
      </c>
      <c r="K82" s="428">
        <f>'2019 KESIS Energy Balance'!K82*'2019 KESIS Energy Balance (2)'!$B$1</f>
        <v>0</v>
      </c>
      <c r="L82" s="428">
        <f>'2019 KESIS Energy Balance'!L82*'2019 KESIS Energy Balance (2)'!$B$1</f>
        <v>0</v>
      </c>
      <c r="M82" s="428">
        <f>'2019 KESIS Energy Balance'!M82*'2019 KESIS Energy Balance (2)'!$B$1</f>
        <v>0</v>
      </c>
      <c r="N82" s="428">
        <f>'2019 KESIS Energy Balance'!N82*'2019 KESIS Energy Balance (2)'!$B$1</f>
        <v>161167105280000</v>
      </c>
      <c r="O82" s="428">
        <f>'2019 KESIS Energy Balance'!O82*'2019 KESIS Energy Balance (2)'!$B$1</f>
        <v>664078845440000</v>
      </c>
      <c r="P82" s="428">
        <f>'2019 KESIS Energy Balance'!P82*'2019 KESIS Energy Balance (2)'!$B$1</f>
        <v>166748573440000</v>
      </c>
      <c r="Q82" s="428">
        <f>'2019 KESIS Energy Balance'!Q82*'2019 KESIS Energy Balance (2)'!$B$1</f>
        <v>5902443568640000</v>
      </c>
      <c r="R82" s="428">
        <f>'2019 KESIS Energy Balance'!R82*'2019 KESIS Energy Balance (2)'!$B$1</f>
        <v>55618503680000</v>
      </c>
      <c r="S82" s="428">
        <f>'2019 KESIS Energy Balance'!S82*'2019 KESIS Energy Balance (2)'!$B$1</f>
        <v>0</v>
      </c>
      <c r="T82" s="428">
        <f>'2019 KESIS Energy Balance'!T82*'2019 KESIS Energy Balance (2)'!$B$1</f>
        <v>0</v>
      </c>
      <c r="U82" s="428">
        <f>'2019 KESIS Energy Balance'!U82*'2019 KESIS Energy Balance (2)'!$B$1</f>
        <v>0</v>
      </c>
      <c r="V82" s="428">
        <f>'2019 KESIS Energy Balance'!V82*'2019 KESIS Energy Balance (2)'!$B$1</f>
        <v>0</v>
      </c>
      <c r="W82" s="428">
        <f>'2019 KESIS Energy Balance'!W82*'2019 KESIS Energy Balance (2)'!$B$1</f>
        <v>32019537920000</v>
      </c>
      <c r="X82" s="428">
        <f>'2019 KESIS Energy Balance'!X82*'2019 KESIS Energy Balance (2)'!$B$1</f>
        <v>2966357760000</v>
      </c>
      <c r="Y82" s="428">
        <f>'2019 KESIS Energy Balance'!Y82*'2019 KESIS Energy Balance (2)'!$B$1</f>
        <v>0</v>
      </c>
      <c r="Z82" s="428">
        <f>'2019 KESIS Energy Balance'!Z82*'2019 KESIS Energy Balance (2)'!$B$1</f>
        <v>0</v>
      </c>
      <c r="AA82" s="428">
        <f>'2019 KESIS Energy Balance'!AA82*'2019 KESIS Energy Balance (2)'!$B$1</f>
        <v>0</v>
      </c>
      <c r="AB82" s="428">
        <f>'2019 KESIS Energy Balance'!AB82*'2019 KESIS Energy Balance (2)'!$B$1</f>
        <v>0</v>
      </c>
      <c r="AC82" s="428">
        <f>'2019 KESIS Energy Balance'!AC82*'2019 KESIS Energy Balance (2)'!$B$1</f>
        <v>0</v>
      </c>
      <c r="AD82" s="428">
        <f>'2019 KESIS Energy Balance'!AD82*'2019 KESIS Energy Balance (2)'!$B$1</f>
        <v>85669120000</v>
      </c>
      <c r="AE82" s="428">
        <f>'2019 KESIS Energy Balance'!AE82*'2019 KESIS Energy Balance (2)'!$B$1</f>
        <v>51360442880000</v>
      </c>
      <c r="AF82" s="428">
        <f>'2019 KESIS Energy Balance'!AF82*'2019 KESIS Energy Balance (2)'!$B$1</f>
        <v>0</v>
      </c>
      <c r="AG82" s="428">
        <f>'2019 KESIS Energy Balance'!AG82*'2019 KESIS Energy Balance (2)'!$B$1</f>
        <v>0</v>
      </c>
      <c r="AH82" s="428">
        <f>'2019 KESIS Energy Balance'!AH82*'2019 KESIS Energy Balance (2)'!$B$1</f>
        <v>96159162880000</v>
      </c>
      <c r="AI82" s="428">
        <f>'2019 KESIS Energy Balance'!AI82*'2019 KESIS Energy Balance (2)'!$B$1</f>
        <v>186173004800000</v>
      </c>
      <c r="AJ82" s="428">
        <f>'2019 KESIS Energy Balance'!AJ82*'2019 KESIS Energy Balance (2)'!$B$1</f>
        <v>0</v>
      </c>
      <c r="AK82" s="428">
        <f>'2019 KESIS Energy Balance'!AK82*'2019 KESIS Energy Balance (2)'!$B$1</f>
        <v>0</v>
      </c>
      <c r="AL82" s="428">
        <f>'2019 KESIS Energy Balance'!AL82*'2019 KESIS Energy Balance (2)'!$B$1</f>
        <v>0</v>
      </c>
      <c r="AM82" s="428">
        <f>'2019 KESIS Energy Balance'!AM82*'2019 KESIS Energy Balance (2)'!$B$1</f>
        <v>0</v>
      </c>
      <c r="AN82" s="428">
        <f>'2019 KESIS Energy Balance'!AN82*'2019 KESIS Energy Balance (2)'!$B$1</f>
        <v>0</v>
      </c>
      <c r="AO82" s="428">
        <f>'2019 KESIS Energy Balance'!AO82*'2019 KESIS Energy Balance (2)'!$B$1</f>
        <v>13194790399999.998</v>
      </c>
      <c r="AP82" s="428">
        <f>'2019 KESIS Energy Balance'!AP82*'2019 KESIS Energy Balance (2)'!$B$1</f>
        <v>15795179520000</v>
      </c>
      <c r="AQ82" s="428">
        <f>'2019 KESIS Energy Balance'!AQ82*'2019 KESIS Energy Balance (2)'!$B$1</f>
        <v>14369199360000</v>
      </c>
      <c r="AR82" s="428">
        <f>'2019 KESIS Energy Balance'!AR82*'2019 KESIS Energy Balance (2)'!$B$1</f>
        <v>19466968320000</v>
      </c>
      <c r="AS82" s="428">
        <f>'2019 KESIS Energy Balance'!AS82*'2019 KESIS Energy Balance (2)'!$B$1</f>
        <v>296531695360000</v>
      </c>
      <c r="AT82" s="428">
        <f>'2019 KESIS Energy Balance'!AT82*'2019 KESIS Energy Balance (2)'!$B$1</f>
        <v>7747400960000.001</v>
      </c>
      <c r="AU82" s="428">
        <f>'2019 KESIS Energy Balance'!AU82*'2019 KESIS Energy Balance (2)'!$B$1</f>
        <v>9504431360000</v>
      </c>
      <c r="AV82" s="428">
        <f>'2019 KESIS Energy Balance'!AV82*'2019 KESIS Energy Balance (2)'!$B$1</f>
        <v>0</v>
      </c>
      <c r="AW82" s="428">
        <f>'2019 KESIS Energy Balance'!AW82*'2019 KESIS Energy Balance (2)'!$B$1</f>
        <v>0</v>
      </c>
      <c r="AX82" s="428">
        <f>'2019 KESIS Energy Balance'!AX82*'2019 KESIS Energy Balance (2)'!$B$1</f>
        <v>91073456640000</v>
      </c>
      <c r="AY82" s="428">
        <f>'2019 KESIS Energy Balance'!AY82*'2019 KESIS Energy Balance (2)'!$B$1</f>
        <v>0</v>
      </c>
      <c r="AZ82" s="428">
        <f>'2019 KESIS Energy Balance'!AZ82*'2019 KESIS Energy Balance (2)'!$B$1</f>
        <v>5789695665920000</v>
      </c>
      <c r="BA82" s="428">
        <f>'2019 KESIS Energy Balance'!BA82*'2019 KESIS Energy Balance (2)'!$B$1</f>
        <v>110749895680000</v>
      </c>
      <c r="BB82" s="428">
        <f>'2019 KESIS Energy Balance'!BB82*'2019 KESIS Energy Balance (2)'!$B$1</f>
        <v>0</v>
      </c>
      <c r="BC82" s="428">
        <f>'2019 KESIS Energy Balance'!BC82*'2019 KESIS Energy Balance (2)'!$B$1</f>
        <v>515681994240000</v>
      </c>
      <c r="BD82" s="428">
        <f>'2019 KESIS Energy Balance'!BD82*'2019 KESIS Energy Balance (2)'!$B$1</f>
        <v>0</v>
      </c>
      <c r="BE82" s="428">
        <f>'2019 KESIS Energy Balance'!BE82*'2019 KESIS Energy Balance (2)'!$B$1</f>
        <v>18821057280000</v>
      </c>
      <c r="BF82" s="428">
        <f>'2019 KESIS Energy Balance'!BF82*'2019 KESIS Energy Balance (2)'!$B$1</f>
        <v>106308989440000</v>
      </c>
      <c r="BG82" s="428">
        <f>'2019 KESIS Energy Balance'!BG82*'2019 KESIS Energy Balance (2)'!$B$1</f>
        <v>90651777280000</v>
      </c>
      <c r="BH82" s="428">
        <f>'2019 KESIS Energy Balance'!BH82*'2019 KESIS Energy Balance (2)'!$B$1</f>
        <v>0</v>
      </c>
      <c r="BI82" s="428">
        <f>'2019 KESIS Energy Balance'!BI82*'2019 KESIS Energy Balance (2)'!$B$1</f>
        <v>6420819200000</v>
      </c>
      <c r="BJ82" s="428">
        <f>'2019 KESIS Energy Balance'!BJ82*'2019 KESIS Energy Balance (2)'!$B$1</f>
        <v>2.3524807331839996E+16</v>
      </c>
      <c r="BK82" s="428">
        <f>'2019 KESIS Energy Balance'!BK82*'2019 KESIS Energy Balance (2)'!$B$1</f>
        <v>2291121652480000</v>
      </c>
      <c r="BL82" s="104"/>
      <c r="BM82" s="104"/>
    </row>
    <row r="83" spans="2:65" collapsed="1">
      <c r="B83" s="114" t="s">
        <v>391</v>
      </c>
      <c r="C83" s="115" t="s">
        <v>392</v>
      </c>
      <c r="D83" s="428">
        <f>'2019 KESIS Energy Balance'!D83*'2019 KESIS Energy Balance (2)'!$B$1</f>
        <v>32457049600000</v>
      </c>
      <c r="E83" s="428">
        <f>'2019 KESIS Energy Balance'!E83*'2019 KESIS Energy Balance (2)'!$B$1</f>
        <v>66339404799999.992</v>
      </c>
      <c r="F83" s="428">
        <f>'2019 KESIS Energy Balance'!F83*'2019 KESIS Energy Balance (2)'!$B$1</f>
        <v>0</v>
      </c>
      <c r="G83" s="428">
        <f>'2019 KESIS Energy Balance'!G83*'2019 KESIS Energy Balance (2)'!$B$1</f>
        <v>8395949450240000</v>
      </c>
      <c r="H83" s="428">
        <f>'2019 KESIS Energy Balance'!H83*'2019 KESIS Energy Balance (2)'!$B$1</f>
        <v>157492578560000</v>
      </c>
      <c r="I83" s="428">
        <f>'2019 KESIS Energy Balance'!I83*'2019 KESIS Energy Balance (2)'!$B$1</f>
        <v>0</v>
      </c>
      <c r="J83" s="428">
        <f>'2019 KESIS Energy Balance'!J83*'2019 KESIS Energy Balance (2)'!$B$1</f>
        <v>0</v>
      </c>
      <c r="K83" s="428">
        <f>'2019 KESIS Energy Balance'!K83*'2019 KESIS Energy Balance (2)'!$B$1</f>
        <v>0</v>
      </c>
      <c r="L83" s="428">
        <f>'2019 KESIS Energy Balance'!L83*'2019 KESIS Energy Balance (2)'!$B$1</f>
        <v>0</v>
      </c>
      <c r="M83" s="428">
        <f>'2019 KESIS Energy Balance'!M83*'2019 KESIS Energy Balance (2)'!$B$1</f>
        <v>0</v>
      </c>
      <c r="N83" s="428">
        <f>'2019 KESIS Energy Balance'!N83*'2019 KESIS Energy Balance (2)'!$B$1</f>
        <v>73427959040000</v>
      </c>
      <c r="O83" s="428">
        <f>'2019 KESIS Energy Balance'!O83*'2019 KESIS Energy Balance (2)'!$B$1</f>
        <v>201821050880000</v>
      </c>
      <c r="P83" s="428">
        <f>'2019 KESIS Energy Balance'!P83*'2019 KESIS Energy Balance (2)'!$B$1</f>
        <v>69079784960000</v>
      </c>
      <c r="Q83" s="428">
        <f>'2019 KESIS Energy Balance'!Q83*'2019 KESIS Energy Balance (2)'!$B$1</f>
        <v>4439006996480000</v>
      </c>
      <c r="R83" s="428">
        <f>'2019 KESIS Energy Balance'!R83*'2019 KESIS Energy Balance (2)'!$B$1</f>
        <v>0</v>
      </c>
      <c r="S83" s="428">
        <f>'2019 KESIS Energy Balance'!S83*'2019 KESIS Energy Balance (2)'!$B$1</f>
        <v>0</v>
      </c>
      <c r="T83" s="428">
        <f>'2019 KESIS Energy Balance'!T83*'2019 KESIS Energy Balance (2)'!$B$1</f>
        <v>0</v>
      </c>
      <c r="U83" s="428">
        <f>'2019 KESIS Energy Balance'!U83*'2019 KESIS Energy Balance (2)'!$B$1</f>
        <v>0</v>
      </c>
      <c r="V83" s="428">
        <f>'2019 KESIS Energy Balance'!V83*'2019 KESIS Energy Balance (2)'!$B$1</f>
        <v>0</v>
      </c>
      <c r="W83" s="428">
        <f>'2019 KESIS Energy Balance'!W83*'2019 KESIS Energy Balance (2)'!$B$1</f>
        <v>0</v>
      </c>
      <c r="X83" s="428">
        <f>'2019 KESIS Energy Balance'!X83*'2019 KESIS Energy Balance (2)'!$B$1</f>
        <v>0</v>
      </c>
      <c r="Y83" s="428">
        <f>'2019 KESIS Energy Balance'!Y83*'2019 KESIS Energy Balance (2)'!$B$1</f>
        <v>0</v>
      </c>
      <c r="Z83" s="428">
        <f>'2019 KESIS Energy Balance'!Z83*'2019 KESIS Energy Balance (2)'!$B$1</f>
        <v>0</v>
      </c>
      <c r="AA83" s="428">
        <f>'2019 KESIS Energy Balance'!AA83*'2019 KESIS Energy Balance (2)'!$B$1</f>
        <v>0</v>
      </c>
      <c r="AB83" s="428">
        <f>'2019 KESIS Energy Balance'!AB83*'2019 KESIS Energy Balance (2)'!$B$1</f>
        <v>0</v>
      </c>
      <c r="AC83" s="428">
        <f>'2019 KESIS Energy Balance'!AC83*'2019 KESIS Energy Balance (2)'!$B$1</f>
        <v>0</v>
      </c>
      <c r="AD83" s="428">
        <f>'2019 KESIS Energy Balance'!AD83*'2019 KESIS Energy Balance (2)'!$B$1</f>
        <v>0</v>
      </c>
      <c r="AE83" s="428">
        <f>'2019 KESIS Energy Balance'!AE83*'2019 KESIS Energy Balance (2)'!$B$1</f>
        <v>51332111360000</v>
      </c>
      <c r="AF83" s="428">
        <f>'2019 KESIS Energy Balance'!AF83*'2019 KESIS Energy Balance (2)'!$B$1</f>
        <v>0</v>
      </c>
      <c r="AG83" s="428">
        <f>'2019 KESIS Energy Balance'!AG83*'2019 KESIS Energy Balance (2)'!$B$1</f>
        <v>0</v>
      </c>
      <c r="AH83" s="428">
        <f>'2019 KESIS Energy Balance'!AH83*'2019 KESIS Energy Balance (2)'!$B$1</f>
        <v>65251776000000</v>
      </c>
      <c r="AI83" s="428">
        <f>'2019 KESIS Energy Balance'!AI83*'2019 KESIS Energy Balance (2)'!$B$1</f>
        <v>0</v>
      </c>
      <c r="AJ83" s="428">
        <f>'2019 KESIS Energy Balance'!AJ83*'2019 KESIS Energy Balance (2)'!$B$1</f>
        <v>0</v>
      </c>
      <c r="AK83" s="428">
        <f>'2019 KESIS Energy Balance'!AK83*'2019 KESIS Energy Balance (2)'!$B$1</f>
        <v>0</v>
      </c>
      <c r="AL83" s="428">
        <f>'2019 KESIS Energy Balance'!AL83*'2019 KESIS Energy Balance (2)'!$B$1</f>
        <v>0</v>
      </c>
      <c r="AM83" s="428">
        <f>'2019 KESIS Energy Balance'!AM83*'2019 KESIS Energy Balance (2)'!$B$1</f>
        <v>0</v>
      </c>
      <c r="AN83" s="428">
        <f>'2019 KESIS Energy Balance'!AN83*'2019 KESIS Energy Balance (2)'!$B$1</f>
        <v>0</v>
      </c>
      <c r="AO83" s="428">
        <f>'2019 KESIS Energy Balance'!AO83*'2019 KESIS Energy Balance (2)'!$B$1</f>
        <v>0</v>
      </c>
      <c r="AP83" s="428">
        <f>'2019 KESIS Energy Balance'!AP83*'2019 KESIS Energy Balance (2)'!$B$1</f>
        <v>12124858879999.998</v>
      </c>
      <c r="AQ83" s="428">
        <f>'2019 KESIS Energy Balance'!AQ83*'2019 KESIS Energy Balance (2)'!$B$1</f>
        <v>990055680000</v>
      </c>
      <c r="AR83" s="428">
        <f>'2019 KESIS Energy Balance'!AR83*'2019 KESIS Energy Balance (2)'!$B$1</f>
        <v>8714521600000</v>
      </c>
      <c r="AS83" s="428">
        <f>'2019 KESIS Energy Balance'!AS83*'2019 KESIS Energy Balance (2)'!$B$1</f>
        <v>163143804160000</v>
      </c>
      <c r="AT83" s="428">
        <f>'2019 KESIS Energy Balance'!AT83*'2019 KESIS Energy Balance (2)'!$B$1</f>
        <v>6682469120000</v>
      </c>
      <c r="AU83" s="428">
        <f>'2019 KESIS Energy Balance'!AU83*'2019 KESIS Energy Balance (2)'!$B$1</f>
        <v>9504431360000</v>
      </c>
      <c r="AV83" s="428">
        <f>'2019 KESIS Energy Balance'!AV83*'2019 KESIS Energy Balance (2)'!$B$1</f>
        <v>0</v>
      </c>
      <c r="AW83" s="428">
        <f>'2019 KESIS Energy Balance'!AW83*'2019 KESIS Energy Balance (2)'!$B$1</f>
        <v>0</v>
      </c>
      <c r="AX83" s="428">
        <f>'2019 KESIS Energy Balance'!AX83*'2019 KESIS Energy Balance (2)'!$B$1</f>
        <v>91073456640000</v>
      </c>
      <c r="AY83" s="428">
        <f>'2019 KESIS Energy Balance'!AY83*'2019 KESIS Energy Balance (2)'!$B$1</f>
        <v>0</v>
      </c>
      <c r="AZ83" s="428">
        <f>'2019 KESIS Energy Balance'!AZ83*'2019 KESIS Energy Balance (2)'!$B$1</f>
        <v>5789695665920000</v>
      </c>
      <c r="BA83" s="428">
        <f>'2019 KESIS Energy Balance'!BA83*'2019 KESIS Energy Balance (2)'!$B$1</f>
        <v>110654782720000</v>
      </c>
      <c r="BB83" s="428">
        <f>'2019 KESIS Energy Balance'!BB83*'2019 KESIS Energy Balance (2)'!$B$1</f>
        <v>0</v>
      </c>
      <c r="BC83" s="428">
        <f>'2019 KESIS Energy Balance'!BC83*'2019 KESIS Energy Balance (2)'!$B$1</f>
        <v>468262370560000</v>
      </c>
      <c r="BD83" s="428">
        <f>'2019 KESIS Energy Balance'!BD83*'2019 KESIS Energy Balance (2)'!$B$1</f>
        <v>0</v>
      </c>
      <c r="BE83" s="428">
        <f>'2019 KESIS Energy Balance'!BE83*'2019 KESIS Energy Balance (2)'!$B$1</f>
        <v>18821057280000</v>
      </c>
      <c r="BF83" s="428">
        <f>'2019 KESIS Energy Balance'!BF83*'2019 KESIS Energy Balance (2)'!$B$1</f>
        <v>105924529920000</v>
      </c>
      <c r="BG83" s="428">
        <f>'2019 KESIS Energy Balance'!BG83*'2019 KESIS Energy Balance (2)'!$B$1</f>
        <v>89550141440000</v>
      </c>
      <c r="BH83" s="428">
        <f>'2019 KESIS Energy Balance'!BH83*'2019 KESIS Energy Balance (2)'!$B$1</f>
        <v>0</v>
      </c>
      <c r="BI83" s="428">
        <f>'2019 KESIS Energy Balance'!BI83*'2019 KESIS Energy Balance (2)'!$B$1</f>
        <v>0</v>
      </c>
      <c r="BJ83" s="428">
        <f>'2019 KESIS Energy Balance'!BJ83*'2019 KESIS Energy Balance (2)'!$B$1</f>
        <v>2.04273003072E+16</v>
      </c>
      <c r="BK83" s="428">
        <f>'2019 KESIS Energy Balance'!BK83*'2019 KESIS Energy Balance (2)'!$B$1</f>
        <v>1486818289920000</v>
      </c>
      <c r="BL83" s="104"/>
      <c r="BM83" s="104"/>
    </row>
    <row r="84" spans="2:65" collapsed="1">
      <c r="B84" s="114" t="s">
        <v>393</v>
      </c>
      <c r="C84" s="115" t="s">
        <v>394</v>
      </c>
      <c r="D84" s="428">
        <f>'2019 KESIS Energy Balance'!D84*'2019 KESIS Energy Balance (2)'!$B$1</f>
        <v>0</v>
      </c>
      <c r="E84" s="428">
        <f>'2019 KESIS Energy Balance'!E84*'2019 KESIS Energy Balance (2)'!$B$1</f>
        <v>0</v>
      </c>
      <c r="F84" s="428">
        <f>'2019 KESIS Energy Balance'!F84*'2019 KESIS Energy Balance (2)'!$B$1</f>
        <v>0</v>
      </c>
      <c r="G84" s="428">
        <f>'2019 KESIS Energy Balance'!G84*'2019 KESIS Energy Balance (2)'!$B$1</f>
        <v>0</v>
      </c>
      <c r="H84" s="428">
        <f>'2019 KESIS Energy Balance'!H84*'2019 KESIS Energy Balance (2)'!$B$1</f>
        <v>0</v>
      </c>
      <c r="I84" s="428">
        <f>'2019 KESIS Energy Balance'!I84*'2019 KESIS Energy Balance (2)'!$B$1</f>
        <v>0</v>
      </c>
      <c r="J84" s="428">
        <f>'2019 KESIS Energy Balance'!J84*'2019 KESIS Energy Balance (2)'!$B$1</f>
        <v>0</v>
      </c>
      <c r="K84" s="428">
        <f>'2019 KESIS Energy Balance'!K84*'2019 KESIS Energy Balance (2)'!$B$1</f>
        <v>0</v>
      </c>
      <c r="L84" s="428">
        <f>'2019 KESIS Energy Balance'!L84*'2019 KESIS Energy Balance (2)'!$B$1</f>
        <v>0</v>
      </c>
      <c r="M84" s="428">
        <f>'2019 KESIS Energy Balance'!M84*'2019 KESIS Energy Balance (2)'!$B$1</f>
        <v>0</v>
      </c>
      <c r="N84" s="428">
        <f>'2019 KESIS Energy Balance'!N84*'2019 KESIS Energy Balance (2)'!$B$1</f>
        <v>87739185920000</v>
      </c>
      <c r="O84" s="428">
        <f>'2019 KESIS Energy Balance'!O84*'2019 KESIS Energy Balance (2)'!$B$1</f>
        <v>462257794560000</v>
      </c>
      <c r="P84" s="428">
        <f>'2019 KESIS Energy Balance'!P84*'2019 KESIS Energy Balance (2)'!$B$1</f>
        <v>97668788480000</v>
      </c>
      <c r="Q84" s="428">
        <f>'2019 KESIS Energy Balance'!Q84*'2019 KESIS Energy Balance (2)'!$B$1</f>
        <v>165691696640000</v>
      </c>
      <c r="R84" s="428">
        <f>'2019 KESIS Energy Balance'!R84*'2019 KESIS Energy Balance (2)'!$B$1</f>
        <v>2618721280000</v>
      </c>
      <c r="S84" s="428">
        <f>'2019 KESIS Energy Balance'!S84*'2019 KESIS Energy Balance (2)'!$B$1</f>
        <v>0</v>
      </c>
      <c r="T84" s="428">
        <f>'2019 KESIS Energy Balance'!T84*'2019 KESIS Energy Balance (2)'!$B$1</f>
        <v>0</v>
      </c>
      <c r="U84" s="428">
        <f>'2019 KESIS Energy Balance'!U84*'2019 KESIS Energy Balance (2)'!$B$1</f>
        <v>0</v>
      </c>
      <c r="V84" s="428">
        <f>'2019 KESIS Energy Balance'!V84*'2019 KESIS Energy Balance (2)'!$B$1</f>
        <v>0</v>
      </c>
      <c r="W84" s="428">
        <f>'2019 KESIS Energy Balance'!W84*'2019 KESIS Energy Balance (2)'!$B$1</f>
        <v>0</v>
      </c>
      <c r="X84" s="428">
        <f>'2019 KESIS Energy Balance'!X84*'2019 KESIS Energy Balance (2)'!$B$1</f>
        <v>0</v>
      </c>
      <c r="Y84" s="428">
        <f>'2019 KESIS Energy Balance'!Y84*'2019 KESIS Energy Balance (2)'!$B$1</f>
        <v>0</v>
      </c>
      <c r="Z84" s="428">
        <f>'2019 KESIS Energy Balance'!Z84*'2019 KESIS Energy Balance (2)'!$B$1</f>
        <v>0</v>
      </c>
      <c r="AA84" s="428">
        <f>'2019 KESIS Energy Balance'!AA84*'2019 KESIS Energy Balance (2)'!$B$1</f>
        <v>0</v>
      </c>
      <c r="AB84" s="428">
        <f>'2019 KESIS Energy Balance'!AB84*'2019 KESIS Energy Balance (2)'!$B$1</f>
        <v>0</v>
      </c>
      <c r="AC84" s="428">
        <f>'2019 KESIS Energy Balance'!AC84*'2019 KESIS Energy Balance (2)'!$B$1</f>
        <v>0</v>
      </c>
      <c r="AD84" s="428">
        <f>'2019 KESIS Energy Balance'!AD84*'2019 KESIS Energy Balance (2)'!$B$1</f>
        <v>0</v>
      </c>
      <c r="AE84" s="428">
        <f>'2019 KESIS Energy Balance'!AE84*'2019 KESIS Energy Balance (2)'!$B$1</f>
        <v>28331520000</v>
      </c>
      <c r="AF84" s="428">
        <f>'2019 KESIS Energy Balance'!AF84*'2019 KESIS Energy Balance (2)'!$B$1</f>
        <v>0</v>
      </c>
      <c r="AG84" s="428">
        <f>'2019 KESIS Energy Balance'!AG84*'2019 KESIS Energy Balance (2)'!$B$1</f>
        <v>0</v>
      </c>
      <c r="AH84" s="428">
        <f>'2019 KESIS Energy Balance'!AH84*'2019 KESIS Energy Balance (2)'!$B$1</f>
        <v>9556015360000</v>
      </c>
      <c r="AI84" s="428">
        <f>'2019 KESIS Energy Balance'!AI84*'2019 KESIS Energy Balance (2)'!$B$1</f>
        <v>45845795840000</v>
      </c>
      <c r="AJ84" s="428">
        <f>'2019 KESIS Energy Balance'!AJ84*'2019 KESIS Energy Balance (2)'!$B$1</f>
        <v>0</v>
      </c>
      <c r="AK84" s="428">
        <f>'2019 KESIS Energy Balance'!AK84*'2019 KESIS Energy Balance (2)'!$B$1</f>
        <v>0</v>
      </c>
      <c r="AL84" s="428">
        <f>'2019 KESIS Energy Balance'!AL84*'2019 KESIS Energy Balance (2)'!$B$1</f>
        <v>0</v>
      </c>
      <c r="AM84" s="428">
        <f>'2019 KESIS Energy Balance'!AM84*'2019 KESIS Energy Balance (2)'!$B$1</f>
        <v>0</v>
      </c>
      <c r="AN84" s="428">
        <f>'2019 KESIS Energy Balance'!AN84*'2019 KESIS Energy Balance (2)'!$B$1</f>
        <v>0</v>
      </c>
      <c r="AO84" s="428">
        <f>'2019 KESIS Energy Balance'!AO84*'2019 KESIS Energy Balance (2)'!$B$1</f>
        <v>0</v>
      </c>
      <c r="AP84" s="428">
        <f>'2019 KESIS Energy Balance'!AP84*'2019 KESIS Energy Balance (2)'!$B$1</f>
        <v>2212040960000</v>
      </c>
      <c r="AQ84" s="428">
        <f>'2019 KESIS Energy Balance'!AQ84*'2019 KESIS Energy Balance (2)'!$B$1</f>
        <v>1328407040000</v>
      </c>
      <c r="AR84" s="428">
        <f>'2019 KESIS Energy Balance'!AR84*'2019 KESIS Energy Balance (2)'!$B$1</f>
        <v>436043520000</v>
      </c>
      <c r="AS84" s="428">
        <f>'2019 KESIS Energy Balance'!AS84*'2019 KESIS Energy Balance (2)'!$B$1</f>
        <v>188122880000</v>
      </c>
      <c r="AT84" s="428">
        <f>'2019 KESIS Energy Balance'!AT84*'2019 KESIS Energy Balance (2)'!$B$1</f>
        <v>653053439999.99988</v>
      </c>
      <c r="AU84" s="428">
        <f>'2019 KESIS Energy Balance'!AU84*'2019 KESIS Energy Balance (2)'!$B$1</f>
        <v>0</v>
      </c>
      <c r="AV84" s="428">
        <f>'2019 KESIS Energy Balance'!AV84*'2019 KESIS Energy Balance (2)'!$B$1</f>
        <v>0</v>
      </c>
      <c r="AW84" s="428">
        <f>'2019 KESIS Energy Balance'!AW84*'2019 KESIS Energy Balance (2)'!$B$1</f>
        <v>0</v>
      </c>
      <c r="AX84" s="428">
        <f>'2019 KESIS Energy Balance'!AX84*'2019 KESIS Energy Balance (2)'!$B$1</f>
        <v>0</v>
      </c>
      <c r="AY84" s="428">
        <f>'2019 KESIS Energy Balance'!AY84*'2019 KESIS Energy Balance (2)'!$B$1</f>
        <v>0</v>
      </c>
      <c r="AZ84" s="428">
        <f>'2019 KESIS Energy Balance'!AZ84*'2019 KESIS Energy Balance (2)'!$B$1</f>
        <v>0</v>
      </c>
      <c r="BA84" s="428">
        <f>'2019 KESIS Energy Balance'!BA84*'2019 KESIS Energy Balance (2)'!$B$1</f>
        <v>95112959999.999985</v>
      </c>
      <c r="BB84" s="428">
        <f>'2019 KESIS Energy Balance'!BB84*'2019 KESIS Energy Balance (2)'!$B$1</f>
        <v>0</v>
      </c>
      <c r="BC84" s="428">
        <f>'2019 KESIS Energy Balance'!BC84*'2019 KESIS Energy Balance (2)'!$B$1</f>
        <v>47419623680000</v>
      </c>
      <c r="BD84" s="428">
        <f>'2019 KESIS Energy Balance'!BD84*'2019 KESIS Energy Balance (2)'!$B$1</f>
        <v>0</v>
      </c>
      <c r="BE84" s="428">
        <f>'2019 KESIS Energy Balance'!BE84*'2019 KESIS Energy Balance (2)'!$B$1</f>
        <v>0</v>
      </c>
      <c r="BF84" s="428">
        <f>'2019 KESIS Energy Balance'!BF84*'2019 KESIS Energy Balance (2)'!$B$1</f>
        <v>384459520000</v>
      </c>
      <c r="BG84" s="428">
        <f>'2019 KESIS Energy Balance'!BG84*'2019 KESIS Energy Balance (2)'!$B$1</f>
        <v>1101675520000</v>
      </c>
      <c r="BH84" s="428">
        <f>'2019 KESIS Energy Balance'!BH84*'2019 KESIS Energy Balance (2)'!$B$1</f>
        <v>0</v>
      </c>
      <c r="BI84" s="428">
        <f>'2019 KESIS Energy Balance'!BI84*'2019 KESIS Energy Balance (2)'!$B$1</f>
        <v>0</v>
      </c>
      <c r="BJ84" s="428">
        <f>'2019 KESIS Energy Balance'!BJ84*'2019 KESIS Energy Balance (2)'!$B$1</f>
        <v>925224869119999.88</v>
      </c>
      <c r="BK84" s="428">
        <f>'2019 KESIS Energy Balance'!BK84*'2019 KESIS Energy Balance (2)'!$B$1</f>
        <v>614846718720000</v>
      </c>
      <c r="BL84" s="104"/>
      <c r="BM84" s="104"/>
    </row>
    <row r="85" spans="2:65">
      <c r="B85" s="114" t="s">
        <v>395</v>
      </c>
      <c r="C85" s="115" t="s">
        <v>396</v>
      </c>
      <c r="D85" s="428">
        <f>'2019 KESIS Energy Balance'!D85*'2019 KESIS Energy Balance (2)'!$B$1</f>
        <v>0</v>
      </c>
      <c r="E85" s="428">
        <f>'2019 KESIS Energy Balance'!E85*'2019 KESIS Energy Balance (2)'!$B$1</f>
        <v>0</v>
      </c>
      <c r="F85" s="428">
        <f>'2019 KESIS Energy Balance'!F85*'2019 KESIS Energy Balance (2)'!$B$1</f>
        <v>0</v>
      </c>
      <c r="G85" s="428">
        <f>'2019 KESIS Energy Balance'!G85*'2019 KESIS Energy Balance (2)'!$B$1</f>
        <v>0</v>
      </c>
      <c r="H85" s="428">
        <f>'2019 KESIS Energy Balance'!H85*'2019 KESIS Energy Balance (2)'!$B$1</f>
        <v>0</v>
      </c>
      <c r="I85" s="428">
        <f>'2019 KESIS Energy Balance'!I85*'2019 KESIS Energy Balance (2)'!$B$1</f>
        <v>0</v>
      </c>
      <c r="J85" s="428">
        <f>'2019 KESIS Energy Balance'!J85*'2019 KESIS Energy Balance (2)'!$B$1</f>
        <v>0</v>
      </c>
      <c r="K85" s="428">
        <f>'2019 KESIS Energy Balance'!K85*'2019 KESIS Energy Balance (2)'!$B$1</f>
        <v>0</v>
      </c>
      <c r="L85" s="428">
        <f>'2019 KESIS Energy Balance'!L85*'2019 KESIS Energy Balance (2)'!$B$1</f>
        <v>0</v>
      </c>
      <c r="M85" s="428">
        <f>'2019 KESIS Energy Balance'!M85*'2019 KESIS Energy Balance (2)'!$B$1</f>
        <v>0</v>
      </c>
      <c r="N85" s="428">
        <f>'2019 KESIS Energy Balance'!N85*'2019 KESIS Energy Balance (2)'!$B$1</f>
        <v>0</v>
      </c>
      <c r="O85" s="428">
        <f>'2019 KESIS Energy Balance'!O85*'2019 KESIS Energy Balance (2)'!$B$1</f>
        <v>0</v>
      </c>
      <c r="P85" s="428">
        <f>'2019 KESIS Energy Balance'!P85*'2019 KESIS Energy Balance (2)'!$B$1</f>
        <v>0</v>
      </c>
      <c r="Q85" s="428">
        <f>'2019 KESIS Energy Balance'!Q85*'2019 KESIS Energy Balance (2)'!$B$1</f>
        <v>1153578824960000</v>
      </c>
      <c r="R85" s="428">
        <f>'2019 KESIS Energy Balance'!R85*'2019 KESIS Energy Balance (2)'!$B$1</f>
        <v>39934428160000</v>
      </c>
      <c r="S85" s="428">
        <f>'2019 KESIS Energy Balance'!S85*'2019 KESIS Energy Balance (2)'!$B$1</f>
        <v>0</v>
      </c>
      <c r="T85" s="428">
        <f>'2019 KESIS Energy Balance'!T85*'2019 KESIS Energy Balance (2)'!$B$1</f>
        <v>0</v>
      </c>
      <c r="U85" s="428">
        <f>'2019 KESIS Energy Balance'!U85*'2019 KESIS Energy Balance (2)'!$B$1</f>
        <v>0</v>
      </c>
      <c r="V85" s="428">
        <f>'2019 KESIS Energy Balance'!V85*'2019 KESIS Energy Balance (2)'!$B$1</f>
        <v>0</v>
      </c>
      <c r="W85" s="428">
        <f>'2019 KESIS Energy Balance'!W85*'2019 KESIS Energy Balance (2)'!$B$1</f>
        <v>0</v>
      </c>
      <c r="X85" s="428">
        <f>'2019 KESIS Energy Balance'!X85*'2019 KESIS Energy Balance (2)'!$B$1</f>
        <v>0</v>
      </c>
      <c r="Y85" s="428">
        <f>'2019 KESIS Energy Balance'!Y85*'2019 KESIS Energy Balance (2)'!$B$1</f>
        <v>0</v>
      </c>
      <c r="Z85" s="428">
        <f>'2019 KESIS Energy Balance'!Z85*'2019 KESIS Energy Balance (2)'!$B$1</f>
        <v>0</v>
      </c>
      <c r="AA85" s="428">
        <f>'2019 KESIS Energy Balance'!AA85*'2019 KESIS Energy Balance (2)'!$B$1</f>
        <v>0</v>
      </c>
      <c r="AB85" s="428">
        <f>'2019 KESIS Energy Balance'!AB85*'2019 KESIS Energy Balance (2)'!$B$1</f>
        <v>0</v>
      </c>
      <c r="AC85" s="428">
        <f>'2019 KESIS Energy Balance'!AC85*'2019 KESIS Energy Balance (2)'!$B$1</f>
        <v>0</v>
      </c>
      <c r="AD85" s="428">
        <f>'2019 KESIS Energy Balance'!AD85*'2019 KESIS Energy Balance (2)'!$B$1</f>
        <v>6983680000</v>
      </c>
      <c r="AE85" s="428">
        <f>'2019 KESIS Energy Balance'!AE85*'2019 KESIS Energy Balance (2)'!$B$1</f>
        <v>0</v>
      </c>
      <c r="AF85" s="428">
        <f>'2019 KESIS Energy Balance'!AF85*'2019 KESIS Energy Balance (2)'!$B$1</f>
        <v>0</v>
      </c>
      <c r="AG85" s="428">
        <f>'2019 KESIS Energy Balance'!AG85*'2019 KESIS Energy Balance (2)'!$B$1</f>
        <v>0</v>
      </c>
      <c r="AH85" s="428">
        <f>'2019 KESIS Energy Balance'!AH85*'2019 KESIS Energy Balance (2)'!$B$1</f>
        <v>12018794239999.998</v>
      </c>
      <c r="AI85" s="428">
        <f>'2019 KESIS Energy Balance'!AI85*'2019 KESIS Energy Balance (2)'!$B$1</f>
        <v>0</v>
      </c>
      <c r="AJ85" s="428">
        <f>'2019 KESIS Energy Balance'!AJ85*'2019 KESIS Energy Balance (2)'!$B$1</f>
        <v>0</v>
      </c>
      <c r="AK85" s="428">
        <f>'2019 KESIS Energy Balance'!AK85*'2019 KESIS Energy Balance (2)'!$B$1</f>
        <v>0</v>
      </c>
      <c r="AL85" s="428">
        <f>'2019 KESIS Energy Balance'!AL85*'2019 KESIS Energy Balance (2)'!$B$1</f>
        <v>0</v>
      </c>
      <c r="AM85" s="428">
        <f>'2019 KESIS Energy Balance'!AM85*'2019 KESIS Energy Balance (2)'!$B$1</f>
        <v>0</v>
      </c>
      <c r="AN85" s="428">
        <f>'2019 KESIS Energy Balance'!AN85*'2019 KESIS Energy Balance (2)'!$B$1</f>
        <v>0</v>
      </c>
      <c r="AO85" s="428">
        <f>'2019 KESIS Energy Balance'!AO85*'2019 KESIS Energy Balance (2)'!$B$1</f>
        <v>0</v>
      </c>
      <c r="AP85" s="428">
        <f>'2019 KESIS Energy Balance'!AP85*'2019 KESIS Energy Balance (2)'!$B$1</f>
        <v>785783040000</v>
      </c>
      <c r="AQ85" s="428">
        <f>'2019 KESIS Energy Balance'!AQ85*'2019 KESIS Energy Balance (2)'!$B$1</f>
        <v>4510584320000</v>
      </c>
      <c r="AR85" s="428">
        <f>'2019 KESIS Energy Balance'!AR85*'2019 KESIS Energy Balance (2)'!$B$1</f>
        <v>1349120000</v>
      </c>
      <c r="AS85" s="428">
        <f>'2019 KESIS Energy Balance'!AS85*'2019 KESIS Energy Balance (2)'!$B$1</f>
        <v>3079168000000</v>
      </c>
      <c r="AT85" s="428">
        <f>'2019 KESIS Energy Balance'!AT85*'2019 KESIS Energy Balance (2)'!$B$1</f>
        <v>45909760000</v>
      </c>
      <c r="AU85" s="428">
        <f>'2019 KESIS Energy Balance'!AU85*'2019 KESIS Energy Balance (2)'!$B$1</f>
        <v>0</v>
      </c>
      <c r="AV85" s="428">
        <f>'2019 KESIS Energy Balance'!AV85*'2019 KESIS Energy Balance (2)'!$B$1</f>
        <v>0</v>
      </c>
      <c r="AW85" s="428">
        <f>'2019 KESIS Energy Balance'!AW85*'2019 KESIS Energy Balance (2)'!$B$1</f>
        <v>0</v>
      </c>
      <c r="AX85" s="428">
        <f>'2019 KESIS Energy Balance'!AX85*'2019 KESIS Energy Balance (2)'!$B$1</f>
        <v>0</v>
      </c>
      <c r="AY85" s="428">
        <f>'2019 KESIS Energy Balance'!AY85*'2019 KESIS Energy Balance (2)'!$B$1</f>
        <v>0</v>
      </c>
      <c r="AZ85" s="428">
        <f>'2019 KESIS Energy Balance'!AZ85*'2019 KESIS Energy Balance (2)'!$B$1</f>
        <v>0</v>
      </c>
      <c r="BA85" s="428">
        <f>'2019 KESIS Energy Balance'!BA85*'2019 KESIS Energy Balance (2)'!$B$1</f>
        <v>0</v>
      </c>
      <c r="BB85" s="428">
        <f>'2019 KESIS Energy Balance'!BB85*'2019 KESIS Energy Balance (2)'!$B$1</f>
        <v>0</v>
      </c>
      <c r="BC85" s="428">
        <f>'2019 KESIS Energy Balance'!BC85*'2019 KESIS Energy Balance (2)'!$B$1</f>
        <v>0</v>
      </c>
      <c r="BD85" s="428">
        <f>'2019 KESIS Energy Balance'!BD85*'2019 KESIS Energy Balance (2)'!$B$1</f>
        <v>0</v>
      </c>
      <c r="BE85" s="428">
        <f>'2019 KESIS Energy Balance'!BE85*'2019 KESIS Energy Balance (2)'!$B$1</f>
        <v>0</v>
      </c>
      <c r="BF85" s="428">
        <f>'2019 KESIS Energy Balance'!BF85*'2019 KESIS Energy Balance (2)'!$B$1</f>
        <v>0</v>
      </c>
      <c r="BG85" s="428">
        <f>'2019 KESIS Energy Balance'!BG85*'2019 KESIS Energy Balance (2)'!$B$1</f>
        <v>0</v>
      </c>
      <c r="BH85" s="428">
        <f>'2019 KESIS Energy Balance'!BH85*'2019 KESIS Energy Balance (2)'!$B$1</f>
        <v>0</v>
      </c>
      <c r="BI85" s="428">
        <f>'2019 KESIS Energy Balance'!BI85*'2019 KESIS Energy Balance (2)'!$B$1</f>
        <v>0</v>
      </c>
      <c r="BJ85" s="428">
        <f>'2019 KESIS Energy Balance'!BJ85*'2019 KESIS Energy Balance (2)'!$B$1</f>
        <v>1213961825279999.8</v>
      </c>
      <c r="BK85" s="428">
        <f>'2019 KESIS Energy Balance'!BK85*'2019 KESIS Energy Balance (2)'!$B$1</f>
        <v>8422754560000</v>
      </c>
      <c r="BL85" s="104"/>
      <c r="BM85" s="104"/>
    </row>
    <row r="86" spans="2:65" collapsed="1">
      <c r="B86" s="114" t="s">
        <v>397</v>
      </c>
      <c r="C86" s="115" t="s">
        <v>398</v>
      </c>
      <c r="D86" s="428">
        <f>'2019 KESIS Energy Balance'!D86*'2019 KESIS Energy Balance (2)'!$B$1</f>
        <v>0</v>
      </c>
      <c r="E86" s="428">
        <f>'2019 KESIS Energy Balance'!E86*'2019 KESIS Energy Balance (2)'!$B$1</f>
        <v>0</v>
      </c>
      <c r="F86" s="428">
        <f>'2019 KESIS Energy Balance'!F86*'2019 KESIS Energy Balance (2)'!$B$1</f>
        <v>0</v>
      </c>
      <c r="G86" s="428">
        <f>'2019 KESIS Energy Balance'!G86*'2019 KESIS Energy Balance (2)'!$B$1</f>
        <v>447734755840000.06</v>
      </c>
      <c r="H86" s="428">
        <f>'2019 KESIS Energy Balance'!H86*'2019 KESIS Energy Balance (2)'!$B$1</f>
        <v>0</v>
      </c>
      <c r="I86" s="428">
        <f>'2019 KESIS Energy Balance'!I86*'2019 KESIS Energy Balance (2)'!$B$1</f>
        <v>0</v>
      </c>
      <c r="J86" s="428">
        <f>'2019 KESIS Energy Balance'!J86*'2019 KESIS Energy Balance (2)'!$B$1</f>
        <v>0</v>
      </c>
      <c r="K86" s="428">
        <f>'2019 KESIS Energy Balance'!K86*'2019 KESIS Energy Balance (2)'!$B$1</f>
        <v>0</v>
      </c>
      <c r="L86" s="428">
        <f>'2019 KESIS Energy Balance'!L86*'2019 KESIS Energy Balance (2)'!$B$1</f>
        <v>0</v>
      </c>
      <c r="M86" s="428">
        <f>'2019 KESIS Energy Balance'!M86*'2019 KESIS Energy Balance (2)'!$B$1</f>
        <v>0</v>
      </c>
      <c r="N86" s="428">
        <f>'2019 KESIS Energy Balance'!N86*'2019 KESIS Energy Balance (2)'!$B$1</f>
        <v>0</v>
      </c>
      <c r="O86" s="428">
        <f>'2019 KESIS Energy Balance'!O86*'2019 KESIS Energy Balance (2)'!$B$1</f>
        <v>0</v>
      </c>
      <c r="P86" s="428">
        <f>'2019 KESIS Energy Balance'!P86*'2019 KESIS Energy Balance (2)'!$B$1</f>
        <v>0</v>
      </c>
      <c r="Q86" s="428">
        <f>'2019 KESIS Energy Balance'!Q86*'2019 KESIS Energy Balance (2)'!$B$1</f>
        <v>144166050560000</v>
      </c>
      <c r="R86" s="428">
        <f>'2019 KESIS Energy Balance'!R86*'2019 KESIS Energy Balance (2)'!$B$1</f>
        <v>13065354239999.998</v>
      </c>
      <c r="S86" s="428">
        <f>'2019 KESIS Energy Balance'!S86*'2019 KESIS Energy Balance (2)'!$B$1</f>
        <v>0</v>
      </c>
      <c r="T86" s="428">
        <f>'2019 KESIS Energy Balance'!T86*'2019 KESIS Energy Balance (2)'!$B$1</f>
        <v>0</v>
      </c>
      <c r="U86" s="428">
        <f>'2019 KESIS Energy Balance'!U86*'2019 KESIS Energy Balance (2)'!$B$1</f>
        <v>0</v>
      </c>
      <c r="V86" s="428">
        <f>'2019 KESIS Energy Balance'!V86*'2019 KESIS Energy Balance (2)'!$B$1</f>
        <v>0</v>
      </c>
      <c r="W86" s="428">
        <f>'2019 KESIS Energy Balance'!W86*'2019 KESIS Energy Balance (2)'!$B$1</f>
        <v>32019537920000</v>
      </c>
      <c r="X86" s="428">
        <f>'2019 KESIS Energy Balance'!X86*'2019 KESIS Energy Balance (2)'!$B$1</f>
        <v>2966357760000</v>
      </c>
      <c r="Y86" s="428">
        <f>'2019 KESIS Energy Balance'!Y86*'2019 KESIS Energy Balance (2)'!$B$1</f>
        <v>0</v>
      </c>
      <c r="Z86" s="428">
        <f>'2019 KESIS Energy Balance'!Z86*'2019 KESIS Energy Balance (2)'!$B$1</f>
        <v>0</v>
      </c>
      <c r="AA86" s="428">
        <f>'2019 KESIS Energy Balance'!AA86*'2019 KESIS Energy Balance (2)'!$B$1</f>
        <v>0</v>
      </c>
      <c r="AB86" s="428">
        <f>'2019 KESIS Energy Balance'!AB86*'2019 KESIS Energy Balance (2)'!$B$1</f>
        <v>0</v>
      </c>
      <c r="AC86" s="428">
        <f>'2019 KESIS Energy Balance'!AC86*'2019 KESIS Energy Balance (2)'!$B$1</f>
        <v>0</v>
      </c>
      <c r="AD86" s="428">
        <f>'2019 KESIS Energy Balance'!AD86*'2019 KESIS Energy Balance (2)'!$B$1</f>
        <v>78685440000</v>
      </c>
      <c r="AE86" s="428">
        <f>'2019 KESIS Energy Balance'!AE86*'2019 KESIS Energy Balance (2)'!$B$1</f>
        <v>0</v>
      </c>
      <c r="AF86" s="428">
        <f>'2019 KESIS Energy Balance'!AF86*'2019 KESIS Energy Balance (2)'!$B$1</f>
        <v>0</v>
      </c>
      <c r="AG86" s="428">
        <f>'2019 KESIS Energy Balance'!AG86*'2019 KESIS Energy Balance (2)'!$B$1</f>
        <v>0</v>
      </c>
      <c r="AH86" s="428">
        <f>'2019 KESIS Energy Balance'!AH86*'2019 KESIS Energy Balance (2)'!$B$1</f>
        <v>9332577280000</v>
      </c>
      <c r="AI86" s="428">
        <f>'2019 KESIS Energy Balance'!AI86*'2019 KESIS Energy Balance (2)'!$B$1</f>
        <v>140327208960000.02</v>
      </c>
      <c r="AJ86" s="428">
        <f>'2019 KESIS Energy Balance'!AJ86*'2019 KESIS Energy Balance (2)'!$B$1</f>
        <v>0</v>
      </c>
      <c r="AK86" s="428">
        <f>'2019 KESIS Energy Balance'!AK86*'2019 KESIS Energy Balance (2)'!$B$1</f>
        <v>0</v>
      </c>
      <c r="AL86" s="428">
        <f>'2019 KESIS Energy Balance'!AL86*'2019 KESIS Energy Balance (2)'!$B$1</f>
        <v>0</v>
      </c>
      <c r="AM86" s="428">
        <f>'2019 KESIS Energy Balance'!AM86*'2019 KESIS Energy Balance (2)'!$B$1</f>
        <v>0</v>
      </c>
      <c r="AN86" s="428">
        <f>'2019 KESIS Energy Balance'!AN86*'2019 KESIS Energy Balance (2)'!$B$1</f>
        <v>0</v>
      </c>
      <c r="AO86" s="428">
        <f>'2019 KESIS Energy Balance'!AO86*'2019 KESIS Energy Balance (2)'!$B$1</f>
        <v>13194790399999.998</v>
      </c>
      <c r="AP86" s="428">
        <f>'2019 KESIS Energy Balance'!AP86*'2019 KESIS Energy Balance (2)'!$B$1</f>
        <v>672496640000</v>
      </c>
      <c r="AQ86" s="428">
        <f>'2019 KESIS Energy Balance'!AQ86*'2019 KESIS Energy Balance (2)'!$B$1</f>
        <v>7540152320000</v>
      </c>
      <c r="AR86" s="428">
        <f>'2019 KESIS Energy Balance'!AR86*'2019 KESIS Energy Balance (2)'!$B$1</f>
        <v>10315093760000</v>
      </c>
      <c r="AS86" s="428">
        <f>'2019 KESIS Energy Balance'!AS86*'2019 KESIS Energy Balance (2)'!$B$1</f>
        <v>130120600319999.98</v>
      </c>
      <c r="AT86" s="428">
        <f>'2019 KESIS Energy Balance'!AT86*'2019 KESIS Energy Balance (2)'!$B$1</f>
        <v>365968640000</v>
      </c>
      <c r="AU86" s="428">
        <f>'2019 KESIS Energy Balance'!AU86*'2019 KESIS Energy Balance (2)'!$B$1</f>
        <v>0</v>
      </c>
      <c r="AV86" s="428">
        <f>'2019 KESIS Energy Balance'!AV86*'2019 KESIS Energy Balance (2)'!$B$1</f>
        <v>0</v>
      </c>
      <c r="AW86" s="428">
        <f>'2019 KESIS Energy Balance'!AW86*'2019 KESIS Energy Balance (2)'!$B$1</f>
        <v>0</v>
      </c>
      <c r="AX86" s="428">
        <f>'2019 KESIS Energy Balance'!AX86*'2019 KESIS Energy Balance (2)'!$B$1</f>
        <v>0</v>
      </c>
      <c r="AY86" s="428">
        <f>'2019 KESIS Energy Balance'!AY86*'2019 KESIS Energy Balance (2)'!$B$1</f>
        <v>0</v>
      </c>
      <c r="AZ86" s="428">
        <f>'2019 KESIS Energy Balance'!AZ86*'2019 KESIS Energy Balance (2)'!$B$1</f>
        <v>0</v>
      </c>
      <c r="BA86" s="428">
        <f>'2019 KESIS Energy Balance'!BA86*'2019 KESIS Energy Balance (2)'!$B$1</f>
        <v>0</v>
      </c>
      <c r="BB86" s="428">
        <f>'2019 KESIS Energy Balance'!BB86*'2019 KESIS Energy Balance (2)'!$B$1</f>
        <v>0</v>
      </c>
      <c r="BC86" s="428">
        <f>'2019 KESIS Energy Balance'!BC86*'2019 KESIS Energy Balance (2)'!$B$1</f>
        <v>0</v>
      </c>
      <c r="BD86" s="428">
        <f>'2019 KESIS Energy Balance'!BD86*'2019 KESIS Energy Balance (2)'!$B$1</f>
        <v>0</v>
      </c>
      <c r="BE86" s="428">
        <f>'2019 KESIS Energy Balance'!BE86*'2019 KESIS Energy Balance (2)'!$B$1</f>
        <v>0</v>
      </c>
      <c r="BF86" s="428">
        <f>'2019 KESIS Energy Balance'!BF86*'2019 KESIS Energy Balance (2)'!$B$1</f>
        <v>0</v>
      </c>
      <c r="BG86" s="428">
        <f>'2019 KESIS Energy Balance'!BG86*'2019 KESIS Energy Balance (2)'!$B$1</f>
        <v>0</v>
      </c>
      <c r="BH86" s="428">
        <f>'2019 KESIS Energy Balance'!BH86*'2019 KESIS Energy Balance (2)'!$B$1</f>
        <v>0</v>
      </c>
      <c r="BI86" s="428">
        <f>'2019 KESIS Energy Balance'!BI86*'2019 KESIS Energy Balance (2)'!$B$1</f>
        <v>0</v>
      </c>
      <c r="BJ86" s="428">
        <f>'2019 KESIS Energy Balance'!BJ86*'2019 KESIS Energy Balance (2)'!$B$1</f>
        <v>951899630080000.13</v>
      </c>
      <c r="BK86" s="428">
        <f>'2019 KESIS Energy Balance'!BK86*'2019 KESIS Energy Balance (2)'!$B$1</f>
        <v>181033849600000</v>
      </c>
      <c r="BL86" s="104"/>
      <c r="BM86" s="104"/>
    </row>
    <row r="87" spans="2:65">
      <c r="B87" s="114" t="s">
        <v>399</v>
      </c>
      <c r="C87" s="115" t="s">
        <v>400</v>
      </c>
      <c r="D87" s="428">
        <f>'2019 KESIS Energy Balance'!D87*'2019 KESIS Energy Balance (2)'!$B$1</f>
        <v>0</v>
      </c>
      <c r="E87" s="428">
        <f>'2019 KESIS Energy Balance'!E87*'2019 KESIS Energy Balance (2)'!$B$1</f>
        <v>0</v>
      </c>
      <c r="F87" s="428">
        <f>'2019 KESIS Energy Balance'!F87*'2019 KESIS Energy Balance (2)'!$B$1</f>
        <v>0</v>
      </c>
      <c r="G87" s="428">
        <f>'2019 KESIS Energy Balance'!G87*'2019 KESIS Energy Balance (2)'!$B$1</f>
        <v>0</v>
      </c>
      <c r="H87" s="428">
        <f>'2019 KESIS Energy Balance'!H87*'2019 KESIS Energy Balance (2)'!$B$1</f>
        <v>0</v>
      </c>
      <c r="I87" s="428">
        <f>'2019 KESIS Energy Balance'!I87*'2019 KESIS Energy Balance (2)'!$B$1</f>
        <v>0</v>
      </c>
      <c r="J87" s="428">
        <f>'2019 KESIS Energy Balance'!J87*'2019 KESIS Energy Balance (2)'!$B$1</f>
        <v>0</v>
      </c>
      <c r="K87" s="428">
        <f>'2019 KESIS Energy Balance'!K87*'2019 KESIS Energy Balance (2)'!$B$1</f>
        <v>0</v>
      </c>
      <c r="L87" s="428">
        <f>'2019 KESIS Energy Balance'!L87*'2019 KESIS Energy Balance (2)'!$B$1</f>
        <v>0</v>
      </c>
      <c r="M87" s="428">
        <f>'2019 KESIS Energy Balance'!M87*'2019 KESIS Energy Balance (2)'!$B$1</f>
        <v>0</v>
      </c>
      <c r="N87" s="428">
        <f>'2019 KESIS Energy Balance'!N87*'2019 KESIS Energy Balance (2)'!$B$1</f>
        <v>0</v>
      </c>
      <c r="O87" s="428">
        <f>'2019 KESIS Energy Balance'!O87*'2019 KESIS Energy Balance (2)'!$B$1</f>
        <v>0</v>
      </c>
      <c r="P87" s="428">
        <f>'2019 KESIS Energy Balance'!P87*'2019 KESIS Energy Balance (2)'!$B$1</f>
        <v>0</v>
      </c>
      <c r="Q87" s="428">
        <f>'2019 KESIS Energy Balance'!Q87*'2019 KESIS Energy Balance (2)'!$B$1</f>
        <v>0</v>
      </c>
      <c r="R87" s="428">
        <f>'2019 KESIS Energy Balance'!R87*'2019 KESIS Energy Balance (2)'!$B$1</f>
        <v>0</v>
      </c>
      <c r="S87" s="428">
        <f>'2019 KESIS Energy Balance'!S87*'2019 KESIS Energy Balance (2)'!$B$1</f>
        <v>0</v>
      </c>
      <c r="T87" s="428">
        <f>'2019 KESIS Energy Balance'!T87*'2019 KESIS Energy Balance (2)'!$B$1</f>
        <v>0</v>
      </c>
      <c r="U87" s="428">
        <f>'2019 KESIS Energy Balance'!U87*'2019 KESIS Energy Balance (2)'!$B$1</f>
        <v>0</v>
      </c>
      <c r="V87" s="428">
        <f>'2019 KESIS Energy Balance'!V87*'2019 KESIS Energy Balance (2)'!$B$1</f>
        <v>0</v>
      </c>
      <c r="W87" s="428">
        <f>'2019 KESIS Energy Balance'!W87*'2019 KESIS Energy Balance (2)'!$B$1</f>
        <v>0</v>
      </c>
      <c r="X87" s="428">
        <f>'2019 KESIS Energy Balance'!X87*'2019 KESIS Energy Balance (2)'!$B$1</f>
        <v>0</v>
      </c>
      <c r="Y87" s="428">
        <f>'2019 KESIS Energy Balance'!Y87*'2019 KESIS Energy Balance (2)'!$B$1</f>
        <v>0</v>
      </c>
      <c r="Z87" s="428">
        <f>'2019 KESIS Energy Balance'!Z87*'2019 KESIS Energy Balance (2)'!$B$1</f>
        <v>0</v>
      </c>
      <c r="AA87" s="428">
        <f>'2019 KESIS Energy Balance'!AA87*'2019 KESIS Energy Balance (2)'!$B$1</f>
        <v>0</v>
      </c>
      <c r="AB87" s="428">
        <f>'2019 KESIS Energy Balance'!AB87*'2019 KESIS Energy Balance (2)'!$B$1</f>
        <v>0</v>
      </c>
      <c r="AC87" s="428">
        <f>'2019 KESIS Energy Balance'!AC87*'2019 KESIS Energy Balance (2)'!$B$1</f>
        <v>0</v>
      </c>
      <c r="AD87" s="428">
        <f>'2019 KESIS Energy Balance'!AD87*'2019 KESIS Energy Balance (2)'!$B$1</f>
        <v>0</v>
      </c>
      <c r="AE87" s="428">
        <f>'2019 KESIS Energy Balance'!AE87*'2019 KESIS Energy Balance (2)'!$B$1</f>
        <v>0</v>
      </c>
      <c r="AF87" s="428">
        <f>'2019 KESIS Energy Balance'!AF87*'2019 KESIS Energy Balance (2)'!$B$1</f>
        <v>0</v>
      </c>
      <c r="AG87" s="428">
        <f>'2019 KESIS Energy Balance'!AG87*'2019 KESIS Energy Balance (2)'!$B$1</f>
        <v>0</v>
      </c>
      <c r="AH87" s="428">
        <f>'2019 KESIS Energy Balance'!AH87*'2019 KESIS Energy Balance (2)'!$B$1</f>
        <v>0</v>
      </c>
      <c r="AI87" s="428">
        <f>'2019 KESIS Energy Balance'!AI87*'2019 KESIS Energy Balance (2)'!$B$1</f>
        <v>0</v>
      </c>
      <c r="AJ87" s="428">
        <f>'2019 KESIS Energy Balance'!AJ87*'2019 KESIS Energy Balance (2)'!$B$1</f>
        <v>0</v>
      </c>
      <c r="AK87" s="428">
        <f>'2019 KESIS Energy Balance'!AK87*'2019 KESIS Energy Balance (2)'!$B$1</f>
        <v>0</v>
      </c>
      <c r="AL87" s="428">
        <f>'2019 KESIS Energy Balance'!AL87*'2019 KESIS Energy Balance (2)'!$B$1</f>
        <v>0</v>
      </c>
      <c r="AM87" s="428">
        <f>'2019 KESIS Energy Balance'!AM87*'2019 KESIS Energy Balance (2)'!$B$1</f>
        <v>0</v>
      </c>
      <c r="AN87" s="428">
        <f>'2019 KESIS Energy Balance'!AN87*'2019 KESIS Energy Balance (2)'!$B$1</f>
        <v>0</v>
      </c>
      <c r="AO87" s="428">
        <f>'2019 KESIS Energy Balance'!AO87*'2019 KESIS Energy Balance (2)'!$B$1</f>
        <v>0</v>
      </c>
      <c r="AP87" s="428">
        <f>'2019 KESIS Energy Balance'!AP87*'2019 KESIS Energy Balance (2)'!$B$1</f>
        <v>0</v>
      </c>
      <c r="AQ87" s="428">
        <f>'2019 KESIS Energy Balance'!AQ87*'2019 KESIS Energy Balance (2)'!$B$1</f>
        <v>0</v>
      </c>
      <c r="AR87" s="428">
        <f>'2019 KESIS Energy Balance'!AR87*'2019 KESIS Energy Balance (2)'!$B$1</f>
        <v>0</v>
      </c>
      <c r="AS87" s="428">
        <f>'2019 KESIS Energy Balance'!AS87*'2019 KESIS Energy Balance (2)'!$B$1</f>
        <v>0</v>
      </c>
      <c r="AT87" s="428">
        <f>'2019 KESIS Energy Balance'!AT87*'2019 KESIS Energy Balance (2)'!$B$1</f>
        <v>0</v>
      </c>
      <c r="AU87" s="428">
        <f>'2019 KESIS Energy Balance'!AU87*'2019 KESIS Energy Balance (2)'!$B$1</f>
        <v>0</v>
      </c>
      <c r="AV87" s="428">
        <f>'2019 KESIS Energy Balance'!AV87*'2019 KESIS Energy Balance (2)'!$B$1</f>
        <v>0</v>
      </c>
      <c r="AW87" s="428">
        <f>'2019 KESIS Energy Balance'!AW87*'2019 KESIS Energy Balance (2)'!$B$1</f>
        <v>0</v>
      </c>
      <c r="AX87" s="428">
        <f>'2019 KESIS Energy Balance'!AX87*'2019 KESIS Energy Balance (2)'!$B$1</f>
        <v>0</v>
      </c>
      <c r="AY87" s="428">
        <f>'2019 KESIS Energy Balance'!AY87*'2019 KESIS Energy Balance (2)'!$B$1</f>
        <v>0</v>
      </c>
      <c r="AZ87" s="428">
        <f>'2019 KESIS Energy Balance'!AZ87*'2019 KESIS Energy Balance (2)'!$B$1</f>
        <v>0</v>
      </c>
      <c r="BA87" s="428">
        <f>'2019 KESIS Energy Balance'!BA87*'2019 KESIS Energy Balance (2)'!$B$1</f>
        <v>0</v>
      </c>
      <c r="BB87" s="428">
        <f>'2019 KESIS Energy Balance'!BB87*'2019 KESIS Energy Balance (2)'!$B$1</f>
        <v>0</v>
      </c>
      <c r="BC87" s="428">
        <f>'2019 KESIS Energy Balance'!BC87*'2019 KESIS Energy Balance (2)'!$B$1</f>
        <v>0</v>
      </c>
      <c r="BD87" s="428">
        <f>'2019 KESIS Energy Balance'!BD87*'2019 KESIS Energy Balance (2)'!$B$1</f>
        <v>0</v>
      </c>
      <c r="BE87" s="428">
        <f>'2019 KESIS Energy Balance'!BE87*'2019 KESIS Energy Balance (2)'!$B$1</f>
        <v>0</v>
      </c>
      <c r="BF87" s="428">
        <f>'2019 KESIS Energy Balance'!BF87*'2019 KESIS Energy Balance (2)'!$B$1</f>
        <v>0</v>
      </c>
      <c r="BG87" s="428">
        <f>'2019 KESIS Energy Balance'!BG87*'2019 KESIS Energy Balance (2)'!$B$1</f>
        <v>0</v>
      </c>
      <c r="BH87" s="428">
        <f>'2019 KESIS Energy Balance'!BH87*'2019 KESIS Energy Balance (2)'!$B$1</f>
        <v>0</v>
      </c>
      <c r="BI87" s="428">
        <f>'2019 KESIS Energy Balance'!BI87*'2019 KESIS Energy Balance (2)'!$B$1</f>
        <v>6420819200000</v>
      </c>
      <c r="BJ87" s="428">
        <f>'2019 KESIS Energy Balance'!BJ87*'2019 KESIS Energy Balance (2)'!$B$1</f>
        <v>6420819200000</v>
      </c>
      <c r="BK87" s="428">
        <f>'2019 KESIS Energy Balance'!BK87*'2019 KESIS Energy Balance (2)'!$B$1</f>
        <v>0</v>
      </c>
      <c r="BL87" s="104"/>
      <c r="BM87" s="104"/>
    </row>
    <row r="88" spans="2:65">
      <c r="B88" s="100" t="s">
        <v>401</v>
      </c>
      <c r="C88" s="134" t="s">
        <v>402</v>
      </c>
      <c r="D88" s="428">
        <f>'2019 KESIS Energy Balance'!D88*'2019 KESIS Energy Balance (2)'!$B$1</f>
        <v>0</v>
      </c>
      <c r="E88" s="428">
        <f>'2019 KESIS Energy Balance'!E88*'2019 KESIS Energy Balance (2)'!$B$1</f>
        <v>0</v>
      </c>
      <c r="F88" s="428">
        <f>'2019 KESIS Energy Balance'!F88*'2019 KESIS Energy Balance (2)'!$B$1</f>
        <v>0</v>
      </c>
      <c r="G88" s="428">
        <f>'2019 KESIS Energy Balance'!G88*'2019 KESIS Energy Balance (2)'!$B$1</f>
        <v>2914868753920000</v>
      </c>
      <c r="H88" s="428">
        <f>'2019 KESIS Energy Balance'!H88*'2019 KESIS Energy Balance (2)'!$B$1</f>
        <v>0</v>
      </c>
      <c r="I88" s="428">
        <f>'2019 KESIS Energy Balance'!I88*'2019 KESIS Energy Balance (2)'!$B$1</f>
        <v>0</v>
      </c>
      <c r="J88" s="428">
        <f>'2019 KESIS Energy Balance'!J88*'2019 KESIS Energy Balance (2)'!$B$1</f>
        <v>0</v>
      </c>
      <c r="K88" s="428">
        <f>'2019 KESIS Energy Balance'!K88*'2019 KESIS Energy Balance (2)'!$B$1</f>
        <v>0</v>
      </c>
      <c r="L88" s="428">
        <f>'2019 KESIS Energy Balance'!L88*'2019 KESIS Energy Balance (2)'!$B$1</f>
        <v>0</v>
      </c>
      <c r="M88" s="428">
        <f>'2019 KESIS Energy Balance'!M88*'2019 KESIS Energy Balance (2)'!$B$1</f>
        <v>0</v>
      </c>
      <c r="N88" s="428">
        <f>'2019 KESIS Energy Balance'!N88*'2019 KESIS Energy Balance (2)'!$B$1</f>
        <v>0</v>
      </c>
      <c r="O88" s="428">
        <f>'2019 KESIS Energy Balance'!O88*'2019 KESIS Energy Balance (2)'!$B$1</f>
        <v>0</v>
      </c>
      <c r="P88" s="428">
        <f>'2019 KESIS Energy Balance'!P88*'2019 KESIS Energy Balance (2)'!$B$1</f>
        <v>0</v>
      </c>
      <c r="Q88" s="428">
        <f>'2019 KESIS Energy Balance'!Q88*'2019 KESIS Energy Balance (2)'!$B$1</f>
        <v>1934425593599999.8</v>
      </c>
      <c r="R88" s="428">
        <f>'2019 KESIS Energy Balance'!R88*'2019 KESIS Energy Balance (2)'!$B$1</f>
        <v>725939528960000</v>
      </c>
      <c r="S88" s="428">
        <f>'2019 KESIS Energy Balance'!S88*'2019 KESIS Energy Balance (2)'!$B$1</f>
        <v>0</v>
      </c>
      <c r="T88" s="428">
        <f>'2019 KESIS Energy Balance'!T88*'2019 KESIS Energy Balance (2)'!$B$1</f>
        <v>0</v>
      </c>
      <c r="U88" s="428">
        <f>'2019 KESIS Energy Balance'!U88*'2019 KESIS Energy Balance (2)'!$B$1</f>
        <v>0</v>
      </c>
      <c r="V88" s="428">
        <f>'2019 KESIS Energy Balance'!V88*'2019 KESIS Energy Balance (2)'!$B$1</f>
        <v>0</v>
      </c>
      <c r="W88" s="428">
        <f>'2019 KESIS Energy Balance'!W88*'2019 KESIS Energy Balance (2)'!$B$1</f>
        <v>409332174080000</v>
      </c>
      <c r="X88" s="428">
        <f>'2019 KESIS Energy Balance'!X88*'2019 KESIS Energy Balance (2)'!$B$1</f>
        <v>90030071039999.984</v>
      </c>
      <c r="Y88" s="428">
        <f>'2019 KESIS Energy Balance'!Y88*'2019 KESIS Energy Balance (2)'!$B$1</f>
        <v>0</v>
      </c>
      <c r="Z88" s="428">
        <f>'2019 KESIS Energy Balance'!Z88*'2019 KESIS Energy Balance (2)'!$B$1</f>
        <v>0</v>
      </c>
      <c r="AA88" s="428">
        <f>'2019 KESIS Energy Balance'!AA88*'2019 KESIS Energy Balance (2)'!$B$1</f>
        <v>0</v>
      </c>
      <c r="AB88" s="428">
        <f>'2019 KESIS Energy Balance'!AB88*'2019 KESIS Energy Balance (2)'!$B$1</f>
        <v>0</v>
      </c>
      <c r="AC88" s="428">
        <f>'2019 KESIS Energy Balance'!AC88*'2019 KESIS Energy Balance (2)'!$B$1</f>
        <v>0</v>
      </c>
      <c r="AD88" s="428">
        <f>'2019 KESIS Energy Balance'!AD88*'2019 KESIS Energy Balance (2)'!$B$1</f>
        <v>42435180800000</v>
      </c>
      <c r="AE88" s="428">
        <f>'2019 KESIS Energy Balance'!AE88*'2019 KESIS Energy Balance (2)'!$B$1</f>
        <v>272442880000</v>
      </c>
      <c r="AF88" s="428">
        <f>'2019 KESIS Energy Balance'!AF88*'2019 KESIS Energy Balance (2)'!$B$1</f>
        <v>0</v>
      </c>
      <c r="AG88" s="428">
        <f>'2019 KESIS Energy Balance'!AG88*'2019 KESIS Energy Balance (2)'!$B$1</f>
        <v>0</v>
      </c>
      <c r="AH88" s="428">
        <f>'2019 KESIS Energy Balance'!AH88*'2019 KESIS Energy Balance (2)'!$B$1</f>
        <v>354991009280000</v>
      </c>
      <c r="AI88" s="428">
        <f>'2019 KESIS Energy Balance'!AI88*'2019 KESIS Energy Balance (2)'!$B$1</f>
        <v>464923973120000</v>
      </c>
      <c r="AJ88" s="428">
        <f>'2019 KESIS Energy Balance'!AJ88*'2019 KESIS Energy Balance (2)'!$B$1</f>
        <v>0</v>
      </c>
      <c r="AK88" s="428">
        <f>'2019 KESIS Energy Balance'!AK88*'2019 KESIS Energy Balance (2)'!$B$1</f>
        <v>0</v>
      </c>
      <c r="AL88" s="428">
        <f>'2019 KESIS Energy Balance'!AL88*'2019 KESIS Energy Balance (2)'!$B$1</f>
        <v>0</v>
      </c>
      <c r="AM88" s="428">
        <f>'2019 KESIS Energy Balance'!AM88*'2019 KESIS Energy Balance (2)'!$B$1</f>
        <v>0</v>
      </c>
      <c r="AN88" s="428">
        <f>'2019 KESIS Energy Balance'!AN88*'2019 KESIS Energy Balance (2)'!$B$1</f>
        <v>0</v>
      </c>
      <c r="AO88" s="428">
        <f>'2019 KESIS Energy Balance'!AO88*'2019 KESIS Energy Balance (2)'!$B$1</f>
        <v>951673295360000</v>
      </c>
      <c r="AP88" s="428">
        <f>'2019 KESIS Energy Balance'!AP88*'2019 KESIS Energy Balance (2)'!$B$1</f>
        <v>302298945280000</v>
      </c>
      <c r="AQ88" s="428">
        <f>'2019 KESIS Energy Balance'!AQ88*'2019 KESIS Energy Balance (2)'!$B$1</f>
        <v>149466663680000</v>
      </c>
      <c r="AR88" s="428">
        <f>'2019 KESIS Energy Balance'!AR88*'2019 KESIS Energy Balance (2)'!$B$1</f>
        <v>192945785600000</v>
      </c>
      <c r="AS88" s="428">
        <f>'2019 KESIS Energy Balance'!AS88*'2019 KESIS Energy Balance (2)'!$B$1</f>
        <v>557772673280000</v>
      </c>
      <c r="AT88" s="428">
        <f>'2019 KESIS Energy Balance'!AT88*'2019 KESIS Energy Balance (2)'!$B$1</f>
        <v>6723696640000</v>
      </c>
      <c r="AU88" s="428">
        <f>'2019 KESIS Energy Balance'!AU88*'2019 KESIS Energy Balance (2)'!$B$1</f>
        <v>26235820799999.996</v>
      </c>
      <c r="AV88" s="428">
        <f>'2019 KESIS Energy Balance'!AV88*'2019 KESIS Energy Balance (2)'!$B$1</f>
        <v>0</v>
      </c>
      <c r="AW88" s="428">
        <f>'2019 KESIS Energy Balance'!AW88*'2019 KESIS Energy Balance (2)'!$B$1</f>
        <v>0</v>
      </c>
      <c r="AX88" s="428">
        <f>'2019 KESIS Energy Balance'!AX88*'2019 KESIS Energy Balance (2)'!$B$1</f>
        <v>0</v>
      </c>
      <c r="AY88" s="428">
        <f>'2019 KESIS Energy Balance'!AY88*'2019 KESIS Energy Balance (2)'!$B$1</f>
        <v>0</v>
      </c>
      <c r="AZ88" s="428">
        <f>'2019 KESIS Energy Balance'!AZ88*'2019 KESIS Energy Balance (2)'!$B$1</f>
        <v>0</v>
      </c>
      <c r="BA88" s="428">
        <f>'2019 KESIS Energy Balance'!BA88*'2019 KESIS Energy Balance (2)'!$B$1</f>
        <v>0</v>
      </c>
      <c r="BB88" s="428">
        <f>'2019 KESIS Energy Balance'!BB88*'2019 KESIS Energy Balance (2)'!$B$1</f>
        <v>0</v>
      </c>
      <c r="BC88" s="428">
        <f>'2019 KESIS Energy Balance'!BC88*'2019 KESIS Energy Balance (2)'!$B$1</f>
        <v>0</v>
      </c>
      <c r="BD88" s="428">
        <f>'2019 KESIS Energy Balance'!BD88*'2019 KESIS Energy Balance (2)'!$B$1</f>
        <v>0</v>
      </c>
      <c r="BE88" s="428">
        <f>'2019 KESIS Energy Balance'!BE88*'2019 KESIS Energy Balance (2)'!$B$1</f>
        <v>0</v>
      </c>
      <c r="BF88" s="428">
        <f>'2019 KESIS Energy Balance'!BF88*'2019 KESIS Energy Balance (2)'!$B$1</f>
        <v>0</v>
      </c>
      <c r="BG88" s="428">
        <f>'2019 KESIS Energy Balance'!BG88*'2019 KESIS Energy Balance (2)'!$B$1</f>
        <v>0</v>
      </c>
      <c r="BH88" s="428">
        <f>'2019 KESIS Energy Balance'!BH88*'2019 KESIS Energy Balance (2)'!$B$1</f>
        <v>0</v>
      </c>
      <c r="BI88" s="428">
        <f>'2019 KESIS Energy Balance'!BI88*'2019 KESIS Energy Balance (2)'!$B$1</f>
        <v>2134336369920000</v>
      </c>
      <c r="BJ88" s="428">
        <f>'2019 KESIS Energy Balance'!BJ88*'2019 KESIS Energy Balance (2)'!$B$1</f>
        <v>1.1258671978240002E+16</v>
      </c>
      <c r="BK88" s="428">
        <f>'2019 KESIS Energy Balance'!BK88*'2019 KESIS Energy Balance (2)'!$B$1</f>
        <v>1644775759360000</v>
      </c>
      <c r="BL88" s="104"/>
      <c r="BM88" s="104"/>
    </row>
    <row r="89" spans="2:65">
      <c r="B89" s="114" t="s">
        <v>403</v>
      </c>
      <c r="C89" s="115" t="s">
        <v>396</v>
      </c>
      <c r="D89" s="428">
        <f>'2019 KESIS Energy Balance'!D89*'2019 KESIS Energy Balance (2)'!$B$1</f>
        <v>0</v>
      </c>
      <c r="E89" s="428">
        <f>'2019 KESIS Energy Balance'!E89*'2019 KESIS Energy Balance (2)'!$B$1</f>
        <v>0</v>
      </c>
      <c r="F89" s="428">
        <f>'2019 KESIS Energy Balance'!F89*'2019 KESIS Energy Balance (2)'!$B$1</f>
        <v>0</v>
      </c>
      <c r="G89" s="428">
        <f>'2019 KESIS Energy Balance'!G89*'2019 KESIS Energy Balance (2)'!$B$1</f>
        <v>0</v>
      </c>
      <c r="H89" s="428">
        <f>'2019 KESIS Energy Balance'!H89*'2019 KESIS Energy Balance (2)'!$B$1</f>
        <v>0</v>
      </c>
      <c r="I89" s="428">
        <f>'2019 KESIS Energy Balance'!I89*'2019 KESIS Energy Balance (2)'!$B$1</f>
        <v>0</v>
      </c>
      <c r="J89" s="428">
        <f>'2019 KESIS Energy Balance'!J89*'2019 KESIS Energy Balance (2)'!$B$1</f>
        <v>0</v>
      </c>
      <c r="K89" s="428">
        <f>'2019 KESIS Energy Balance'!K89*'2019 KESIS Energy Balance (2)'!$B$1</f>
        <v>0</v>
      </c>
      <c r="L89" s="428">
        <f>'2019 KESIS Energy Balance'!L89*'2019 KESIS Energy Balance (2)'!$B$1</f>
        <v>0</v>
      </c>
      <c r="M89" s="428">
        <f>'2019 KESIS Energy Balance'!M89*'2019 KESIS Energy Balance (2)'!$B$1</f>
        <v>0</v>
      </c>
      <c r="N89" s="428">
        <f>'2019 KESIS Energy Balance'!N89*'2019 KESIS Energy Balance (2)'!$B$1</f>
        <v>0</v>
      </c>
      <c r="O89" s="428">
        <f>'2019 KESIS Energy Balance'!O89*'2019 KESIS Energy Balance (2)'!$B$1</f>
        <v>0</v>
      </c>
      <c r="P89" s="428">
        <f>'2019 KESIS Energy Balance'!P89*'2019 KESIS Energy Balance (2)'!$B$1</f>
        <v>0</v>
      </c>
      <c r="Q89" s="428">
        <f>'2019 KESIS Energy Balance'!Q89*'2019 KESIS Energy Balance (2)'!$B$1</f>
        <v>1861610809600000</v>
      </c>
      <c r="R89" s="428">
        <f>'2019 KESIS Energy Balance'!R89*'2019 KESIS Energy Balance (2)'!$B$1</f>
        <v>238169041920000</v>
      </c>
      <c r="S89" s="428">
        <f>'2019 KESIS Energy Balance'!S89*'2019 KESIS Energy Balance (2)'!$B$1</f>
        <v>0</v>
      </c>
      <c r="T89" s="428">
        <f>'2019 KESIS Energy Balance'!T89*'2019 KESIS Energy Balance (2)'!$B$1</f>
        <v>0</v>
      </c>
      <c r="U89" s="428">
        <f>'2019 KESIS Energy Balance'!U89*'2019 KESIS Energy Balance (2)'!$B$1</f>
        <v>0</v>
      </c>
      <c r="V89" s="428">
        <f>'2019 KESIS Energy Balance'!V89*'2019 KESIS Energy Balance (2)'!$B$1</f>
        <v>0</v>
      </c>
      <c r="W89" s="428">
        <f>'2019 KESIS Energy Balance'!W89*'2019 KESIS Energy Balance (2)'!$B$1</f>
        <v>0</v>
      </c>
      <c r="X89" s="428">
        <f>'2019 KESIS Energy Balance'!X89*'2019 KESIS Energy Balance (2)'!$B$1</f>
        <v>0</v>
      </c>
      <c r="Y89" s="428">
        <f>'2019 KESIS Energy Balance'!Y89*'2019 KESIS Energy Balance (2)'!$B$1</f>
        <v>0</v>
      </c>
      <c r="Z89" s="428">
        <f>'2019 KESIS Energy Balance'!Z89*'2019 KESIS Energy Balance (2)'!$B$1</f>
        <v>0</v>
      </c>
      <c r="AA89" s="428">
        <f>'2019 KESIS Energy Balance'!AA89*'2019 KESIS Energy Balance (2)'!$B$1</f>
        <v>0</v>
      </c>
      <c r="AB89" s="428">
        <f>'2019 KESIS Energy Balance'!AB89*'2019 KESIS Energy Balance (2)'!$B$1</f>
        <v>0</v>
      </c>
      <c r="AC89" s="428">
        <f>'2019 KESIS Energy Balance'!AC89*'2019 KESIS Energy Balance (2)'!$B$1</f>
        <v>0</v>
      </c>
      <c r="AD89" s="428">
        <f>'2019 KESIS Energy Balance'!AD89*'2019 KESIS Energy Balance (2)'!$B$1</f>
        <v>62654720000</v>
      </c>
      <c r="AE89" s="428">
        <f>'2019 KESIS Energy Balance'!AE89*'2019 KESIS Energy Balance (2)'!$B$1</f>
        <v>0</v>
      </c>
      <c r="AF89" s="428">
        <f>'2019 KESIS Energy Balance'!AF89*'2019 KESIS Energy Balance (2)'!$B$1</f>
        <v>0</v>
      </c>
      <c r="AG89" s="428">
        <f>'2019 KESIS Energy Balance'!AG89*'2019 KESIS Energy Balance (2)'!$B$1</f>
        <v>0</v>
      </c>
      <c r="AH89" s="428">
        <f>'2019 KESIS Energy Balance'!AH89*'2019 KESIS Energy Balance (2)'!$B$1</f>
        <v>104935505920000</v>
      </c>
      <c r="AI89" s="428">
        <f>'2019 KESIS Energy Balance'!AI89*'2019 KESIS Energy Balance (2)'!$B$1</f>
        <v>0</v>
      </c>
      <c r="AJ89" s="428">
        <f>'2019 KESIS Energy Balance'!AJ89*'2019 KESIS Energy Balance (2)'!$B$1</f>
        <v>0</v>
      </c>
      <c r="AK89" s="428">
        <f>'2019 KESIS Energy Balance'!AK89*'2019 KESIS Energy Balance (2)'!$B$1</f>
        <v>0</v>
      </c>
      <c r="AL89" s="428">
        <f>'2019 KESIS Energy Balance'!AL89*'2019 KESIS Energy Balance (2)'!$B$1</f>
        <v>0</v>
      </c>
      <c r="AM89" s="428">
        <f>'2019 KESIS Energy Balance'!AM89*'2019 KESIS Energy Balance (2)'!$B$1</f>
        <v>0</v>
      </c>
      <c r="AN89" s="428">
        <f>'2019 KESIS Energy Balance'!AN89*'2019 KESIS Energy Balance (2)'!$B$1</f>
        <v>0</v>
      </c>
      <c r="AO89" s="428">
        <f>'2019 KESIS Energy Balance'!AO89*'2019 KESIS Energy Balance (2)'!$B$1</f>
        <v>0</v>
      </c>
      <c r="AP89" s="428">
        <f>'2019 KESIS Energy Balance'!AP89*'2019 KESIS Energy Balance (2)'!$B$1</f>
        <v>111699477760000</v>
      </c>
      <c r="AQ89" s="428">
        <f>'2019 KESIS Energy Balance'!AQ89*'2019 KESIS Energy Balance (2)'!$B$1</f>
        <v>104150080000000</v>
      </c>
      <c r="AR89" s="428">
        <f>'2019 KESIS Energy Balance'!AR89*'2019 KESIS Energy Balance (2)'!$B$1</f>
        <v>18057495040000</v>
      </c>
      <c r="AS89" s="428">
        <f>'2019 KESIS Energy Balance'!AS89*'2019 KESIS Energy Balance (2)'!$B$1</f>
        <v>80033766400000</v>
      </c>
      <c r="AT89" s="428">
        <f>'2019 KESIS Energy Balance'!AT89*'2019 KESIS Energy Balance (2)'!$B$1</f>
        <v>1492999680000</v>
      </c>
      <c r="AU89" s="428">
        <f>'2019 KESIS Energy Balance'!AU89*'2019 KESIS Energy Balance (2)'!$B$1</f>
        <v>0</v>
      </c>
      <c r="AV89" s="428">
        <f>'2019 KESIS Energy Balance'!AV89*'2019 KESIS Energy Balance (2)'!$B$1</f>
        <v>0</v>
      </c>
      <c r="AW89" s="428">
        <f>'2019 KESIS Energy Balance'!AW89*'2019 KESIS Energy Balance (2)'!$B$1</f>
        <v>0</v>
      </c>
      <c r="AX89" s="428">
        <f>'2019 KESIS Energy Balance'!AX89*'2019 KESIS Energy Balance (2)'!$B$1</f>
        <v>0</v>
      </c>
      <c r="AY89" s="428">
        <f>'2019 KESIS Energy Balance'!AY89*'2019 KESIS Energy Balance (2)'!$B$1</f>
        <v>0</v>
      </c>
      <c r="AZ89" s="428">
        <f>'2019 KESIS Energy Balance'!AZ89*'2019 KESIS Energy Balance (2)'!$B$1</f>
        <v>0</v>
      </c>
      <c r="BA89" s="428">
        <f>'2019 KESIS Energy Balance'!BA89*'2019 KESIS Energy Balance (2)'!$B$1</f>
        <v>0</v>
      </c>
      <c r="BB89" s="428">
        <f>'2019 KESIS Energy Balance'!BB89*'2019 KESIS Energy Balance (2)'!$B$1</f>
        <v>0</v>
      </c>
      <c r="BC89" s="428">
        <f>'2019 KESIS Energy Balance'!BC89*'2019 KESIS Energy Balance (2)'!$B$1</f>
        <v>0</v>
      </c>
      <c r="BD89" s="428">
        <f>'2019 KESIS Energy Balance'!BD89*'2019 KESIS Energy Balance (2)'!$B$1</f>
        <v>0</v>
      </c>
      <c r="BE89" s="428">
        <f>'2019 KESIS Energy Balance'!BE89*'2019 KESIS Energy Balance (2)'!$B$1</f>
        <v>0</v>
      </c>
      <c r="BF89" s="428">
        <f>'2019 KESIS Energy Balance'!BF89*'2019 KESIS Energy Balance (2)'!$B$1</f>
        <v>0</v>
      </c>
      <c r="BG89" s="428">
        <f>'2019 KESIS Energy Balance'!BG89*'2019 KESIS Energy Balance (2)'!$B$1</f>
        <v>0</v>
      </c>
      <c r="BH89" s="428">
        <f>'2019 KESIS Energy Balance'!BH89*'2019 KESIS Energy Balance (2)'!$B$1</f>
        <v>0</v>
      </c>
      <c r="BI89" s="428">
        <f>'2019 KESIS Energy Balance'!BI89*'2019 KESIS Energy Balance (2)'!$B$1</f>
        <v>1743865726720000</v>
      </c>
      <c r="BJ89" s="428">
        <f>'2019 KESIS Energy Balance'!BJ89*'2019 KESIS Energy Balance (2)'!$B$1</f>
        <v>4264077557760000</v>
      </c>
      <c r="BK89" s="428">
        <f>'2019 KESIS Energy Balance'!BK89*'2019 KESIS Energy Balance (2)'!$B$1</f>
        <v>315433818880000</v>
      </c>
      <c r="BL89" s="104"/>
      <c r="BM89" s="104"/>
    </row>
    <row r="90" spans="2:65" collapsed="1">
      <c r="B90" s="114" t="s">
        <v>404</v>
      </c>
      <c r="C90" s="115" t="s">
        <v>398</v>
      </c>
      <c r="D90" s="428">
        <f>'2019 KESIS Energy Balance'!D90*'2019 KESIS Energy Balance (2)'!$B$1</f>
        <v>0</v>
      </c>
      <c r="E90" s="428">
        <f>'2019 KESIS Energy Balance'!E90*'2019 KESIS Energy Balance (2)'!$B$1</f>
        <v>0</v>
      </c>
      <c r="F90" s="428">
        <f>'2019 KESIS Energy Balance'!F90*'2019 KESIS Energy Balance (2)'!$B$1</f>
        <v>0</v>
      </c>
      <c r="G90" s="428">
        <f>'2019 KESIS Energy Balance'!G90*'2019 KESIS Energy Balance (2)'!$B$1</f>
        <v>2914868753920000</v>
      </c>
      <c r="H90" s="428">
        <f>'2019 KESIS Energy Balance'!H90*'2019 KESIS Energy Balance (2)'!$B$1</f>
        <v>0</v>
      </c>
      <c r="I90" s="428">
        <f>'2019 KESIS Energy Balance'!I90*'2019 KESIS Energy Balance (2)'!$B$1</f>
        <v>0</v>
      </c>
      <c r="J90" s="428">
        <f>'2019 KESIS Energy Balance'!J90*'2019 KESIS Energy Balance (2)'!$B$1</f>
        <v>0</v>
      </c>
      <c r="K90" s="428">
        <f>'2019 KESIS Energy Balance'!K90*'2019 KESIS Energy Balance (2)'!$B$1</f>
        <v>0</v>
      </c>
      <c r="L90" s="428">
        <f>'2019 KESIS Energy Balance'!L90*'2019 KESIS Energy Balance (2)'!$B$1</f>
        <v>0</v>
      </c>
      <c r="M90" s="428">
        <f>'2019 KESIS Energy Balance'!M90*'2019 KESIS Energy Balance (2)'!$B$1</f>
        <v>0</v>
      </c>
      <c r="N90" s="428">
        <f>'2019 KESIS Energy Balance'!N90*'2019 KESIS Energy Balance (2)'!$B$1</f>
        <v>0</v>
      </c>
      <c r="O90" s="428">
        <f>'2019 KESIS Energy Balance'!O90*'2019 KESIS Energy Balance (2)'!$B$1</f>
        <v>0</v>
      </c>
      <c r="P90" s="428">
        <f>'2019 KESIS Energy Balance'!P90*'2019 KESIS Energy Balance (2)'!$B$1</f>
        <v>0</v>
      </c>
      <c r="Q90" s="428">
        <f>'2019 KESIS Energy Balance'!Q90*'2019 KESIS Energy Balance (2)'!$B$1</f>
        <v>28706496000000</v>
      </c>
      <c r="R90" s="428">
        <f>'2019 KESIS Energy Balance'!R90*'2019 KESIS Energy Balance (2)'!$B$1</f>
        <v>206230332160000.03</v>
      </c>
      <c r="S90" s="428">
        <f>'2019 KESIS Energy Balance'!S90*'2019 KESIS Energy Balance (2)'!$B$1</f>
        <v>0</v>
      </c>
      <c r="T90" s="428">
        <f>'2019 KESIS Energy Balance'!T90*'2019 KESIS Energy Balance (2)'!$B$1</f>
        <v>0</v>
      </c>
      <c r="U90" s="428">
        <f>'2019 KESIS Energy Balance'!U90*'2019 KESIS Energy Balance (2)'!$B$1</f>
        <v>0</v>
      </c>
      <c r="V90" s="428">
        <f>'2019 KESIS Energy Balance'!V90*'2019 KESIS Energy Balance (2)'!$B$1</f>
        <v>0</v>
      </c>
      <c r="W90" s="428">
        <f>'2019 KESIS Energy Balance'!W90*'2019 KESIS Energy Balance (2)'!$B$1</f>
        <v>409332174080000</v>
      </c>
      <c r="X90" s="428">
        <f>'2019 KESIS Energy Balance'!X90*'2019 KESIS Energy Balance (2)'!$B$1</f>
        <v>87203783680000</v>
      </c>
      <c r="Y90" s="428">
        <f>'2019 KESIS Energy Balance'!Y90*'2019 KESIS Energy Balance (2)'!$B$1</f>
        <v>0</v>
      </c>
      <c r="Z90" s="428">
        <f>'2019 KESIS Energy Balance'!Z90*'2019 KESIS Energy Balance (2)'!$B$1</f>
        <v>0</v>
      </c>
      <c r="AA90" s="428">
        <f>'2019 KESIS Energy Balance'!AA90*'2019 KESIS Energy Balance (2)'!$B$1</f>
        <v>0</v>
      </c>
      <c r="AB90" s="428">
        <f>'2019 KESIS Energy Balance'!AB90*'2019 KESIS Energy Balance (2)'!$B$1</f>
        <v>0</v>
      </c>
      <c r="AC90" s="428">
        <f>'2019 KESIS Energy Balance'!AC90*'2019 KESIS Energy Balance (2)'!$B$1</f>
        <v>0</v>
      </c>
      <c r="AD90" s="428">
        <f>'2019 KESIS Energy Balance'!AD90*'2019 KESIS Energy Balance (2)'!$B$1</f>
        <v>8094719999.999999</v>
      </c>
      <c r="AE90" s="428">
        <f>'2019 KESIS Energy Balance'!AE90*'2019 KESIS Energy Balance (2)'!$B$1</f>
        <v>0</v>
      </c>
      <c r="AF90" s="428">
        <f>'2019 KESIS Energy Balance'!AF90*'2019 KESIS Energy Balance (2)'!$B$1</f>
        <v>0</v>
      </c>
      <c r="AG90" s="428">
        <f>'2019 KESIS Energy Balance'!AG90*'2019 KESIS Energy Balance (2)'!$B$1</f>
        <v>0</v>
      </c>
      <c r="AH90" s="428">
        <f>'2019 KESIS Energy Balance'!AH90*'2019 KESIS Energy Balance (2)'!$B$1</f>
        <v>131365917440000</v>
      </c>
      <c r="AI90" s="428">
        <f>'2019 KESIS Energy Balance'!AI90*'2019 KESIS Energy Balance (2)'!$B$1</f>
        <v>464923973120000</v>
      </c>
      <c r="AJ90" s="428">
        <f>'2019 KESIS Energy Balance'!AJ90*'2019 KESIS Energy Balance (2)'!$B$1</f>
        <v>0</v>
      </c>
      <c r="AK90" s="428">
        <f>'2019 KESIS Energy Balance'!AK90*'2019 KESIS Energy Balance (2)'!$B$1</f>
        <v>0</v>
      </c>
      <c r="AL90" s="428">
        <f>'2019 KESIS Energy Balance'!AL90*'2019 KESIS Energy Balance (2)'!$B$1</f>
        <v>0</v>
      </c>
      <c r="AM90" s="428">
        <f>'2019 KESIS Energy Balance'!AM90*'2019 KESIS Energy Balance (2)'!$B$1</f>
        <v>0</v>
      </c>
      <c r="AN90" s="428">
        <f>'2019 KESIS Energy Balance'!AN90*'2019 KESIS Energy Balance (2)'!$B$1</f>
        <v>0</v>
      </c>
      <c r="AO90" s="428">
        <f>'2019 KESIS Energy Balance'!AO90*'2019 KESIS Energy Balance (2)'!$B$1</f>
        <v>928017666560000</v>
      </c>
      <c r="AP90" s="428">
        <f>'2019 KESIS Energy Balance'!AP90*'2019 KESIS Energy Balance (2)'!$B$1</f>
        <v>0</v>
      </c>
      <c r="AQ90" s="428">
        <f>'2019 KESIS Energy Balance'!AQ90*'2019 KESIS Energy Balance (2)'!$B$1</f>
        <v>45316544000000</v>
      </c>
      <c r="AR90" s="428">
        <f>'2019 KESIS Energy Balance'!AR90*'2019 KESIS Energy Balance (2)'!$B$1</f>
        <v>152082766080000</v>
      </c>
      <c r="AS90" s="428">
        <f>'2019 KESIS Energy Balance'!AS90*'2019 KESIS Energy Balance (2)'!$B$1</f>
        <v>453934597120000</v>
      </c>
      <c r="AT90" s="428">
        <f>'2019 KESIS Energy Balance'!AT90*'2019 KESIS Energy Balance (2)'!$B$1</f>
        <v>0</v>
      </c>
      <c r="AU90" s="428">
        <f>'2019 KESIS Energy Balance'!AU90*'2019 KESIS Energy Balance (2)'!$B$1</f>
        <v>0</v>
      </c>
      <c r="AV90" s="428">
        <f>'2019 KESIS Energy Balance'!AV90*'2019 KESIS Energy Balance (2)'!$B$1</f>
        <v>0</v>
      </c>
      <c r="AW90" s="428">
        <f>'2019 KESIS Energy Balance'!AW90*'2019 KESIS Energy Balance (2)'!$B$1</f>
        <v>0</v>
      </c>
      <c r="AX90" s="428">
        <f>'2019 KESIS Energy Balance'!AX90*'2019 KESIS Energy Balance (2)'!$B$1</f>
        <v>0</v>
      </c>
      <c r="AY90" s="428">
        <f>'2019 KESIS Energy Balance'!AY90*'2019 KESIS Energy Balance (2)'!$B$1</f>
        <v>0</v>
      </c>
      <c r="AZ90" s="428">
        <f>'2019 KESIS Energy Balance'!AZ90*'2019 KESIS Energy Balance (2)'!$B$1</f>
        <v>0</v>
      </c>
      <c r="BA90" s="428">
        <f>'2019 KESIS Energy Balance'!BA90*'2019 KESIS Energy Balance (2)'!$B$1</f>
        <v>0</v>
      </c>
      <c r="BB90" s="428">
        <f>'2019 KESIS Energy Balance'!BB90*'2019 KESIS Energy Balance (2)'!$B$1</f>
        <v>0</v>
      </c>
      <c r="BC90" s="428">
        <f>'2019 KESIS Energy Balance'!BC90*'2019 KESIS Energy Balance (2)'!$B$1</f>
        <v>0</v>
      </c>
      <c r="BD90" s="428">
        <f>'2019 KESIS Energy Balance'!BD90*'2019 KESIS Energy Balance (2)'!$B$1</f>
        <v>0</v>
      </c>
      <c r="BE90" s="428">
        <f>'2019 KESIS Energy Balance'!BE90*'2019 KESIS Energy Balance (2)'!$B$1</f>
        <v>0</v>
      </c>
      <c r="BF90" s="428">
        <f>'2019 KESIS Energy Balance'!BF90*'2019 KESIS Energy Balance (2)'!$B$1</f>
        <v>0</v>
      </c>
      <c r="BG90" s="428">
        <f>'2019 KESIS Energy Balance'!BG90*'2019 KESIS Energy Balance (2)'!$B$1</f>
        <v>0</v>
      </c>
      <c r="BH90" s="428">
        <f>'2019 KESIS Energy Balance'!BH90*'2019 KESIS Energy Balance (2)'!$B$1</f>
        <v>0</v>
      </c>
      <c r="BI90" s="428">
        <f>'2019 KESIS Energy Balance'!BI90*'2019 KESIS Energy Balance (2)'!$B$1</f>
        <v>280316622079999.97</v>
      </c>
      <c r="BJ90" s="428">
        <f>'2019 KESIS Energy Balance'!BJ90*'2019 KESIS Energy Balance (2)'!$B$1</f>
        <v>6102307720960000</v>
      </c>
      <c r="BK90" s="428">
        <f>'2019 KESIS Energy Balance'!BK90*'2019 KESIS Energy Balance (2)'!$B$1</f>
        <v>1060666081280000</v>
      </c>
      <c r="BL90" s="104"/>
      <c r="BM90" s="104"/>
    </row>
    <row r="91" spans="2:65">
      <c r="B91" s="114" t="s">
        <v>405</v>
      </c>
      <c r="C91" s="115" t="s">
        <v>406</v>
      </c>
      <c r="D91" s="428">
        <f>'2019 KESIS Energy Balance'!D91*'2019 KESIS Energy Balance (2)'!$B$1</f>
        <v>0</v>
      </c>
      <c r="E91" s="428">
        <f>'2019 KESIS Energy Balance'!E91*'2019 KESIS Energy Balance (2)'!$B$1</f>
        <v>0</v>
      </c>
      <c r="F91" s="428">
        <f>'2019 KESIS Energy Balance'!F91*'2019 KESIS Energy Balance (2)'!$B$1</f>
        <v>0</v>
      </c>
      <c r="G91" s="428">
        <f>'2019 KESIS Energy Balance'!G91*'2019 KESIS Energy Balance (2)'!$B$1</f>
        <v>0</v>
      </c>
      <c r="H91" s="428">
        <f>'2019 KESIS Energy Balance'!H91*'2019 KESIS Energy Balance (2)'!$B$1</f>
        <v>0</v>
      </c>
      <c r="I91" s="428">
        <f>'2019 KESIS Energy Balance'!I91*'2019 KESIS Energy Balance (2)'!$B$1</f>
        <v>0</v>
      </c>
      <c r="J91" s="428">
        <f>'2019 KESIS Energy Balance'!J91*'2019 KESIS Energy Balance (2)'!$B$1</f>
        <v>0</v>
      </c>
      <c r="K91" s="428">
        <f>'2019 KESIS Energy Balance'!K91*'2019 KESIS Energy Balance (2)'!$B$1</f>
        <v>0</v>
      </c>
      <c r="L91" s="428">
        <f>'2019 KESIS Energy Balance'!L91*'2019 KESIS Energy Balance (2)'!$B$1</f>
        <v>0</v>
      </c>
      <c r="M91" s="428">
        <f>'2019 KESIS Energy Balance'!M91*'2019 KESIS Energy Balance (2)'!$B$1</f>
        <v>0</v>
      </c>
      <c r="N91" s="428">
        <f>'2019 KESIS Energy Balance'!N91*'2019 KESIS Energy Balance (2)'!$B$1</f>
        <v>0</v>
      </c>
      <c r="O91" s="428">
        <f>'2019 KESIS Energy Balance'!O91*'2019 KESIS Energy Balance (2)'!$B$1</f>
        <v>0</v>
      </c>
      <c r="P91" s="428">
        <f>'2019 KESIS Energy Balance'!P91*'2019 KESIS Energy Balance (2)'!$B$1</f>
        <v>0</v>
      </c>
      <c r="Q91" s="428">
        <f>'2019 KESIS Energy Balance'!Q91*'2019 KESIS Energy Balance (2)'!$B$1</f>
        <v>44108288000000</v>
      </c>
      <c r="R91" s="428">
        <f>'2019 KESIS Energy Balance'!R91*'2019 KESIS Energy Balance (2)'!$B$1</f>
        <v>265669464320000</v>
      </c>
      <c r="S91" s="428">
        <f>'2019 KESIS Energy Balance'!S91*'2019 KESIS Energy Balance (2)'!$B$1</f>
        <v>0</v>
      </c>
      <c r="T91" s="428">
        <f>'2019 KESIS Energy Balance'!T91*'2019 KESIS Energy Balance (2)'!$B$1</f>
        <v>0</v>
      </c>
      <c r="U91" s="428">
        <f>'2019 KESIS Energy Balance'!U91*'2019 KESIS Energy Balance (2)'!$B$1</f>
        <v>0</v>
      </c>
      <c r="V91" s="428">
        <f>'2019 KESIS Energy Balance'!V91*'2019 KESIS Energy Balance (2)'!$B$1</f>
        <v>0</v>
      </c>
      <c r="W91" s="428">
        <f>'2019 KESIS Energy Balance'!W91*'2019 KESIS Energy Balance (2)'!$B$1</f>
        <v>0</v>
      </c>
      <c r="X91" s="428">
        <f>'2019 KESIS Energy Balance'!X91*'2019 KESIS Energy Balance (2)'!$B$1</f>
        <v>1193693440000</v>
      </c>
      <c r="Y91" s="428">
        <f>'2019 KESIS Energy Balance'!Y91*'2019 KESIS Energy Balance (2)'!$B$1</f>
        <v>0</v>
      </c>
      <c r="Z91" s="428">
        <f>'2019 KESIS Energy Balance'!Z91*'2019 KESIS Energy Balance (2)'!$B$1</f>
        <v>0</v>
      </c>
      <c r="AA91" s="428">
        <f>'2019 KESIS Energy Balance'!AA91*'2019 KESIS Energy Balance (2)'!$B$1</f>
        <v>0</v>
      </c>
      <c r="AB91" s="428">
        <f>'2019 KESIS Energy Balance'!AB91*'2019 KESIS Energy Balance (2)'!$B$1</f>
        <v>0</v>
      </c>
      <c r="AC91" s="428">
        <f>'2019 KESIS Energy Balance'!AC91*'2019 KESIS Energy Balance (2)'!$B$1</f>
        <v>0</v>
      </c>
      <c r="AD91" s="428">
        <f>'2019 KESIS Energy Balance'!AD91*'2019 KESIS Energy Balance (2)'!$B$1</f>
        <v>389856000000</v>
      </c>
      <c r="AE91" s="428">
        <f>'2019 KESIS Energy Balance'!AE91*'2019 KESIS Energy Balance (2)'!$B$1</f>
        <v>12023040000</v>
      </c>
      <c r="AF91" s="428">
        <f>'2019 KESIS Energy Balance'!AF91*'2019 KESIS Energy Balance (2)'!$B$1</f>
        <v>0</v>
      </c>
      <c r="AG91" s="428">
        <f>'2019 KESIS Energy Balance'!AG91*'2019 KESIS Energy Balance (2)'!$B$1</f>
        <v>0</v>
      </c>
      <c r="AH91" s="428">
        <f>'2019 KESIS Energy Balance'!AH91*'2019 KESIS Energy Balance (2)'!$B$1</f>
        <v>54723164160000</v>
      </c>
      <c r="AI91" s="428">
        <f>'2019 KESIS Energy Balance'!AI91*'2019 KESIS Energy Balance (2)'!$B$1</f>
        <v>0</v>
      </c>
      <c r="AJ91" s="428">
        <f>'2019 KESIS Energy Balance'!AJ91*'2019 KESIS Energy Balance (2)'!$B$1</f>
        <v>0</v>
      </c>
      <c r="AK91" s="428">
        <f>'2019 KESIS Energy Balance'!AK91*'2019 KESIS Energy Balance (2)'!$B$1</f>
        <v>0</v>
      </c>
      <c r="AL91" s="428">
        <f>'2019 KESIS Energy Balance'!AL91*'2019 KESIS Energy Balance (2)'!$B$1</f>
        <v>0</v>
      </c>
      <c r="AM91" s="428">
        <f>'2019 KESIS Energy Balance'!AM91*'2019 KESIS Energy Balance (2)'!$B$1</f>
        <v>0</v>
      </c>
      <c r="AN91" s="428">
        <f>'2019 KESIS Energy Balance'!AN91*'2019 KESIS Energy Balance (2)'!$B$1</f>
        <v>0</v>
      </c>
      <c r="AO91" s="428">
        <f>'2019 KESIS Energy Balance'!AO91*'2019 KESIS Energy Balance (2)'!$B$1</f>
        <v>0</v>
      </c>
      <c r="AP91" s="428">
        <f>'2019 KESIS Energy Balance'!AP91*'2019 KESIS Energy Balance (2)'!$B$1</f>
        <v>0</v>
      </c>
      <c r="AQ91" s="428">
        <f>'2019 KESIS Energy Balance'!AQ91*'2019 KESIS Energy Balance (2)'!$B$1</f>
        <v>0</v>
      </c>
      <c r="AR91" s="428">
        <f>'2019 KESIS Energy Balance'!AR91*'2019 KESIS Energy Balance (2)'!$B$1</f>
        <v>0</v>
      </c>
      <c r="AS91" s="428">
        <f>'2019 KESIS Energy Balance'!AS91*'2019 KESIS Energy Balance (2)'!$B$1</f>
        <v>0</v>
      </c>
      <c r="AT91" s="428">
        <f>'2019 KESIS Energy Balance'!AT91*'2019 KESIS Energy Balance (2)'!$B$1</f>
        <v>5230736640000</v>
      </c>
      <c r="AU91" s="428">
        <f>'2019 KESIS Energy Balance'!AU91*'2019 KESIS Energy Balance (2)'!$B$1</f>
        <v>26235820799999.996</v>
      </c>
      <c r="AV91" s="428">
        <f>'2019 KESIS Energy Balance'!AV91*'2019 KESIS Energy Balance (2)'!$B$1</f>
        <v>0</v>
      </c>
      <c r="AW91" s="428">
        <f>'2019 KESIS Energy Balance'!AW91*'2019 KESIS Energy Balance (2)'!$B$1</f>
        <v>0</v>
      </c>
      <c r="AX91" s="428">
        <f>'2019 KESIS Energy Balance'!AX91*'2019 KESIS Energy Balance (2)'!$B$1</f>
        <v>0</v>
      </c>
      <c r="AY91" s="428">
        <f>'2019 KESIS Energy Balance'!AY91*'2019 KESIS Energy Balance (2)'!$B$1</f>
        <v>0</v>
      </c>
      <c r="AZ91" s="428">
        <f>'2019 KESIS Energy Balance'!AZ91*'2019 KESIS Energy Balance (2)'!$B$1</f>
        <v>0</v>
      </c>
      <c r="BA91" s="428">
        <f>'2019 KESIS Energy Balance'!BA91*'2019 KESIS Energy Balance (2)'!$B$1</f>
        <v>0</v>
      </c>
      <c r="BB91" s="428">
        <f>'2019 KESIS Energy Balance'!BB91*'2019 KESIS Energy Balance (2)'!$B$1</f>
        <v>0</v>
      </c>
      <c r="BC91" s="428">
        <f>'2019 KESIS Energy Balance'!BC91*'2019 KESIS Energy Balance (2)'!$B$1</f>
        <v>0</v>
      </c>
      <c r="BD91" s="428">
        <f>'2019 KESIS Energy Balance'!BD91*'2019 KESIS Energy Balance (2)'!$B$1</f>
        <v>0</v>
      </c>
      <c r="BE91" s="428">
        <f>'2019 KESIS Energy Balance'!BE91*'2019 KESIS Energy Balance (2)'!$B$1</f>
        <v>0</v>
      </c>
      <c r="BF91" s="428">
        <f>'2019 KESIS Energy Balance'!BF91*'2019 KESIS Energy Balance (2)'!$B$1</f>
        <v>0</v>
      </c>
      <c r="BG91" s="428">
        <f>'2019 KESIS Energy Balance'!BG91*'2019 KESIS Energy Balance (2)'!$B$1</f>
        <v>0</v>
      </c>
      <c r="BH91" s="428">
        <f>'2019 KESIS Energy Balance'!BH91*'2019 KESIS Energy Balance (2)'!$B$1</f>
        <v>0</v>
      </c>
      <c r="BI91" s="428">
        <f>'2019 KESIS Energy Balance'!BI91*'2019 KESIS Energy Balance (2)'!$B$1</f>
        <v>0</v>
      </c>
      <c r="BJ91" s="428">
        <f>'2019 KESIS Energy Balance'!BJ91*'2019 KESIS Energy Balance (2)'!$B$1</f>
        <v>397563046399999.94</v>
      </c>
      <c r="BK91" s="428">
        <f>'2019 KESIS Energy Balance'!BK91*'2019 KESIS Energy Balance (2)'!$B$1</f>
        <v>31466557440000</v>
      </c>
      <c r="BL91" s="104"/>
      <c r="BM91" s="104"/>
    </row>
    <row r="92" spans="2:65" collapsed="1">
      <c r="B92" s="114" t="s">
        <v>407</v>
      </c>
      <c r="C92" s="115" t="s">
        <v>408</v>
      </c>
      <c r="D92" s="428">
        <f>'2019 KESIS Energy Balance'!D92*'2019 KESIS Energy Balance (2)'!$B$1</f>
        <v>0</v>
      </c>
      <c r="E92" s="428">
        <f>'2019 KESIS Energy Balance'!E92*'2019 KESIS Energy Balance (2)'!$B$1</f>
        <v>0</v>
      </c>
      <c r="F92" s="428">
        <f>'2019 KESIS Energy Balance'!F92*'2019 KESIS Energy Balance (2)'!$B$1</f>
        <v>0</v>
      </c>
      <c r="G92" s="428">
        <f>'2019 KESIS Energy Balance'!G92*'2019 KESIS Energy Balance (2)'!$B$1</f>
        <v>0</v>
      </c>
      <c r="H92" s="428">
        <f>'2019 KESIS Energy Balance'!H92*'2019 KESIS Energy Balance (2)'!$B$1</f>
        <v>0</v>
      </c>
      <c r="I92" s="428">
        <f>'2019 KESIS Energy Balance'!I92*'2019 KESIS Energy Balance (2)'!$B$1</f>
        <v>0</v>
      </c>
      <c r="J92" s="428">
        <f>'2019 KESIS Energy Balance'!J92*'2019 KESIS Energy Balance (2)'!$B$1</f>
        <v>0</v>
      </c>
      <c r="K92" s="428">
        <f>'2019 KESIS Energy Balance'!K92*'2019 KESIS Energy Balance (2)'!$B$1</f>
        <v>0</v>
      </c>
      <c r="L92" s="428">
        <f>'2019 KESIS Energy Balance'!L92*'2019 KESIS Energy Balance (2)'!$B$1</f>
        <v>0</v>
      </c>
      <c r="M92" s="428">
        <f>'2019 KESIS Energy Balance'!M92*'2019 KESIS Energy Balance (2)'!$B$1</f>
        <v>0</v>
      </c>
      <c r="N92" s="428">
        <f>'2019 KESIS Energy Balance'!N92*'2019 KESIS Energy Balance (2)'!$B$1</f>
        <v>0</v>
      </c>
      <c r="O92" s="428">
        <f>'2019 KESIS Energy Balance'!O92*'2019 KESIS Energy Balance (2)'!$B$1</f>
        <v>0</v>
      </c>
      <c r="P92" s="428">
        <f>'2019 KESIS Energy Balance'!P92*'2019 KESIS Energy Balance (2)'!$B$1</f>
        <v>0</v>
      </c>
      <c r="Q92" s="428">
        <f>'2019 KESIS Energy Balance'!Q92*'2019 KESIS Energy Balance (2)'!$B$1</f>
        <v>0</v>
      </c>
      <c r="R92" s="428">
        <f>'2019 KESIS Energy Balance'!R92*'2019 KESIS Energy Balance (2)'!$B$1</f>
        <v>15870690560000</v>
      </c>
      <c r="S92" s="428">
        <f>'2019 KESIS Energy Balance'!S92*'2019 KESIS Energy Balance (2)'!$B$1</f>
        <v>0</v>
      </c>
      <c r="T92" s="428">
        <f>'2019 KESIS Energy Balance'!T92*'2019 KESIS Energy Balance (2)'!$B$1</f>
        <v>0</v>
      </c>
      <c r="U92" s="428">
        <f>'2019 KESIS Energy Balance'!U92*'2019 KESIS Energy Balance (2)'!$B$1</f>
        <v>0</v>
      </c>
      <c r="V92" s="428">
        <f>'2019 KESIS Energy Balance'!V92*'2019 KESIS Energy Balance (2)'!$B$1</f>
        <v>0</v>
      </c>
      <c r="W92" s="428">
        <f>'2019 KESIS Energy Balance'!W92*'2019 KESIS Energy Balance (2)'!$B$1</f>
        <v>0</v>
      </c>
      <c r="X92" s="428">
        <f>'2019 KESIS Energy Balance'!X92*'2019 KESIS Energy Balance (2)'!$B$1</f>
        <v>1632633600000.0002</v>
      </c>
      <c r="Y92" s="428">
        <f>'2019 KESIS Energy Balance'!Y92*'2019 KESIS Energy Balance (2)'!$B$1</f>
        <v>0</v>
      </c>
      <c r="Z92" s="428">
        <f>'2019 KESIS Energy Balance'!Z92*'2019 KESIS Energy Balance (2)'!$B$1</f>
        <v>0</v>
      </c>
      <c r="AA92" s="428">
        <f>'2019 KESIS Energy Balance'!AA92*'2019 KESIS Energy Balance (2)'!$B$1</f>
        <v>0</v>
      </c>
      <c r="AB92" s="428">
        <f>'2019 KESIS Energy Balance'!AB92*'2019 KESIS Energy Balance (2)'!$B$1</f>
        <v>0</v>
      </c>
      <c r="AC92" s="428">
        <f>'2019 KESIS Energy Balance'!AC92*'2019 KESIS Energy Balance (2)'!$B$1</f>
        <v>0</v>
      </c>
      <c r="AD92" s="428">
        <f>'2019 KESIS Energy Balance'!AD92*'2019 KESIS Energy Balance (2)'!$B$1</f>
        <v>41974615040000</v>
      </c>
      <c r="AE92" s="428">
        <f>'2019 KESIS Energy Balance'!AE92*'2019 KESIS Energy Balance (2)'!$B$1</f>
        <v>260419840000</v>
      </c>
      <c r="AF92" s="428">
        <f>'2019 KESIS Energy Balance'!AF92*'2019 KESIS Energy Balance (2)'!$B$1</f>
        <v>0</v>
      </c>
      <c r="AG92" s="428">
        <f>'2019 KESIS Energy Balance'!AG92*'2019 KESIS Energy Balance (2)'!$B$1</f>
        <v>0</v>
      </c>
      <c r="AH92" s="428">
        <f>'2019 KESIS Energy Balance'!AH92*'2019 KESIS Energy Balance (2)'!$B$1</f>
        <v>63966382080000</v>
      </c>
      <c r="AI92" s="428">
        <f>'2019 KESIS Energy Balance'!AI92*'2019 KESIS Energy Balance (2)'!$B$1</f>
        <v>0</v>
      </c>
      <c r="AJ92" s="428">
        <f>'2019 KESIS Energy Balance'!AJ92*'2019 KESIS Energy Balance (2)'!$B$1</f>
        <v>0</v>
      </c>
      <c r="AK92" s="428">
        <f>'2019 KESIS Energy Balance'!AK92*'2019 KESIS Energy Balance (2)'!$B$1</f>
        <v>0</v>
      </c>
      <c r="AL92" s="428">
        <f>'2019 KESIS Energy Balance'!AL92*'2019 KESIS Energy Balance (2)'!$B$1</f>
        <v>0</v>
      </c>
      <c r="AM92" s="428">
        <f>'2019 KESIS Energy Balance'!AM92*'2019 KESIS Energy Balance (2)'!$B$1</f>
        <v>0</v>
      </c>
      <c r="AN92" s="428">
        <f>'2019 KESIS Energy Balance'!AN92*'2019 KESIS Energy Balance (2)'!$B$1</f>
        <v>0</v>
      </c>
      <c r="AO92" s="428">
        <f>'2019 KESIS Energy Balance'!AO92*'2019 KESIS Energy Balance (2)'!$B$1</f>
        <v>23655628800000</v>
      </c>
      <c r="AP92" s="428">
        <f>'2019 KESIS Energy Balance'!AP92*'2019 KESIS Energy Balance (2)'!$B$1</f>
        <v>190599467520000</v>
      </c>
      <c r="AQ92" s="428">
        <f>'2019 KESIS Energy Balance'!AQ92*'2019 KESIS Energy Balance (2)'!$B$1</f>
        <v>0</v>
      </c>
      <c r="AR92" s="428">
        <f>'2019 KESIS Energy Balance'!AR92*'2019 KESIS Energy Balance (2)'!$B$1</f>
        <v>22805484800000</v>
      </c>
      <c r="AS92" s="428">
        <f>'2019 KESIS Energy Balance'!AS92*'2019 KESIS Energy Balance (2)'!$B$1</f>
        <v>23804349440000</v>
      </c>
      <c r="AT92" s="428">
        <f>'2019 KESIS Energy Balance'!AT92*'2019 KESIS Energy Balance (2)'!$B$1</f>
        <v>0</v>
      </c>
      <c r="AU92" s="428">
        <f>'2019 KESIS Energy Balance'!AU92*'2019 KESIS Energy Balance (2)'!$B$1</f>
        <v>0</v>
      </c>
      <c r="AV92" s="428">
        <f>'2019 KESIS Energy Balance'!AV92*'2019 KESIS Energy Balance (2)'!$B$1</f>
        <v>0</v>
      </c>
      <c r="AW92" s="428">
        <f>'2019 KESIS Energy Balance'!AW92*'2019 KESIS Energy Balance (2)'!$B$1</f>
        <v>0</v>
      </c>
      <c r="AX92" s="428">
        <f>'2019 KESIS Energy Balance'!AX92*'2019 KESIS Energy Balance (2)'!$B$1</f>
        <v>0</v>
      </c>
      <c r="AY92" s="428">
        <f>'2019 KESIS Energy Balance'!AY92*'2019 KESIS Energy Balance (2)'!$B$1</f>
        <v>0</v>
      </c>
      <c r="AZ92" s="428">
        <f>'2019 KESIS Energy Balance'!AZ92*'2019 KESIS Energy Balance (2)'!$B$1</f>
        <v>0</v>
      </c>
      <c r="BA92" s="428">
        <f>'2019 KESIS Energy Balance'!BA92*'2019 KESIS Energy Balance (2)'!$B$1</f>
        <v>0</v>
      </c>
      <c r="BB92" s="428">
        <f>'2019 KESIS Energy Balance'!BB92*'2019 KESIS Energy Balance (2)'!$B$1</f>
        <v>0</v>
      </c>
      <c r="BC92" s="428">
        <f>'2019 KESIS Energy Balance'!BC92*'2019 KESIS Energy Balance (2)'!$B$1</f>
        <v>0</v>
      </c>
      <c r="BD92" s="428">
        <f>'2019 KESIS Energy Balance'!BD92*'2019 KESIS Energy Balance (2)'!$B$1</f>
        <v>0</v>
      </c>
      <c r="BE92" s="428">
        <f>'2019 KESIS Energy Balance'!BE92*'2019 KESIS Energy Balance (2)'!$B$1</f>
        <v>0</v>
      </c>
      <c r="BF92" s="428">
        <f>'2019 KESIS Energy Balance'!BF92*'2019 KESIS Energy Balance (2)'!$B$1</f>
        <v>0</v>
      </c>
      <c r="BG92" s="428">
        <f>'2019 KESIS Energy Balance'!BG92*'2019 KESIS Energy Balance (2)'!$B$1</f>
        <v>0</v>
      </c>
      <c r="BH92" s="428">
        <f>'2019 KESIS Energy Balance'!BH92*'2019 KESIS Energy Balance (2)'!$B$1</f>
        <v>0</v>
      </c>
      <c r="BI92" s="428">
        <f>'2019 KESIS Energy Balance'!BI92*'2019 KESIS Energy Balance (2)'!$B$1</f>
        <v>0</v>
      </c>
      <c r="BJ92" s="428">
        <f>'2019 KESIS Energy Balance'!BJ92*'2019 KESIS Energy Balance (2)'!$B$1</f>
        <v>384569671680000</v>
      </c>
      <c r="BK92" s="428">
        <f>'2019 KESIS Energy Balance'!BK92*'2019 KESIS Energy Balance (2)'!$B$1</f>
        <v>237209341440000</v>
      </c>
      <c r="BL92" s="104"/>
      <c r="BM92" s="104"/>
    </row>
    <row r="93" spans="2:65">
      <c r="B93" s="114" t="s">
        <v>409</v>
      </c>
      <c r="C93" s="115" t="s">
        <v>410</v>
      </c>
      <c r="D93" s="428">
        <f>'2019 KESIS Energy Balance'!D93*'2019 KESIS Energy Balance (2)'!$B$1</f>
        <v>0</v>
      </c>
      <c r="E93" s="428">
        <f>'2019 KESIS Energy Balance'!E93*'2019 KESIS Energy Balance (2)'!$B$1</f>
        <v>0</v>
      </c>
      <c r="F93" s="428">
        <f>'2019 KESIS Energy Balance'!F93*'2019 KESIS Energy Balance (2)'!$B$1</f>
        <v>0</v>
      </c>
      <c r="G93" s="428">
        <f>'2019 KESIS Energy Balance'!G93*'2019 KESIS Energy Balance (2)'!$B$1</f>
        <v>0</v>
      </c>
      <c r="H93" s="428">
        <f>'2019 KESIS Energy Balance'!H93*'2019 KESIS Energy Balance (2)'!$B$1</f>
        <v>0</v>
      </c>
      <c r="I93" s="428">
        <f>'2019 KESIS Energy Balance'!I93*'2019 KESIS Energy Balance (2)'!$B$1</f>
        <v>0</v>
      </c>
      <c r="J93" s="428">
        <f>'2019 KESIS Energy Balance'!J93*'2019 KESIS Energy Balance (2)'!$B$1</f>
        <v>0</v>
      </c>
      <c r="K93" s="428">
        <f>'2019 KESIS Energy Balance'!K93*'2019 KESIS Energy Balance (2)'!$B$1</f>
        <v>0</v>
      </c>
      <c r="L93" s="428">
        <f>'2019 KESIS Energy Balance'!L93*'2019 KESIS Energy Balance (2)'!$B$1</f>
        <v>0</v>
      </c>
      <c r="M93" s="428">
        <f>'2019 KESIS Energy Balance'!M93*'2019 KESIS Energy Balance (2)'!$B$1</f>
        <v>0</v>
      </c>
      <c r="N93" s="428">
        <f>'2019 KESIS Energy Balance'!N93*'2019 KESIS Energy Balance (2)'!$B$1</f>
        <v>0</v>
      </c>
      <c r="O93" s="428">
        <f>'2019 KESIS Energy Balance'!O93*'2019 KESIS Energy Balance (2)'!$B$1</f>
        <v>0</v>
      </c>
      <c r="P93" s="428">
        <f>'2019 KESIS Energy Balance'!P93*'2019 KESIS Energy Balance (2)'!$B$1</f>
        <v>0</v>
      </c>
      <c r="Q93" s="428">
        <f>'2019 KESIS Energy Balance'!Q93*'2019 KESIS Energy Balance (2)'!$B$1</f>
        <v>0</v>
      </c>
      <c r="R93" s="428">
        <f>'2019 KESIS Energy Balance'!R93*'2019 KESIS Energy Balance (2)'!$B$1</f>
        <v>0</v>
      </c>
      <c r="S93" s="428">
        <f>'2019 KESIS Energy Balance'!S93*'2019 KESIS Energy Balance (2)'!$B$1</f>
        <v>0</v>
      </c>
      <c r="T93" s="428">
        <f>'2019 KESIS Energy Balance'!T93*'2019 KESIS Energy Balance (2)'!$B$1</f>
        <v>0</v>
      </c>
      <c r="U93" s="428">
        <f>'2019 KESIS Energy Balance'!U93*'2019 KESIS Energy Balance (2)'!$B$1</f>
        <v>0</v>
      </c>
      <c r="V93" s="428">
        <f>'2019 KESIS Energy Balance'!V93*'2019 KESIS Energy Balance (2)'!$B$1</f>
        <v>0</v>
      </c>
      <c r="W93" s="428">
        <f>'2019 KESIS Energy Balance'!W93*'2019 KESIS Energy Balance (2)'!$B$1</f>
        <v>0</v>
      </c>
      <c r="X93" s="428">
        <f>'2019 KESIS Energy Balance'!X93*'2019 KESIS Energy Balance (2)'!$B$1</f>
        <v>0</v>
      </c>
      <c r="Y93" s="428">
        <f>'2019 KESIS Energy Balance'!Y93*'2019 KESIS Energy Balance (2)'!$B$1</f>
        <v>0</v>
      </c>
      <c r="Z93" s="428">
        <f>'2019 KESIS Energy Balance'!Z93*'2019 KESIS Energy Balance (2)'!$B$1</f>
        <v>0</v>
      </c>
      <c r="AA93" s="428">
        <f>'2019 KESIS Energy Balance'!AA93*'2019 KESIS Energy Balance (2)'!$B$1</f>
        <v>0</v>
      </c>
      <c r="AB93" s="428">
        <f>'2019 KESIS Energy Balance'!AB93*'2019 KESIS Energy Balance (2)'!$B$1</f>
        <v>0</v>
      </c>
      <c r="AC93" s="428">
        <f>'2019 KESIS Energy Balance'!AC93*'2019 KESIS Energy Balance (2)'!$B$1</f>
        <v>0</v>
      </c>
      <c r="AD93" s="428">
        <f>'2019 KESIS Energy Balance'!AD93*'2019 KESIS Energy Balance (2)'!$B$1</f>
        <v>0</v>
      </c>
      <c r="AE93" s="428">
        <f>'2019 KESIS Energy Balance'!AE93*'2019 KESIS Energy Balance (2)'!$B$1</f>
        <v>0</v>
      </c>
      <c r="AF93" s="428">
        <f>'2019 KESIS Energy Balance'!AF93*'2019 KESIS Energy Balance (2)'!$B$1</f>
        <v>0</v>
      </c>
      <c r="AG93" s="428">
        <f>'2019 KESIS Energy Balance'!AG93*'2019 KESIS Energy Balance (2)'!$B$1</f>
        <v>0</v>
      </c>
      <c r="AH93" s="428">
        <f>'2019 KESIS Energy Balance'!AH93*'2019 KESIS Energy Balance (2)'!$B$1</f>
        <v>0</v>
      </c>
      <c r="AI93" s="428">
        <f>'2019 KESIS Energy Balance'!AI93*'2019 KESIS Energy Balance (2)'!$B$1</f>
        <v>0</v>
      </c>
      <c r="AJ93" s="428">
        <f>'2019 KESIS Energy Balance'!AJ93*'2019 KESIS Energy Balance (2)'!$B$1</f>
        <v>0</v>
      </c>
      <c r="AK93" s="428">
        <f>'2019 KESIS Energy Balance'!AK93*'2019 KESIS Energy Balance (2)'!$B$1</f>
        <v>0</v>
      </c>
      <c r="AL93" s="428">
        <f>'2019 KESIS Energy Balance'!AL93*'2019 KESIS Energy Balance (2)'!$B$1</f>
        <v>0</v>
      </c>
      <c r="AM93" s="428">
        <f>'2019 KESIS Energy Balance'!AM93*'2019 KESIS Energy Balance (2)'!$B$1</f>
        <v>0</v>
      </c>
      <c r="AN93" s="428">
        <f>'2019 KESIS Energy Balance'!AN93*'2019 KESIS Energy Balance (2)'!$B$1</f>
        <v>0</v>
      </c>
      <c r="AO93" s="428">
        <f>'2019 KESIS Energy Balance'!AO93*'2019 KESIS Energy Balance (2)'!$B$1</f>
        <v>0</v>
      </c>
      <c r="AP93" s="428">
        <f>'2019 KESIS Energy Balance'!AP93*'2019 KESIS Energy Balance (2)'!$B$1</f>
        <v>0</v>
      </c>
      <c r="AQ93" s="428">
        <f>'2019 KESIS Energy Balance'!AQ93*'2019 KESIS Energy Balance (2)'!$B$1</f>
        <v>0</v>
      </c>
      <c r="AR93" s="428">
        <f>'2019 KESIS Energy Balance'!AR93*'2019 KESIS Energy Balance (2)'!$B$1</f>
        <v>0</v>
      </c>
      <c r="AS93" s="428">
        <f>'2019 KESIS Energy Balance'!AS93*'2019 KESIS Energy Balance (2)'!$B$1</f>
        <v>0</v>
      </c>
      <c r="AT93" s="428">
        <f>'2019 KESIS Energy Balance'!AT93*'2019 KESIS Energy Balance (2)'!$B$1</f>
        <v>0</v>
      </c>
      <c r="AU93" s="428">
        <f>'2019 KESIS Energy Balance'!AU93*'2019 KESIS Energy Balance (2)'!$B$1</f>
        <v>0</v>
      </c>
      <c r="AV93" s="428">
        <f>'2019 KESIS Energy Balance'!AV93*'2019 KESIS Energy Balance (2)'!$B$1</f>
        <v>0</v>
      </c>
      <c r="AW93" s="428">
        <f>'2019 KESIS Energy Balance'!AW93*'2019 KESIS Energy Balance (2)'!$B$1</f>
        <v>0</v>
      </c>
      <c r="AX93" s="428">
        <f>'2019 KESIS Energy Balance'!AX93*'2019 KESIS Energy Balance (2)'!$B$1</f>
        <v>0</v>
      </c>
      <c r="AY93" s="428">
        <f>'2019 KESIS Energy Balance'!AY93*'2019 KESIS Energy Balance (2)'!$B$1</f>
        <v>0</v>
      </c>
      <c r="AZ93" s="428">
        <f>'2019 KESIS Energy Balance'!AZ93*'2019 KESIS Energy Balance (2)'!$B$1</f>
        <v>0</v>
      </c>
      <c r="BA93" s="428">
        <f>'2019 KESIS Energy Balance'!BA93*'2019 KESIS Energy Balance (2)'!$B$1</f>
        <v>0</v>
      </c>
      <c r="BB93" s="428">
        <f>'2019 KESIS Energy Balance'!BB93*'2019 KESIS Energy Balance (2)'!$B$1</f>
        <v>0</v>
      </c>
      <c r="BC93" s="428">
        <f>'2019 KESIS Energy Balance'!BC93*'2019 KESIS Energy Balance (2)'!$B$1</f>
        <v>0</v>
      </c>
      <c r="BD93" s="428">
        <f>'2019 KESIS Energy Balance'!BD93*'2019 KESIS Energy Balance (2)'!$B$1</f>
        <v>0</v>
      </c>
      <c r="BE93" s="428">
        <f>'2019 KESIS Energy Balance'!BE93*'2019 KESIS Energy Balance (2)'!$B$1</f>
        <v>0</v>
      </c>
      <c r="BF93" s="428">
        <f>'2019 KESIS Energy Balance'!BF93*'2019 KESIS Energy Balance (2)'!$B$1</f>
        <v>0</v>
      </c>
      <c r="BG93" s="428">
        <f>'2019 KESIS Energy Balance'!BG93*'2019 KESIS Energy Balance (2)'!$B$1</f>
        <v>0</v>
      </c>
      <c r="BH93" s="428">
        <f>'2019 KESIS Energy Balance'!BH93*'2019 KESIS Energy Balance (2)'!$B$1</f>
        <v>0</v>
      </c>
      <c r="BI93" s="428">
        <f>'2019 KESIS Energy Balance'!BI93*'2019 KESIS Energy Balance (2)'!$B$1</f>
        <v>110154021120000</v>
      </c>
      <c r="BJ93" s="428">
        <f>'2019 KESIS Energy Balance'!BJ93*'2019 KESIS Energy Balance (2)'!$B$1</f>
        <v>110154021120000</v>
      </c>
      <c r="BK93" s="428">
        <f>'2019 KESIS Energy Balance'!BK93*'2019 KESIS Energy Balance (2)'!$B$1</f>
        <v>0</v>
      </c>
      <c r="BL93" s="104"/>
      <c r="BM93" s="104"/>
    </row>
    <row r="97" spans="2:4">
      <c r="B97" s="95" t="s">
        <v>817</v>
      </c>
      <c r="C97" s="429">
        <f>SUM(F27:F28)*-1</f>
        <v>723005391360000.13</v>
      </c>
    </row>
    <row r="98" spans="2:4">
      <c r="B98" s="95" t="s">
        <v>818</v>
      </c>
      <c r="C98" s="429">
        <f>G28*-1</f>
        <v>192021082880000</v>
      </c>
      <c r="D98" s="452"/>
    </row>
    <row r="99" spans="2:4">
      <c r="B99" s="95" t="s">
        <v>819</v>
      </c>
      <c r="C99" s="429">
        <f>E61</f>
        <v>35721126400000</v>
      </c>
      <c r="D99" s="452"/>
    </row>
  </sheetData>
  <mergeCells count="9">
    <mergeCell ref="AI1:AO1"/>
    <mergeCell ref="AP1:AX1"/>
    <mergeCell ref="AY1:BG1"/>
    <mergeCell ref="D1:P1"/>
    <mergeCell ref="Q1:R1"/>
    <mergeCell ref="T1:V1"/>
    <mergeCell ref="W1:Y1"/>
    <mergeCell ref="Z1:AE1"/>
    <mergeCell ref="AF1:AH1"/>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7535F3-EFD9-4E51-A62E-ED6689651527}">
  <dimension ref="B2:D29"/>
  <sheetViews>
    <sheetView workbookViewId="0">
      <selection activeCell="B4" sqref="B4"/>
    </sheetView>
  </sheetViews>
  <sheetFormatPr defaultColWidth="8.5703125" defaultRowHeight="15"/>
  <cols>
    <col min="1" max="1" width="2.85546875" style="139" customWidth="1"/>
    <col min="2" max="2" width="24.5703125" style="139" customWidth="1"/>
    <col min="3" max="4" width="30.42578125" style="139" customWidth="1"/>
    <col min="5" max="14" width="14.42578125" style="139" customWidth="1"/>
    <col min="15" max="16384" width="8.5703125" style="139"/>
  </cols>
  <sheetData>
    <row r="2" spans="2:4">
      <c r="B2" s="273" t="s">
        <v>624</v>
      </c>
    </row>
    <row r="4" spans="2:4">
      <c r="B4" s="178" t="s">
        <v>629</v>
      </c>
      <c r="C4" s="274" t="s">
        <v>445</v>
      </c>
      <c r="D4" s="274" t="s">
        <v>446</v>
      </c>
    </row>
    <row r="5" spans="2:4">
      <c r="B5" s="166" t="s">
        <v>444</v>
      </c>
      <c r="C5" s="167">
        <f>SUM('2019 KESIS Energy Balance'!Z61:AE61)</f>
        <v>13.368</v>
      </c>
      <c r="D5" s="168">
        <f>C5/SUM($C$5:$C$7)</f>
        <v>0.17361264432005613</v>
      </c>
    </row>
    <row r="6" spans="2:4">
      <c r="B6" s="166" t="s">
        <v>423</v>
      </c>
      <c r="C6" s="167">
        <f>SUM('2019 KESIS Energy Balance'!AF61:AH61)</f>
        <v>17.835000000000001</v>
      </c>
      <c r="D6" s="168">
        <f t="shared" ref="D6:D7" si="0">C6/SUM($C$5:$C$7)</f>
        <v>0.23162638475824363</v>
      </c>
    </row>
    <row r="7" spans="2:4">
      <c r="B7" s="166" t="s">
        <v>424</v>
      </c>
      <c r="C7" s="167">
        <f>SUM('2019 KESIS Energy Balance'!W61:Y61)</f>
        <v>45.795999999999999</v>
      </c>
      <c r="D7" s="168">
        <f t="shared" si="0"/>
        <v>0.59476097092170033</v>
      </c>
    </row>
    <row r="29" spans="3:3">
      <c r="C29" s="96"/>
    </row>
  </sheetData>
  <phoneticPr fontId="34"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7A73F3-DC47-46FE-AF4B-72FE1D9B0D67}">
  <dimension ref="B2:N39"/>
  <sheetViews>
    <sheetView workbookViewId="0">
      <selection activeCell="C39" sqref="C39"/>
    </sheetView>
  </sheetViews>
  <sheetFormatPr defaultColWidth="8.5703125" defaultRowHeight="15"/>
  <cols>
    <col min="1" max="1" width="2.85546875" style="139" customWidth="1"/>
    <col min="2" max="2" width="24.5703125" style="139" customWidth="1"/>
    <col min="3" max="4" width="30.42578125" style="139" customWidth="1"/>
    <col min="5" max="14" width="14.42578125" style="139" customWidth="1"/>
    <col min="15" max="16384" width="8.5703125" style="139"/>
  </cols>
  <sheetData>
    <row r="2" spans="2:14">
      <c r="B2" s="273" t="s">
        <v>625</v>
      </c>
    </row>
    <row r="4" spans="2:14">
      <c r="B4" s="178" t="s">
        <v>630</v>
      </c>
      <c r="C4" s="178"/>
    </row>
    <row r="5" spans="2:14" s="287" customFormat="1" ht="30">
      <c r="B5" s="284"/>
      <c r="C5" s="284" t="s">
        <v>633</v>
      </c>
      <c r="D5" s="284" t="s">
        <v>634</v>
      </c>
      <c r="E5" s="285" t="s">
        <v>416</v>
      </c>
      <c r="F5" s="286" t="s">
        <v>417</v>
      </c>
      <c r="G5" s="286" t="s">
        <v>418</v>
      </c>
      <c r="H5" s="286" t="s">
        <v>419</v>
      </c>
      <c r="I5" s="286" t="s">
        <v>420</v>
      </c>
      <c r="J5" s="286" t="s">
        <v>421</v>
      </c>
      <c r="K5" s="286" t="s">
        <v>422</v>
      </c>
      <c r="L5" s="286" t="s">
        <v>423</v>
      </c>
      <c r="M5" s="286" t="s">
        <v>424</v>
      </c>
      <c r="N5" s="286" t="s">
        <v>425</v>
      </c>
    </row>
    <row r="6" spans="2:14" s="297" customFormat="1" ht="247.5">
      <c r="B6" s="293" t="s">
        <v>11</v>
      </c>
      <c r="C6" s="294" t="str">
        <f>VLOOKUP($B6,About!$B$33:$E$57,3,0)</f>
        <v>EndUse&gt;Industry&gt;chemical and Petro-chemical</v>
      </c>
      <c r="D6" s="294" t="str">
        <f>VLOOKUP($B6,About!$B$33:$E$57,4,0)</f>
        <v>Basic chemical substance manufacturing, fertilizer, pesticide and sterilization, pesticide manufacturing, other chemical product manufacturing, chemical fiber manufacturing, basic pharmaceutical and biological product manufacturing, pharmaceutical manufacturing, medical supplies and other pharmaceutical related product manufacturing</v>
      </c>
      <c r="E6" s="295">
        <f>1-E7</f>
        <v>0.55209607472478606</v>
      </c>
      <c r="F6" s="295">
        <f t="shared" ref="F6:M6" si="0">1-F7</f>
        <v>0.44441460794844245</v>
      </c>
      <c r="G6" s="295">
        <f t="shared" si="0"/>
        <v>0.48703570787726536</v>
      </c>
      <c r="H6" s="295">
        <f t="shared" si="0"/>
        <v>0.96770405167351736</v>
      </c>
      <c r="I6" s="295">
        <f t="shared" si="0"/>
        <v>0.6588235294117647</v>
      </c>
      <c r="J6" s="295">
        <f t="shared" si="0"/>
        <v>0.58344383405948097</v>
      </c>
      <c r="K6" s="296" t="s">
        <v>433</v>
      </c>
      <c r="L6" s="295">
        <f t="shared" si="0"/>
        <v>0.97435897435897434</v>
      </c>
      <c r="M6" s="295">
        <f t="shared" si="0"/>
        <v>0.69558576447227738</v>
      </c>
      <c r="N6" s="296" t="s">
        <v>433</v>
      </c>
    </row>
    <row r="7" spans="2:14" s="297" customFormat="1" ht="82.5">
      <c r="B7" s="298" t="s">
        <v>12</v>
      </c>
      <c r="C7" s="299" t="str">
        <f>VLOOKUP($B7,About!$B$33:$E$57,3,0)</f>
        <v>EndUse&gt;Industry&gt;chemical and Petro-chemical</v>
      </c>
      <c r="D7" s="299" t="str">
        <f>VLOOKUP($B7,About!$B$33:$E$57,4,0)</f>
        <v>Synthetic rubber and plastic material manufacturing, rubber product manufacturing, plastic product manufacturing</v>
      </c>
      <c r="E7" s="300">
        <f>SUM(E33,L33:M33)/SUM(D33:M33)</f>
        <v>0.447903925275214</v>
      </c>
      <c r="F7" s="301">
        <f>SUM(E18,L18:M18)/SUM(D18:M18)</f>
        <v>0.55558539205155755</v>
      </c>
      <c r="G7" s="302">
        <f>SUM(E30,L30:M30)/SUM(D30:M30)</f>
        <v>0.51296429212273464</v>
      </c>
      <c r="H7" s="300">
        <f>SUM(E31,L31:M31)/SUM(D31:M31)</f>
        <v>3.2295948326482679E-2</v>
      </c>
      <c r="I7" s="300">
        <f>SUM(E20:E22,L20:M22)/SUM(D20:M22)</f>
        <v>0.3411764705882353</v>
      </c>
      <c r="J7" s="303">
        <f>SUM(E32,L32:M32)/SUM(D32:M32)</f>
        <v>0.41655616594051903</v>
      </c>
      <c r="K7" s="304" t="s">
        <v>432</v>
      </c>
      <c r="L7" s="300">
        <f>SUM(E23:E25,L23:M25)/SUM(D23:M25)</f>
        <v>2.5641025641025637E-2</v>
      </c>
      <c r="M7" s="300">
        <f>SUM(E27:E28,L27:M28)/SUM(D27:M28)</f>
        <v>0.30441423552772262</v>
      </c>
      <c r="N7" s="304" t="s">
        <v>432</v>
      </c>
    </row>
    <row r="8" spans="2:14" s="141" customFormat="1">
      <c r="B8" s="275" t="s">
        <v>493</v>
      </c>
      <c r="C8" s="275"/>
      <c r="D8" s="275"/>
      <c r="E8" s="276">
        <f t="shared" ref="E8:M8" si="1">SUM(E6:E7)</f>
        <v>1</v>
      </c>
      <c r="F8" s="276">
        <f t="shared" si="1"/>
        <v>1</v>
      </c>
      <c r="G8" s="276">
        <f t="shared" si="1"/>
        <v>1</v>
      </c>
      <c r="H8" s="276">
        <f t="shared" si="1"/>
        <v>1</v>
      </c>
      <c r="I8" s="276">
        <f t="shared" si="1"/>
        <v>1</v>
      </c>
      <c r="J8" s="276">
        <f t="shared" si="1"/>
        <v>1</v>
      </c>
      <c r="K8" s="277" t="s">
        <v>432</v>
      </c>
      <c r="L8" s="276">
        <f t="shared" si="1"/>
        <v>1</v>
      </c>
      <c r="M8" s="276">
        <f t="shared" si="1"/>
        <v>1</v>
      </c>
      <c r="N8" s="277" t="s">
        <v>432</v>
      </c>
    </row>
    <row r="10" spans="2:14">
      <c r="B10" s="178" t="s">
        <v>632</v>
      </c>
    </row>
    <row r="11" spans="2:14" s="175" customFormat="1">
      <c r="B11" s="2" t="s">
        <v>449</v>
      </c>
      <c r="C11" s="2" t="s">
        <v>450</v>
      </c>
    </row>
    <row r="12" spans="2:14" s="175" customFormat="1">
      <c r="B12" s="2" t="s">
        <v>451</v>
      </c>
      <c r="C12" s="2" t="s">
        <v>492</v>
      </c>
    </row>
    <row r="13" spans="2:14" s="175" customFormat="1">
      <c r="B13" s="2" t="s">
        <v>453</v>
      </c>
      <c r="C13" s="2" t="s">
        <v>454</v>
      </c>
    </row>
    <row r="14" spans="2:14" s="175" customFormat="1">
      <c r="B14" s="2" t="s">
        <v>456</v>
      </c>
      <c r="C14" s="2" t="s">
        <v>457</v>
      </c>
    </row>
    <row r="15" spans="2:14" s="175" customFormat="1" ht="20.100000000000001" customHeight="1">
      <c r="B15" s="473" t="s">
        <v>458</v>
      </c>
      <c r="C15" s="473" t="s">
        <v>459</v>
      </c>
      <c r="D15" s="474" t="s">
        <v>460</v>
      </c>
      <c r="E15" s="474" t="s">
        <v>460</v>
      </c>
      <c r="F15" s="474" t="s">
        <v>460</v>
      </c>
      <c r="G15" s="474" t="s">
        <v>460</v>
      </c>
      <c r="H15" s="474" t="s">
        <v>460</v>
      </c>
      <c r="I15" s="474" t="s">
        <v>460</v>
      </c>
      <c r="J15" s="474" t="s">
        <v>460</v>
      </c>
      <c r="K15" s="474" t="s">
        <v>460</v>
      </c>
      <c r="L15" s="474" t="s">
        <v>460</v>
      </c>
      <c r="M15" s="474" t="s">
        <v>460</v>
      </c>
    </row>
    <row r="16" spans="2:14" s="175" customFormat="1" ht="20.100000000000001" customHeight="1">
      <c r="B16" s="474" t="s">
        <v>458</v>
      </c>
      <c r="C16" s="474" t="s">
        <v>459</v>
      </c>
      <c r="D16" s="280" t="s">
        <v>482</v>
      </c>
      <c r="E16" s="279" t="s">
        <v>483</v>
      </c>
      <c r="F16" s="280" t="s">
        <v>484</v>
      </c>
      <c r="G16" s="280" t="s">
        <v>485</v>
      </c>
      <c r="H16" s="280" t="s">
        <v>486</v>
      </c>
      <c r="I16" s="280" t="s">
        <v>487</v>
      </c>
      <c r="J16" s="280" t="s">
        <v>488</v>
      </c>
      <c r="K16" s="280" t="s">
        <v>489</v>
      </c>
      <c r="L16" s="279" t="s">
        <v>490</v>
      </c>
      <c r="M16" s="279" t="s">
        <v>491</v>
      </c>
    </row>
    <row r="17" spans="2:13" s="175" customFormat="1" ht="20.100000000000001" customHeight="1">
      <c r="B17" s="281" t="s">
        <v>466</v>
      </c>
      <c r="C17" s="281" t="s">
        <v>467</v>
      </c>
      <c r="D17" s="176">
        <v>23977.599999999999</v>
      </c>
      <c r="E17" s="176">
        <v>8599</v>
      </c>
      <c r="F17" s="176">
        <v>92.9</v>
      </c>
      <c r="G17" s="176">
        <v>614.4</v>
      </c>
      <c r="H17" s="176">
        <v>454.8</v>
      </c>
      <c r="I17" s="176">
        <v>87.5</v>
      </c>
      <c r="J17" s="176">
        <v>212.8</v>
      </c>
      <c r="K17" s="176">
        <v>13.5</v>
      </c>
      <c r="L17" s="176">
        <v>407</v>
      </c>
      <c r="M17" s="176">
        <v>1404.5</v>
      </c>
    </row>
    <row r="18" spans="2:13" s="175" customFormat="1" ht="20.100000000000001" customHeight="1">
      <c r="B18" s="281" t="s">
        <v>468</v>
      </c>
      <c r="C18" s="281" t="s">
        <v>467</v>
      </c>
      <c r="D18" s="176">
        <v>100.8</v>
      </c>
      <c r="E18" s="176">
        <v>206.9</v>
      </c>
      <c r="F18" s="177" t="s">
        <v>39</v>
      </c>
      <c r="G18" s="176">
        <v>1.3</v>
      </c>
      <c r="H18" s="176">
        <v>63.4</v>
      </c>
      <c r="I18" s="177" t="s">
        <v>39</v>
      </c>
      <c r="J18" s="177" t="s">
        <v>39</v>
      </c>
      <c r="K18" s="177" t="s">
        <v>39</v>
      </c>
      <c r="L18" s="177" t="s">
        <v>39</v>
      </c>
      <c r="M18" s="176">
        <v>0</v>
      </c>
    </row>
    <row r="19" spans="2:13" s="175" customFormat="1" ht="20.100000000000001" customHeight="1">
      <c r="B19" s="281" t="s">
        <v>474</v>
      </c>
      <c r="C19" s="281" t="s">
        <v>467</v>
      </c>
      <c r="D19" s="176">
        <v>19772.5</v>
      </c>
      <c r="E19" s="176">
        <v>5725.5</v>
      </c>
      <c r="F19" s="176">
        <v>6.2</v>
      </c>
      <c r="G19" s="176">
        <v>12.8</v>
      </c>
      <c r="H19" s="176">
        <v>33.299999999999997</v>
      </c>
      <c r="I19" s="176">
        <v>0.5</v>
      </c>
      <c r="J19" s="176">
        <v>1.3</v>
      </c>
      <c r="K19" s="176">
        <v>0</v>
      </c>
      <c r="L19" s="176">
        <v>3.1</v>
      </c>
      <c r="M19" s="176">
        <v>29.5</v>
      </c>
    </row>
    <row r="20" spans="2:13" s="175" customFormat="1" ht="20.100000000000001" customHeight="1">
      <c r="B20" s="282" t="s">
        <v>455</v>
      </c>
      <c r="C20" s="281" t="s">
        <v>58</v>
      </c>
      <c r="D20" s="176">
        <v>0</v>
      </c>
      <c r="E20" s="176">
        <v>0</v>
      </c>
      <c r="F20" s="177" t="s">
        <v>39</v>
      </c>
      <c r="G20" s="176">
        <v>0</v>
      </c>
      <c r="H20" s="177" t="s">
        <v>39</v>
      </c>
      <c r="I20" s="177" t="s">
        <v>39</v>
      </c>
      <c r="J20" s="176">
        <v>0</v>
      </c>
      <c r="K20" s="176">
        <v>0</v>
      </c>
      <c r="L20" s="176">
        <v>0</v>
      </c>
      <c r="M20" s="176">
        <v>0</v>
      </c>
    </row>
    <row r="21" spans="2:13" s="175" customFormat="1" ht="20.100000000000001" customHeight="1">
      <c r="B21" s="282" t="s">
        <v>455</v>
      </c>
      <c r="C21" s="281" t="s">
        <v>475</v>
      </c>
      <c r="D21" s="176">
        <v>0.9</v>
      </c>
      <c r="E21" s="176">
        <v>0.3</v>
      </c>
      <c r="F21" s="176">
        <v>0.3</v>
      </c>
      <c r="G21" s="176">
        <v>2.5</v>
      </c>
      <c r="H21" s="177" t="s">
        <v>39</v>
      </c>
      <c r="I21" s="176">
        <v>0</v>
      </c>
      <c r="J21" s="176">
        <v>0.2</v>
      </c>
      <c r="K21" s="176">
        <v>0</v>
      </c>
      <c r="L21" s="176">
        <v>0.8</v>
      </c>
      <c r="M21" s="176">
        <v>0.5</v>
      </c>
    </row>
    <row r="22" spans="2:13" s="175" customFormat="1" ht="20.100000000000001" customHeight="1">
      <c r="B22" s="282" t="s">
        <v>455</v>
      </c>
      <c r="C22" s="281" t="s">
        <v>59</v>
      </c>
      <c r="D22" s="176">
        <v>0.8</v>
      </c>
      <c r="E22" s="176">
        <v>0.2</v>
      </c>
      <c r="F22" s="176">
        <v>0.5</v>
      </c>
      <c r="G22" s="176">
        <v>0.3</v>
      </c>
      <c r="H22" s="176">
        <v>0</v>
      </c>
      <c r="I22" s="176">
        <v>0</v>
      </c>
      <c r="J22" s="176">
        <v>0.1</v>
      </c>
      <c r="K22" s="176">
        <v>0</v>
      </c>
      <c r="L22" s="176">
        <v>0.2</v>
      </c>
      <c r="M22" s="176">
        <v>0.9</v>
      </c>
    </row>
    <row r="23" spans="2:13" s="175" customFormat="1" ht="20.100000000000001" customHeight="1">
      <c r="B23" s="282" t="s">
        <v>455</v>
      </c>
      <c r="C23" s="281" t="s">
        <v>476</v>
      </c>
      <c r="D23" s="177" t="s">
        <v>39</v>
      </c>
      <c r="E23" s="177" t="s">
        <v>39</v>
      </c>
      <c r="F23" s="177" t="s">
        <v>39</v>
      </c>
      <c r="G23" s="177" t="s">
        <v>39</v>
      </c>
      <c r="H23" s="177" t="s">
        <v>39</v>
      </c>
      <c r="I23" s="177" t="s">
        <v>39</v>
      </c>
      <c r="J23" s="177" t="s">
        <v>39</v>
      </c>
      <c r="K23" s="177" t="s">
        <v>39</v>
      </c>
      <c r="L23" s="176">
        <v>0.2</v>
      </c>
      <c r="M23" s="176">
        <v>0.1</v>
      </c>
    </row>
    <row r="24" spans="2:13" s="175" customFormat="1" ht="20.100000000000001" customHeight="1">
      <c r="B24" s="282" t="s">
        <v>455</v>
      </c>
      <c r="C24" s="281" t="s">
        <v>477</v>
      </c>
      <c r="D24" s="177" t="s">
        <v>39</v>
      </c>
      <c r="E24" s="177" t="s">
        <v>39</v>
      </c>
      <c r="F24" s="177" t="s">
        <v>39</v>
      </c>
      <c r="G24" s="176">
        <v>0.2</v>
      </c>
      <c r="H24" s="177" t="s">
        <v>39</v>
      </c>
      <c r="I24" s="177" t="s">
        <v>39</v>
      </c>
      <c r="J24" s="177" t="s">
        <v>39</v>
      </c>
      <c r="K24" s="177" t="s">
        <v>39</v>
      </c>
      <c r="L24" s="177" t="s">
        <v>39</v>
      </c>
      <c r="M24" s="176">
        <v>0.1</v>
      </c>
    </row>
    <row r="25" spans="2:13" s="175" customFormat="1" ht="20.100000000000001" customHeight="1">
      <c r="B25" s="282" t="s">
        <v>455</v>
      </c>
      <c r="C25" s="281" t="s">
        <v>478</v>
      </c>
      <c r="D25" s="176">
        <v>340</v>
      </c>
      <c r="E25" s="177" t="s">
        <v>39</v>
      </c>
      <c r="F25" s="176">
        <v>5.3</v>
      </c>
      <c r="G25" s="176">
        <v>3</v>
      </c>
      <c r="H25" s="176">
        <v>8.6999999999999993</v>
      </c>
      <c r="I25" s="177" t="s">
        <v>39</v>
      </c>
      <c r="J25" s="176">
        <v>0</v>
      </c>
      <c r="K25" s="177" t="s">
        <v>39</v>
      </c>
      <c r="L25" s="176">
        <v>0.8</v>
      </c>
      <c r="M25" s="176">
        <v>8.1999999999999993</v>
      </c>
    </row>
    <row r="26" spans="2:13" s="175" customFormat="1" ht="20.100000000000001" customHeight="1">
      <c r="B26" s="282" t="s">
        <v>455</v>
      </c>
      <c r="C26" s="281" t="s">
        <v>163</v>
      </c>
      <c r="D26" s="176">
        <v>16323.8</v>
      </c>
      <c r="E26" s="176">
        <v>4525.5</v>
      </c>
      <c r="F26" s="177" t="s">
        <v>39</v>
      </c>
      <c r="G26" s="177" t="s">
        <v>39</v>
      </c>
      <c r="H26" s="177" t="s">
        <v>39</v>
      </c>
      <c r="I26" s="177" t="s">
        <v>39</v>
      </c>
      <c r="J26" s="177" t="s">
        <v>39</v>
      </c>
      <c r="K26" s="177" t="s">
        <v>39</v>
      </c>
      <c r="L26" s="177" t="s">
        <v>39</v>
      </c>
      <c r="M26" s="176">
        <v>0.3</v>
      </c>
    </row>
    <row r="27" spans="2:13" s="175" customFormat="1" ht="20.100000000000001" customHeight="1">
      <c r="B27" s="282" t="s">
        <v>455</v>
      </c>
      <c r="C27" s="281" t="s">
        <v>154</v>
      </c>
      <c r="D27" s="176">
        <v>2103.9</v>
      </c>
      <c r="E27" s="176">
        <v>817.1</v>
      </c>
      <c r="F27" s="176">
        <v>0.1</v>
      </c>
      <c r="G27" s="176">
        <v>5.8</v>
      </c>
      <c r="H27" s="176">
        <v>24.6</v>
      </c>
      <c r="I27" s="176">
        <v>0.5</v>
      </c>
      <c r="J27" s="176">
        <v>0.1</v>
      </c>
      <c r="K27" s="176">
        <v>0</v>
      </c>
      <c r="L27" s="176">
        <v>0.9</v>
      </c>
      <c r="M27" s="176">
        <v>18.100000000000001</v>
      </c>
    </row>
    <row r="28" spans="2:13" s="175" customFormat="1" ht="20.100000000000001" customHeight="1">
      <c r="B28" s="282" t="s">
        <v>455</v>
      </c>
      <c r="C28" s="281" t="s">
        <v>155</v>
      </c>
      <c r="D28" s="176">
        <v>142</v>
      </c>
      <c r="E28" s="176">
        <v>160.4</v>
      </c>
      <c r="F28" s="176">
        <v>0</v>
      </c>
      <c r="G28" s="176">
        <v>0</v>
      </c>
      <c r="H28" s="177" t="s">
        <v>39</v>
      </c>
      <c r="I28" s="177" t="s">
        <v>39</v>
      </c>
      <c r="J28" s="177" t="s">
        <v>39</v>
      </c>
      <c r="K28" s="176">
        <v>0</v>
      </c>
      <c r="L28" s="176">
        <v>0</v>
      </c>
      <c r="M28" s="176">
        <v>0</v>
      </c>
    </row>
    <row r="29" spans="2:13" s="175" customFormat="1" ht="20.100000000000001" customHeight="1">
      <c r="B29" s="282" t="s">
        <v>455</v>
      </c>
      <c r="C29" s="281" t="s">
        <v>479</v>
      </c>
      <c r="D29" s="176">
        <v>861</v>
      </c>
      <c r="E29" s="176">
        <v>222</v>
      </c>
      <c r="F29" s="176">
        <v>0.1</v>
      </c>
      <c r="G29" s="176">
        <v>0.9</v>
      </c>
      <c r="H29" s="177" t="s">
        <v>39</v>
      </c>
      <c r="I29" s="176">
        <v>0</v>
      </c>
      <c r="J29" s="176">
        <v>0.9</v>
      </c>
      <c r="K29" s="177" t="s">
        <v>39</v>
      </c>
      <c r="L29" s="176">
        <v>0.3</v>
      </c>
      <c r="M29" s="176">
        <v>1.3</v>
      </c>
    </row>
    <row r="30" spans="2:13" s="175" customFormat="1" ht="20.100000000000001" customHeight="1">
      <c r="B30" s="281" t="s">
        <v>85</v>
      </c>
      <c r="C30" s="281" t="s">
        <v>467</v>
      </c>
      <c r="D30" s="176">
        <v>715.6</v>
      </c>
      <c r="E30" s="176">
        <v>747.8</v>
      </c>
      <c r="F30" s="176">
        <v>15.3</v>
      </c>
      <c r="G30" s="176">
        <v>192.8</v>
      </c>
      <c r="H30" s="176">
        <v>64.099999999999994</v>
      </c>
      <c r="I30" s="176">
        <v>17.3</v>
      </c>
      <c r="J30" s="176">
        <v>77.2</v>
      </c>
      <c r="K30" s="176">
        <v>3.4</v>
      </c>
      <c r="L30" s="176">
        <v>147.19999999999999</v>
      </c>
      <c r="M30" s="176">
        <v>248.5</v>
      </c>
    </row>
    <row r="31" spans="2:13" s="175" customFormat="1" ht="20.100000000000001" customHeight="1">
      <c r="B31" s="281" t="s">
        <v>480</v>
      </c>
      <c r="C31" s="281" t="s">
        <v>467</v>
      </c>
      <c r="D31" s="176">
        <v>162.6</v>
      </c>
      <c r="E31" s="176">
        <v>3.6</v>
      </c>
      <c r="F31" s="176">
        <v>2</v>
      </c>
      <c r="G31" s="177" t="s">
        <v>39</v>
      </c>
      <c r="H31" s="176">
        <v>0.2</v>
      </c>
      <c r="I31" s="177" t="s">
        <v>39</v>
      </c>
      <c r="J31" s="177" t="s">
        <v>39</v>
      </c>
      <c r="K31" s="177" t="s">
        <v>39</v>
      </c>
      <c r="L31" s="177" t="s">
        <v>39</v>
      </c>
      <c r="M31" s="176">
        <v>1.9</v>
      </c>
    </row>
    <row r="32" spans="2:13" s="175" customFormat="1" ht="20.100000000000001" customHeight="1">
      <c r="B32" s="281" t="s">
        <v>121</v>
      </c>
      <c r="C32" s="281" t="s">
        <v>467</v>
      </c>
      <c r="D32" s="176">
        <v>1022.8</v>
      </c>
      <c r="E32" s="176">
        <v>777.4</v>
      </c>
      <c r="F32" s="176">
        <v>2</v>
      </c>
      <c r="G32" s="176">
        <v>96</v>
      </c>
      <c r="H32" s="176">
        <v>77.8</v>
      </c>
      <c r="I32" s="176">
        <v>16.100000000000001</v>
      </c>
      <c r="J32" s="176">
        <v>16.899999999999999</v>
      </c>
      <c r="K32" s="176">
        <v>0.4</v>
      </c>
      <c r="L32" s="176">
        <v>17.399999999999999</v>
      </c>
      <c r="M32" s="176">
        <v>84.8</v>
      </c>
    </row>
    <row r="33" spans="2:13" s="175" customFormat="1" ht="20.100000000000001" customHeight="1">
      <c r="B33" s="283" t="s">
        <v>481</v>
      </c>
      <c r="C33" s="283" t="s">
        <v>467</v>
      </c>
      <c r="D33" s="176">
        <v>2203.4</v>
      </c>
      <c r="E33" s="176">
        <v>1137.7</v>
      </c>
      <c r="F33" s="176">
        <v>67.400000000000006</v>
      </c>
      <c r="G33" s="176">
        <v>311.5</v>
      </c>
      <c r="H33" s="176">
        <v>216.1</v>
      </c>
      <c r="I33" s="176">
        <v>53.7</v>
      </c>
      <c r="J33" s="176">
        <v>117.3</v>
      </c>
      <c r="K33" s="176">
        <v>9.6</v>
      </c>
      <c r="L33" s="176">
        <v>239.3</v>
      </c>
      <c r="M33" s="176">
        <v>1039.8</v>
      </c>
    </row>
    <row r="35" spans="2:13">
      <c r="B35" s="178" t="s">
        <v>629</v>
      </c>
      <c r="C35" s="178"/>
    </row>
    <row r="36" spans="2:13">
      <c r="C36" s="274" t="s">
        <v>445</v>
      </c>
      <c r="D36" s="274" t="s">
        <v>446</v>
      </c>
    </row>
    <row r="37" spans="2:13">
      <c r="B37" s="166" t="s">
        <v>444</v>
      </c>
      <c r="C37" s="167">
        <f>SUM('2019 KESIS Energy Balance'!Z59:AE59)</f>
        <v>50.731999999999999</v>
      </c>
      <c r="D37" s="168">
        <f>C37/SUM($C$37:$C$39)</f>
        <v>4.8876454289358787E-2</v>
      </c>
    </row>
    <row r="38" spans="2:13">
      <c r="B38" s="166" t="s">
        <v>423</v>
      </c>
      <c r="C38" s="167">
        <f>SUM('2019 KESIS Energy Balance'!AF59:AH59)</f>
        <v>174.44899999999998</v>
      </c>
      <c r="D38" s="168">
        <f>C38/SUM($C$37:$C$39)</f>
        <v>0.16806844938745466</v>
      </c>
    </row>
    <row r="39" spans="2:13">
      <c r="B39" s="166" t="s">
        <v>424</v>
      </c>
      <c r="C39" s="167">
        <f>SUM('2019 KESIS Energy Balance'!W59:Z59)</f>
        <v>812.7829999999999</v>
      </c>
      <c r="D39" s="168">
        <f>C39/SUM($C$37:$C$39)</f>
        <v>0.78305509632318648</v>
      </c>
    </row>
  </sheetData>
  <mergeCells count="3">
    <mergeCell ref="B15:B16"/>
    <mergeCell ref="C15:C16"/>
    <mergeCell ref="D15:M15"/>
  </mergeCells>
  <phoneticPr fontId="34"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719703-C049-4B9C-94DE-93398A235CF4}">
  <dimension ref="B2:N46"/>
  <sheetViews>
    <sheetView topLeftCell="A25" workbookViewId="0">
      <selection activeCell="D37" sqref="D37"/>
    </sheetView>
  </sheetViews>
  <sheetFormatPr defaultColWidth="8.5703125" defaultRowHeight="15"/>
  <cols>
    <col min="1" max="1" width="2.85546875" style="139" customWidth="1"/>
    <col min="2" max="2" width="24.5703125" style="139" customWidth="1"/>
    <col min="3" max="4" width="30.42578125" style="139" customWidth="1"/>
    <col min="5" max="14" width="14.42578125" style="139" customWidth="1"/>
    <col min="15" max="16384" width="8.5703125" style="139"/>
  </cols>
  <sheetData>
    <row r="2" spans="2:14">
      <c r="B2" s="273" t="s">
        <v>626</v>
      </c>
    </row>
    <row r="4" spans="2:14">
      <c r="B4" s="178" t="s">
        <v>630</v>
      </c>
      <c r="C4" s="178"/>
    </row>
    <row r="5" spans="2:14" s="287" customFormat="1" ht="30">
      <c r="B5" s="284"/>
      <c r="C5" s="284" t="s">
        <v>633</v>
      </c>
      <c r="D5" s="284" t="s">
        <v>634</v>
      </c>
      <c r="E5" s="284" t="s">
        <v>416</v>
      </c>
      <c r="F5" s="289" t="s">
        <v>417</v>
      </c>
      <c r="G5" s="289" t="s">
        <v>418</v>
      </c>
      <c r="H5" s="289" t="s">
        <v>419</v>
      </c>
      <c r="I5" s="289" t="s">
        <v>420</v>
      </c>
      <c r="J5" s="289" t="s">
        <v>421</v>
      </c>
      <c r="K5" s="289" t="s">
        <v>422</v>
      </c>
      <c r="L5" s="289" t="s">
        <v>423</v>
      </c>
      <c r="M5" s="289" t="s">
        <v>424</v>
      </c>
      <c r="N5" s="289" t="s">
        <v>425</v>
      </c>
    </row>
    <row r="6" spans="2:14" s="292" customFormat="1" ht="30">
      <c r="B6" s="305" t="s">
        <v>16</v>
      </c>
      <c r="C6" s="306" t="str">
        <f>VLOOKUP($B6,About!$B$33:$E$57,3,0)</f>
        <v>EndUse&gt;Industry&gt;non-ferrous metals</v>
      </c>
      <c r="D6" s="306" t="str">
        <f>VLOOKUP($B6,About!$B$33:$E$57,4,0)</f>
        <v>Primary non-ferrous metals manufacturing</v>
      </c>
      <c r="E6" s="307">
        <f>D40/SUM(D40:H40)</f>
        <v>0.33838301347488775</v>
      </c>
      <c r="F6" s="307">
        <f>D18/SUM(D18:H18)</f>
        <v>0.97029702970297016</v>
      </c>
      <c r="G6" s="308">
        <f>D37/SUM(D37:H37)</f>
        <v>0.40929344366645448</v>
      </c>
      <c r="H6" s="307">
        <f>D38/SUM(D38:H38)</f>
        <v>0.76582278481012667</v>
      </c>
      <c r="I6" s="307">
        <f>SUM(D27:D29)/SUM(D27:H29)</f>
        <v>0.10526315789473685</v>
      </c>
      <c r="J6" s="308">
        <f>D39/SUM(D39:H39)</f>
        <v>0.59027777777777779</v>
      </c>
      <c r="K6" s="305" t="s">
        <v>433</v>
      </c>
      <c r="L6" s="307">
        <f>SUM(D30:D32)/SUM(D30:H32)</f>
        <v>0.93931398416886547</v>
      </c>
      <c r="M6" s="307">
        <f>SUM(D34:D35)/SUM(D34:H35)</f>
        <v>0.38990825688073388</v>
      </c>
      <c r="N6" s="305" t="s">
        <v>433</v>
      </c>
    </row>
    <row r="7" spans="2:14" s="292" customFormat="1" ht="105">
      <c r="B7" s="309" t="s">
        <v>17</v>
      </c>
      <c r="C7" s="310" t="str">
        <f>VLOOKUP($B7,About!$B$33:$E$57,3,0)</f>
        <v>EndUse&gt;Industry&gt;non-ferrous metals</v>
      </c>
      <c r="D7" s="310" t="str">
        <f>VLOOKUP($B7,About!$B$33:$E$57,4,0)</f>
        <v>Metal Foundry, Structural Metal Products, Tank and Steam Generator Manufacturing, Weapons and Gun Ammunition Manufacturing, other Metalworking Products Manufacturing</v>
      </c>
      <c r="E7" s="311">
        <f>1-E6</f>
        <v>0.66161698652511225</v>
      </c>
      <c r="F7" s="311">
        <f t="shared" ref="F7:M7" si="0">1-F6</f>
        <v>2.970297029702984E-2</v>
      </c>
      <c r="G7" s="311">
        <f t="shared" si="0"/>
        <v>0.59070655633354552</v>
      </c>
      <c r="H7" s="311">
        <f t="shared" si="0"/>
        <v>0.23417721518987333</v>
      </c>
      <c r="I7" s="311">
        <f t="shared" si="0"/>
        <v>0.89473684210526316</v>
      </c>
      <c r="J7" s="311">
        <f t="shared" si="0"/>
        <v>0.40972222222222221</v>
      </c>
      <c r="K7" s="309" t="s">
        <v>432</v>
      </c>
      <c r="L7" s="311">
        <f t="shared" si="0"/>
        <v>6.0686015831134532E-2</v>
      </c>
      <c r="M7" s="311">
        <f t="shared" si="0"/>
        <v>0.61009174311926606</v>
      </c>
      <c r="N7" s="309" t="s">
        <v>432</v>
      </c>
    </row>
    <row r="8" spans="2:14" s="141" customFormat="1">
      <c r="B8" s="141" t="s">
        <v>494</v>
      </c>
      <c r="E8" s="288">
        <f t="shared" ref="E8:N8" si="1">SUM(E6:E7)</f>
        <v>1</v>
      </c>
      <c r="F8" s="288">
        <f t="shared" si="1"/>
        <v>1</v>
      </c>
      <c r="G8" s="288">
        <f t="shared" si="1"/>
        <v>1</v>
      </c>
      <c r="H8" s="288">
        <f t="shared" si="1"/>
        <v>1</v>
      </c>
      <c r="I8" s="288">
        <f t="shared" si="1"/>
        <v>1</v>
      </c>
      <c r="J8" s="288">
        <f t="shared" si="1"/>
        <v>1</v>
      </c>
      <c r="K8" s="288">
        <f t="shared" si="1"/>
        <v>0</v>
      </c>
      <c r="L8" s="288">
        <f t="shared" si="1"/>
        <v>1</v>
      </c>
      <c r="M8" s="288">
        <f t="shared" si="1"/>
        <v>1</v>
      </c>
      <c r="N8" s="288">
        <f t="shared" si="1"/>
        <v>0</v>
      </c>
    </row>
    <row r="10" spans="2:14" s="175" customFormat="1">
      <c r="B10" s="178" t="s">
        <v>632</v>
      </c>
      <c r="C10" s="2"/>
    </row>
    <row r="11" spans="2:14" s="175" customFormat="1">
      <c r="B11" s="2" t="s">
        <v>449</v>
      </c>
      <c r="C11" s="2" t="s">
        <v>450</v>
      </c>
    </row>
    <row r="12" spans="2:14" s="175" customFormat="1">
      <c r="B12" s="2" t="s">
        <v>451</v>
      </c>
      <c r="C12" s="2" t="s">
        <v>495</v>
      </c>
    </row>
    <row r="13" spans="2:14" s="175" customFormat="1">
      <c r="B13" s="2" t="s">
        <v>453</v>
      </c>
      <c r="C13" s="2" t="s">
        <v>454</v>
      </c>
    </row>
    <row r="14" spans="2:14" s="175" customFormat="1">
      <c r="B14" s="2" t="s">
        <v>456</v>
      </c>
      <c r="C14" s="2" t="s">
        <v>457</v>
      </c>
    </row>
    <row r="15" spans="2:14" s="175" customFormat="1" ht="20.100000000000001" customHeight="1">
      <c r="B15" s="473" t="s">
        <v>458</v>
      </c>
      <c r="C15" s="473" t="s">
        <v>459</v>
      </c>
      <c r="D15" s="475" t="s">
        <v>460</v>
      </c>
      <c r="E15" s="475" t="s">
        <v>460</v>
      </c>
      <c r="F15" s="475" t="s">
        <v>460</v>
      </c>
      <c r="G15" s="475" t="s">
        <v>460</v>
      </c>
      <c r="H15" s="475" t="s">
        <v>460</v>
      </c>
    </row>
    <row r="16" spans="2:14" s="175" customFormat="1" ht="20.100000000000001" customHeight="1">
      <c r="B16" s="474" t="s">
        <v>458</v>
      </c>
      <c r="C16" s="474" t="s">
        <v>459</v>
      </c>
      <c r="D16" s="280" t="s">
        <v>496</v>
      </c>
      <c r="E16" s="279" t="s">
        <v>497</v>
      </c>
      <c r="F16" s="279" t="s">
        <v>498</v>
      </c>
      <c r="G16" s="279" t="s">
        <v>499</v>
      </c>
      <c r="H16" s="279" t="s">
        <v>500</v>
      </c>
    </row>
    <row r="17" spans="2:8" s="175" customFormat="1" ht="20.100000000000001" customHeight="1">
      <c r="B17" s="281" t="s">
        <v>466</v>
      </c>
      <c r="C17" s="281" t="s">
        <v>467</v>
      </c>
      <c r="D17" s="176">
        <v>1798.8</v>
      </c>
      <c r="E17" s="176">
        <v>307.2</v>
      </c>
      <c r="F17" s="176">
        <v>335.9</v>
      </c>
      <c r="G17" s="176">
        <v>47.5</v>
      </c>
      <c r="H17" s="176">
        <v>1404.5</v>
      </c>
    </row>
    <row r="18" spans="2:8" s="175" customFormat="1" ht="20.100000000000001" customHeight="1">
      <c r="B18" s="281" t="s">
        <v>468</v>
      </c>
      <c r="C18" s="281" t="s">
        <v>467</v>
      </c>
      <c r="D18" s="176">
        <v>284.2</v>
      </c>
      <c r="E18" s="176">
        <v>6.1</v>
      </c>
      <c r="F18" s="177" t="s">
        <v>39</v>
      </c>
      <c r="G18" s="177" t="s">
        <v>39</v>
      </c>
      <c r="H18" s="176">
        <v>2.6</v>
      </c>
    </row>
    <row r="19" spans="2:8" s="175" customFormat="1" ht="20.100000000000001" customHeight="1">
      <c r="B19" s="282" t="s">
        <v>455</v>
      </c>
      <c r="C19" s="281" t="s">
        <v>469</v>
      </c>
      <c r="D19" s="177" t="s">
        <v>39</v>
      </c>
      <c r="E19" s="176">
        <v>0.1</v>
      </c>
      <c r="F19" s="177" t="s">
        <v>39</v>
      </c>
      <c r="G19" s="177" t="s">
        <v>39</v>
      </c>
      <c r="H19" s="176">
        <v>0</v>
      </c>
    </row>
    <row r="20" spans="2:8" s="175" customFormat="1" ht="20.100000000000001" customHeight="1">
      <c r="B20" s="282" t="s">
        <v>455</v>
      </c>
      <c r="C20" s="281" t="s">
        <v>136</v>
      </c>
      <c r="D20" s="177" t="s">
        <v>39</v>
      </c>
      <c r="E20" s="177" t="s">
        <v>39</v>
      </c>
      <c r="F20" s="177" t="s">
        <v>39</v>
      </c>
      <c r="G20" s="177" t="s">
        <v>39</v>
      </c>
      <c r="H20" s="176">
        <v>0</v>
      </c>
    </row>
    <row r="21" spans="2:8" s="175" customFormat="1" ht="20.100000000000001" customHeight="1">
      <c r="B21" s="282" t="s">
        <v>455</v>
      </c>
      <c r="C21" s="281" t="s">
        <v>137</v>
      </c>
      <c r="D21" s="176">
        <v>131.6</v>
      </c>
      <c r="E21" s="176">
        <v>4.5</v>
      </c>
      <c r="F21" s="177" t="s">
        <v>39</v>
      </c>
      <c r="G21" s="177" t="s">
        <v>39</v>
      </c>
      <c r="H21" s="177" t="s">
        <v>39</v>
      </c>
    </row>
    <row r="22" spans="2:8" s="175" customFormat="1" ht="20.100000000000001" customHeight="1">
      <c r="B22" s="282" t="s">
        <v>455</v>
      </c>
      <c r="C22" s="281" t="s">
        <v>470</v>
      </c>
      <c r="D22" s="176">
        <v>131.1</v>
      </c>
      <c r="E22" s="177" t="s">
        <v>39</v>
      </c>
      <c r="F22" s="177" t="s">
        <v>39</v>
      </c>
      <c r="G22" s="177" t="s">
        <v>39</v>
      </c>
      <c r="H22" s="177" t="s">
        <v>39</v>
      </c>
    </row>
    <row r="23" spans="2:8" s="175" customFormat="1" ht="20.100000000000001" customHeight="1">
      <c r="B23" s="282" t="s">
        <v>455</v>
      </c>
      <c r="C23" s="281" t="s">
        <v>471</v>
      </c>
      <c r="D23" s="177" t="s">
        <v>39</v>
      </c>
      <c r="E23" s="177" t="s">
        <v>39</v>
      </c>
      <c r="F23" s="177" t="s">
        <v>39</v>
      </c>
      <c r="G23" s="177" t="s">
        <v>39</v>
      </c>
      <c r="H23" s="177" t="s">
        <v>39</v>
      </c>
    </row>
    <row r="24" spans="2:8" s="175" customFormat="1" ht="20.100000000000001" customHeight="1">
      <c r="B24" s="282" t="s">
        <v>455</v>
      </c>
      <c r="C24" s="281" t="s">
        <v>472</v>
      </c>
      <c r="D24" s="176">
        <v>21.4</v>
      </c>
      <c r="E24" s="176">
        <v>1.5</v>
      </c>
      <c r="F24" s="177" t="s">
        <v>39</v>
      </c>
      <c r="G24" s="177" t="s">
        <v>39</v>
      </c>
      <c r="H24" s="176">
        <v>2.6</v>
      </c>
    </row>
    <row r="25" spans="2:8" s="175" customFormat="1" ht="20.100000000000001" customHeight="1">
      <c r="B25" s="282" t="s">
        <v>455</v>
      </c>
      <c r="C25" s="281" t="s">
        <v>473</v>
      </c>
      <c r="D25" s="177" t="s">
        <v>39</v>
      </c>
      <c r="E25" s="177" t="s">
        <v>39</v>
      </c>
      <c r="F25" s="177" t="s">
        <v>39</v>
      </c>
      <c r="G25" s="177" t="s">
        <v>39</v>
      </c>
      <c r="H25" s="176">
        <v>0</v>
      </c>
    </row>
    <row r="26" spans="2:8" s="175" customFormat="1" ht="20.100000000000001" customHeight="1">
      <c r="B26" s="281" t="s">
        <v>474</v>
      </c>
      <c r="C26" s="281" t="s">
        <v>467</v>
      </c>
      <c r="D26" s="176">
        <v>335.5</v>
      </c>
      <c r="E26" s="176">
        <v>17.600000000000001</v>
      </c>
      <c r="F26" s="176">
        <v>13.5</v>
      </c>
      <c r="G26" s="176">
        <v>5.4</v>
      </c>
      <c r="H26" s="176">
        <v>26.6</v>
      </c>
    </row>
    <row r="27" spans="2:8" s="175" customFormat="1" ht="20.100000000000001" customHeight="1">
      <c r="B27" s="282" t="s">
        <v>455</v>
      </c>
      <c r="C27" s="281" t="s">
        <v>58</v>
      </c>
      <c r="D27" s="176">
        <v>0</v>
      </c>
      <c r="E27" s="176">
        <v>0</v>
      </c>
      <c r="F27" s="176">
        <v>0</v>
      </c>
      <c r="G27" s="177" t="s">
        <v>39</v>
      </c>
      <c r="H27" s="176">
        <v>0.1</v>
      </c>
    </row>
    <row r="28" spans="2:8" s="175" customFormat="1" ht="20.100000000000001" customHeight="1">
      <c r="B28" s="282" t="s">
        <v>455</v>
      </c>
      <c r="C28" s="281" t="s">
        <v>475</v>
      </c>
      <c r="D28" s="176">
        <v>0.1</v>
      </c>
      <c r="E28" s="176">
        <v>0.4</v>
      </c>
      <c r="F28" s="176">
        <v>0</v>
      </c>
      <c r="G28" s="176">
        <v>0</v>
      </c>
      <c r="H28" s="176">
        <v>0.9</v>
      </c>
    </row>
    <row r="29" spans="2:8" s="175" customFormat="1" ht="20.100000000000001" customHeight="1">
      <c r="B29" s="282" t="s">
        <v>455</v>
      </c>
      <c r="C29" s="281" t="s">
        <v>59</v>
      </c>
      <c r="D29" s="176">
        <v>0.3</v>
      </c>
      <c r="E29" s="176">
        <v>0.5</v>
      </c>
      <c r="F29" s="176">
        <v>0.4</v>
      </c>
      <c r="G29" s="176">
        <v>0.1</v>
      </c>
      <c r="H29" s="176">
        <v>1</v>
      </c>
    </row>
    <row r="30" spans="2:8" s="175" customFormat="1" ht="20.100000000000001" customHeight="1">
      <c r="B30" s="282" t="s">
        <v>455</v>
      </c>
      <c r="C30" s="281" t="s">
        <v>476</v>
      </c>
      <c r="D30" s="176">
        <v>0</v>
      </c>
      <c r="E30" s="176">
        <v>0.2</v>
      </c>
      <c r="F30" s="176">
        <v>0.4</v>
      </c>
      <c r="G30" s="177" t="s">
        <v>39</v>
      </c>
      <c r="H30" s="176">
        <v>0</v>
      </c>
    </row>
    <row r="31" spans="2:8" s="175" customFormat="1" ht="20.100000000000001" customHeight="1">
      <c r="B31" s="282" t="s">
        <v>455</v>
      </c>
      <c r="C31" s="281" t="s">
        <v>477</v>
      </c>
      <c r="D31" s="177" t="s">
        <v>39</v>
      </c>
      <c r="E31" s="176">
        <v>0.3</v>
      </c>
      <c r="F31" s="177" t="s">
        <v>39</v>
      </c>
      <c r="G31" s="177" t="s">
        <v>39</v>
      </c>
      <c r="H31" s="177" t="s">
        <v>39</v>
      </c>
    </row>
    <row r="32" spans="2:8" s="175" customFormat="1" ht="20.100000000000001" customHeight="1">
      <c r="B32" s="282" t="s">
        <v>455</v>
      </c>
      <c r="C32" s="281" t="s">
        <v>478</v>
      </c>
      <c r="D32" s="176">
        <v>35.6</v>
      </c>
      <c r="E32" s="176">
        <v>0.1</v>
      </c>
      <c r="F32" s="176">
        <v>0.4</v>
      </c>
      <c r="G32" s="177" t="s">
        <v>39</v>
      </c>
      <c r="H32" s="176">
        <v>0.9</v>
      </c>
    </row>
    <row r="33" spans="2:8" s="175" customFormat="1" ht="20.100000000000001" customHeight="1">
      <c r="B33" s="282" t="s">
        <v>455</v>
      </c>
      <c r="C33" s="281" t="s">
        <v>163</v>
      </c>
      <c r="D33" s="177" t="s">
        <v>39</v>
      </c>
      <c r="E33" s="177" t="s">
        <v>39</v>
      </c>
      <c r="F33" s="177" t="s">
        <v>39</v>
      </c>
      <c r="G33" s="177" t="s">
        <v>39</v>
      </c>
      <c r="H33" s="177" t="s">
        <v>39</v>
      </c>
    </row>
    <row r="34" spans="2:8" s="175" customFormat="1" ht="20.100000000000001" customHeight="1">
      <c r="B34" s="282" t="s">
        <v>455</v>
      </c>
      <c r="C34" s="281" t="s">
        <v>154</v>
      </c>
      <c r="D34" s="176">
        <v>24.3</v>
      </c>
      <c r="E34" s="176">
        <v>11.1</v>
      </c>
      <c r="F34" s="176">
        <v>4.4000000000000004</v>
      </c>
      <c r="G34" s="176">
        <v>0.4</v>
      </c>
      <c r="H34" s="176">
        <v>23.3</v>
      </c>
    </row>
    <row r="35" spans="2:8" s="175" customFormat="1" ht="20.100000000000001" customHeight="1">
      <c r="B35" s="282" t="s">
        <v>455</v>
      </c>
      <c r="C35" s="281" t="s">
        <v>155</v>
      </c>
      <c r="D35" s="176">
        <v>1.2</v>
      </c>
      <c r="E35" s="176">
        <v>0</v>
      </c>
      <c r="F35" s="176">
        <v>0.4</v>
      </c>
      <c r="G35" s="176">
        <v>0</v>
      </c>
      <c r="H35" s="176">
        <v>0.3</v>
      </c>
    </row>
    <row r="36" spans="2:8" s="175" customFormat="1" ht="20.100000000000001" customHeight="1">
      <c r="B36" s="282" t="s">
        <v>455</v>
      </c>
      <c r="C36" s="281" t="s">
        <v>479</v>
      </c>
      <c r="D36" s="176">
        <v>274.2</v>
      </c>
      <c r="E36" s="176">
        <v>5</v>
      </c>
      <c r="F36" s="176">
        <v>7.4</v>
      </c>
      <c r="G36" s="176">
        <v>4.8</v>
      </c>
      <c r="H36" s="176">
        <v>0.1</v>
      </c>
    </row>
    <row r="37" spans="2:8" s="175" customFormat="1" ht="20.100000000000001" customHeight="1">
      <c r="B37" s="281" t="s">
        <v>85</v>
      </c>
      <c r="C37" s="281" t="s">
        <v>467</v>
      </c>
      <c r="D37" s="176">
        <v>257.2</v>
      </c>
      <c r="E37" s="176">
        <v>22.8</v>
      </c>
      <c r="F37" s="176">
        <v>62.4</v>
      </c>
      <c r="G37" s="176">
        <v>13</v>
      </c>
      <c r="H37" s="176">
        <v>273</v>
      </c>
    </row>
    <row r="38" spans="2:8" s="175" customFormat="1" ht="20.100000000000001" customHeight="1">
      <c r="B38" s="281" t="s">
        <v>480</v>
      </c>
      <c r="C38" s="281" t="s">
        <v>467</v>
      </c>
      <c r="D38" s="176">
        <v>84.7</v>
      </c>
      <c r="E38" s="176">
        <v>0.1</v>
      </c>
      <c r="F38" s="176">
        <v>9.1999999999999993</v>
      </c>
      <c r="G38" s="177" t="s">
        <v>39</v>
      </c>
      <c r="H38" s="176">
        <v>16.600000000000001</v>
      </c>
    </row>
    <row r="39" spans="2:8" s="175" customFormat="1" ht="20.100000000000001" customHeight="1">
      <c r="B39" s="281" t="s">
        <v>121</v>
      </c>
      <c r="C39" s="281" t="s">
        <v>467</v>
      </c>
      <c r="D39" s="176">
        <v>8.5</v>
      </c>
      <c r="E39" s="176">
        <v>0</v>
      </c>
      <c r="F39" s="177" t="s">
        <v>39</v>
      </c>
      <c r="G39" s="176">
        <v>1.8</v>
      </c>
      <c r="H39" s="176">
        <v>4.0999999999999996</v>
      </c>
    </row>
    <row r="40" spans="2:8" s="175" customFormat="1" ht="20.100000000000001" customHeight="1">
      <c r="B40" s="283" t="s">
        <v>481</v>
      </c>
      <c r="C40" s="283" t="s">
        <v>467</v>
      </c>
      <c r="D40" s="176">
        <v>828.7</v>
      </c>
      <c r="E40" s="176">
        <v>260.7</v>
      </c>
      <c r="F40" s="176">
        <v>250.8</v>
      </c>
      <c r="G40" s="176">
        <v>27.3</v>
      </c>
      <c r="H40" s="176">
        <v>1081.5</v>
      </c>
    </row>
    <row r="42" spans="2:8">
      <c r="B42" s="178" t="s">
        <v>629</v>
      </c>
      <c r="C42" s="178"/>
    </row>
    <row r="43" spans="2:8">
      <c r="C43" s="139" t="s">
        <v>445</v>
      </c>
      <c r="D43" s="139" t="s">
        <v>446</v>
      </c>
    </row>
    <row r="44" spans="2:8">
      <c r="B44" s="166" t="s">
        <v>444</v>
      </c>
      <c r="C44" s="167">
        <f>SUM('2019 KESIS Energy Balance'!Z62:AE62)</f>
        <v>3.2590000000000003</v>
      </c>
      <c r="D44" s="168">
        <f>C44/SUM($C$44:$C$46)</f>
        <v>0.1176789196215787</v>
      </c>
    </row>
    <row r="45" spans="2:8">
      <c r="B45" s="166" t="s">
        <v>423</v>
      </c>
      <c r="C45" s="167">
        <f>SUM('2019 KESIS Energy Balance'!AF62:AH62)</f>
        <v>12.266999999999999</v>
      </c>
      <c r="D45" s="168">
        <f>C45/SUM($C$44:$C$46)</f>
        <v>0.44294793095977469</v>
      </c>
    </row>
    <row r="46" spans="2:8">
      <c r="B46" s="166" t="s">
        <v>424</v>
      </c>
      <c r="C46" s="167">
        <f>SUM('2019 KESIS Energy Balance'!W62:Y62)</f>
        <v>12.167999999999999</v>
      </c>
      <c r="D46" s="168">
        <f>C46/SUM($C$44:$C$46)</f>
        <v>0.43937314941864664</v>
      </c>
    </row>
  </sheetData>
  <mergeCells count="3">
    <mergeCell ref="B15:B16"/>
    <mergeCell ref="C15:C16"/>
    <mergeCell ref="D15:H15"/>
  </mergeCells>
  <phoneticPr fontId="34"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46B2D2-4857-4434-806E-7CACC20E80D3}">
  <dimension ref="B2:AC42"/>
  <sheetViews>
    <sheetView topLeftCell="A13" zoomScale="85" zoomScaleNormal="85" workbookViewId="0">
      <selection activeCell="I31" sqref="I31"/>
    </sheetView>
  </sheetViews>
  <sheetFormatPr defaultColWidth="8.5703125" defaultRowHeight="15"/>
  <cols>
    <col min="1" max="1" width="2.85546875" style="139" customWidth="1"/>
    <col min="2" max="2" width="24.5703125" style="139" customWidth="1"/>
    <col min="3" max="4" width="30.42578125" style="139" customWidth="1"/>
    <col min="5" max="14" width="14.42578125" style="139" customWidth="1"/>
    <col min="15" max="29" width="19.5703125" style="139" customWidth="1"/>
    <col min="30" max="16384" width="8.5703125" style="139"/>
  </cols>
  <sheetData>
    <row r="2" spans="2:14">
      <c r="B2" s="273" t="s">
        <v>627</v>
      </c>
    </row>
    <row r="4" spans="2:14">
      <c r="B4" s="178" t="s">
        <v>630</v>
      </c>
    </row>
    <row r="5" spans="2:14" s="287" customFormat="1" ht="30">
      <c r="B5" s="284"/>
      <c r="C5" s="284" t="s">
        <v>633</v>
      </c>
      <c r="D5" s="284" t="s">
        <v>634</v>
      </c>
      <c r="E5" s="285" t="s">
        <v>416</v>
      </c>
      <c r="F5" s="286" t="s">
        <v>417</v>
      </c>
      <c r="G5" s="286" t="s">
        <v>418</v>
      </c>
      <c r="H5" s="286" t="s">
        <v>419</v>
      </c>
      <c r="I5" s="286" t="s">
        <v>420</v>
      </c>
      <c r="J5" s="286" t="s">
        <v>421</v>
      </c>
      <c r="K5" s="286" t="s">
        <v>422</v>
      </c>
      <c r="L5" s="286" t="s">
        <v>423</v>
      </c>
      <c r="M5" s="286" t="s">
        <v>424</v>
      </c>
      <c r="N5" s="286" t="s">
        <v>425</v>
      </c>
    </row>
    <row r="6" spans="2:14" ht="150">
      <c r="B6" s="314" t="s">
        <v>18</v>
      </c>
      <c r="C6" s="315" t="str">
        <f>VLOOKUP($B6,About!$B$33:$E$57,3,0)</f>
        <v>EndUse&gt;Industry&gt;machinery</v>
      </c>
      <c r="D6" s="315" t="str">
        <f>VLOOKUP($B6,About!$B$33:$E$57,4,0)</f>
        <v>Semiconductor manufacturing business, electronic component manufacturing business, computer and peripheral device manufacturing business, communication and broadcasting equipment manufacturing business, video and audio equipment manufacturing business</v>
      </c>
      <c r="E6" s="316">
        <f>SUM(D36:H36)/SUM($D$36:$AC$36)</f>
        <v>0.55477986857442951</v>
      </c>
      <c r="F6" s="316">
        <f>SUM(D21:H21)/SUM($D$21:$AC$21)</f>
        <v>0</v>
      </c>
      <c r="G6" s="316">
        <f>SUM(D33:H33)/SUM($D$33:$AC$33)</f>
        <v>0.5136790714812085</v>
      </c>
      <c r="H6" s="316">
        <f>SUM(D34:H34)/SUM($D$34:$AC$34)</f>
        <v>0.9375</v>
      </c>
      <c r="I6" s="316">
        <f>SUM(D23:H25)/SUM($D$23:$AC$25)</f>
        <v>1.0554089709762534E-2</v>
      </c>
      <c r="J6" s="316">
        <f>SUM(D35:H35)/SUM($D$35:$AC$35)</f>
        <v>0.80044101433296577</v>
      </c>
      <c r="K6" s="184" t="s">
        <v>433</v>
      </c>
      <c r="L6" s="316">
        <f>SUM(D26:H28)/SUM($D$26:$AC$28)</f>
        <v>0</v>
      </c>
      <c r="M6" s="316">
        <f>SUM(D30:H31)/SUM($D$30:$AC$31)</f>
        <v>4.0089086859688192E-2</v>
      </c>
      <c r="N6" s="184" t="s">
        <v>433</v>
      </c>
    </row>
    <row r="7" spans="2:14" ht="165">
      <c r="B7" s="317" t="s">
        <v>19</v>
      </c>
      <c r="C7" s="318" t="str">
        <f>VLOOKUP($B7,About!$B$33:$E$57,3,0)</f>
        <v>EndUse&gt;Industry&gt;machinery</v>
      </c>
      <c r="D7" s="318" t="str">
        <f>VLOOKUP($B7,About!$B$33:$E$57,4,0)</f>
        <v>Motor, generator and electric conversion supply control device manufacturing, primary battery and storage battery manufacturing, insulated wire and cable manufacturing, light bulb and lighting device manufacturing, household appliance manufacturing, other electrical equipment manufacturing</v>
      </c>
      <c r="E7" s="319">
        <f>SUM(N36:S36)/SUM($D$36:$AC$36)</f>
        <v>9.660932276121792E-2</v>
      </c>
      <c r="F7" s="319">
        <f>SUM(N21:S21)/SUM($D$21:$AC$21)</f>
        <v>0</v>
      </c>
      <c r="G7" s="319">
        <f>SUM(N33:S33)/SUM($D$33:$AC$33)</f>
        <v>7.5580324244657326E-2</v>
      </c>
      <c r="H7" s="319">
        <f>SUM(N34:S34)/SUM($D$34:$AC$34)</f>
        <v>0</v>
      </c>
      <c r="I7" s="319">
        <f>SUM(N23:S25)/SUM($D$23:$AC$25)</f>
        <v>1.3192612137203167E-2</v>
      </c>
      <c r="J7" s="319">
        <f>SUM(N35:S35)/SUM($D$35:$AC$35)</f>
        <v>0.16317530319735396</v>
      </c>
      <c r="K7" s="320" t="s">
        <v>432</v>
      </c>
      <c r="L7" s="319">
        <f>SUM(N26:S28)/SUM($D$26:$AC$28)</f>
        <v>1.515151515151515E-2</v>
      </c>
      <c r="M7" s="319">
        <f>SUM(N30:S31)/SUM($D$30:$AC$31)</f>
        <v>5.1224944320712694E-2</v>
      </c>
      <c r="N7" s="320" t="s">
        <v>432</v>
      </c>
    </row>
    <row r="8" spans="2:14" ht="225">
      <c r="B8" s="321" t="s">
        <v>20</v>
      </c>
      <c r="C8" s="322" t="str">
        <f>VLOOKUP($B8,About!$B$33:$E$57,3,0)</f>
        <v>EndUse&gt;Industry&gt;machinery</v>
      </c>
      <c r="D8" s="322" t="str">
        <f>VLOOKUP($B8,About!$B$33:$E$57,4,0)</f>
        <v>Magnetic and optical media manufacturing, medical equipment manufacturing, measurement, testing, navigation, control and other precision equipment manufacturing; excluding optical instruments, photographic equipment and optical equipment manufacturing, watches and watch parts manufacturing, general purpose machinery manufacturing, special purpose machinery manufacturing</v>
      </c>
      <c r="E8" s="323">
        <f>SUM(I36:M36,T36:U36)/SUM($D$36:$AC$36)</f>
        <v>0.15081916815043489</v>
      </c>
      <c r="F8" s="323">
        <f>SUM(I21:M21,T21:U21)/SUM($D$21:$AC$21)</f>
        <v>1</v>
      </c>
      <c r="G8" s="323">
        <f>SUM(I33:M33,T33:U33)/SUM($D$33:$AC$33)</f>
        <v>6.0058953574060409E-2</v>
      </c>
      <c r="H8" s="323">
        <f>SUM(I34:M34,T34:U34)/SUM($D$34:$AC$34)</f>
        <v>6.25E-2</v>
      </c>
      <c r="I8" s="323">
        <f>SUM(I23:M25,T23:U25)/SUM($D$23:$AC$25)</f>
        <v>5.4089709762532981E-2</v>
      </c>
      <c r="J8" s="323">
        <f>SUM(I35:M35,T35:U35)/SUM($D$35:$AC$35)</f>
        <v>7.1664829106945997E-3</v>
      </c>
      <c r="K8" s="324" t="s">
        <v>432</v>
      </c>
      <c r="L8" s="323">
        <f>SUM(I26:M28,,T26:U28)/SUM($D$26:$AC$28)</f>
        <v>0.33333333333333337</v>
      </c>
      <c r="M8" s="323">
        <f>SUM(I30:M31,T30:U31)/SUM($D$30:$AC$31)</f>
        <v>0.19376391982182625</v>
      </c>
      <c r="N8" s="324" t="s">
        <v>432</v>
      </c>
    </row>
    <row r="9" spans="2:14" ht="120">
      <c r="B9" s="325" t="s">
        <v>21</v>
      </c>
      <c r="C9" s="326" t="str">
        <f>VLOOKUP($B9,About!$B$33:$E$57,3,0)</f>
        <v>EndUse&gt;Industry&gt;transportation equiment</v>
      </c>
      <c r="D9" s="326" t="str">
        <f>VLOOKUP($B9,About!$B$33:$E$57,4,0)</f>
        <v>Automobile engine and automobile manufacturing business, automobile body and trailer manufacturing business, new automobile parts manufacturing business, automobile remanufactured parts manufacturing business</v>
      </c>
      <c r="E9" s="327">
        <f>SUM(I37:M37,V36:Y36)/SUM($D$36:$AC$36)</f>
        <v>0.15746730372628637</v>
      </c>
      <c r="F9" s="327">
        <f>SUM(V21:Y21)/SUM($D$21:$AC$21)</f>
        <v>0</v>
      </c>
      <c r="G9" s="327">
        <f>SUM(V33:Y33)/SUM($D$33:$AC$33)</f>
        <v>0.31553979366249074</v>
      </c>
      <c r="H9" s="327">
        <f>SUM(V34:Y34)/SUM($D$34:$AC$34)</f>
        <v>0</v>
      </c>
      <c r="I9" s="327">
        <f>SUM(V23:Y25)/SUM($D$23:$AC$25)</f>
        <v>0.46569920844327173</v>
      </c>
      <c r="J9" s="327">
        <f>SUM(V35:Y35)/SUM($D$35:$AC$35)</f>
        <v>2.9217199558985673E-2</v>
      </c>
      <c r="K9" s="328" t="s">
        <v>432</v>
      </c>
      <c r="L9" s="327">
        <f>SUM(V26:Y28)/SUM($D$26:$AC$28)</f>
        <v>0.10101010101010101</v>
      </c>
      <c r="M9" s="327">
        <f>SUM(V30:Y31)/SUM($D$30:$AC$31)</f>
        <v>0.47216035634743875</v>
      </c>
      <c r="N9" s="328" t="s">
        <v>432</v>
      </c>
    </row>
    <row r="10" spans="2:14" ht="105">
      <c r="B10" s="329" t="s">
        <v>22</v>
      </c>
      <c r="C10" s="330" t="str">
        <f>VLOOKUP($B10,About!$B$33:$E$57,3,0)</f>
        <v>EndUse&gt;Industry&gt;transportation equiment</v>
      </c>
      <c r="D10" s="330" t="str">
        <f>VLOOKUP($B10,About!$B$33:$E$57,4,0)</f>
        <v>Ship and boat construction business, railway equipment manufacturing business, aircraft, spaceship and parts manufacturing business, and other transportation equipment manufacturing business</v>
      </c>
      <c r="E10" s="331">
        <f>SUM(Z36:AD36)/SUM($D$36:$AC$36)</f>
        <v>4.0324336787631136E-2</v>
      </c>
      <c r="F10" s="331">
        <f>SUM(Z21:AC21)/SUM($D$21:$AC$21)</f>
        <v>0</v>
      </c>
      <c r="G10" s="331">
        <f>SUM(Z33:AC33)/SUM($D$33:$AC$33)</f>
        <v>3.5141857037582908E-2</v>
      </c>
      <c r="H10" s="331">
        <f>SUM(Z34:AC34)/SUM($D$34:$AC$34)</f>
        <v>0</v>
      </c>
      <c r="I10" s="331">
        <f>SUM(Z23:AC25)/SUM($D$23:$AC$25)</f>
        <v>0.45646437994722949</v>
      </c>
      <c r="J10" s="331">
        <f>SUM(Z35:AC35)/SUM($D$35:$AC$35)</f>
        <v>0</v>
      </c>
      <c r="K10" s="332" t="s">
        <v>432</v>
      </c>
      <c r="L10" s="331">
        <f>SUM(Z26:AC28)/SUM($D$26:$AC$28)</f>
        <v>0.5505050505050505</v>
      </c>
      <c r="M10" s="331">
        <f>SUM(Z30:AC31)/SUM($D$30:$AC$31)</f>
        <v>0.24276169265033407</v>
      </c>
      <c r="N10" s="332" t="s">
        <v>432</v>
      </c>
    </row>
    <row r="11" spans="2:14" s="141" customFormat="1">
      <c r="B11" s="313" t="s">
        <v>644</v>
      </c>
      <c r="C11" s="275"/>
      <c r="D11" s="275"/>
      <c r="E11" s="276">
        <f>SUM(E6:E10)</f>
        <v>0.99999999999999978</v>
      </c>
      <c r="F11" s="276">
        <f t="shared" ref="F11:M11" si="0">SUM(F6:F10)</f>
        <v>1</v>
      </c>
      <c r="G11" s="276">
        <f t="shared" si="0"/>
        <v>0.99999999999999989</v>
      </c>
      <c r="H11" s="276">
        <f t="shared" si="0"/>
        <v>1</v>
      </c>
      <c r="I11" s="276">
        <f t="shared" si="0"/>
        <v>1</v>
      </c>
      <c r="J11" s="276">
        <f t="shared" si="0"/>
        <v>1</v>
      </c>
      <c r="K11" s="140" t="s">
        <v>432</v>
      </c>
      <c r="L11" s="276">
        <f t="shared" si="0"/>
        <v>1</v>
      </c>
      <c r="M11" s="276">
        <f t="shared" si="0"/>
        <v>0.99999999999999989</v>
      </c>
      <c r="N11" s="140" t="s">
        <v>432</v>
      </c>
    </row>
    <row r="13" spans="2:14" s="175" customFormat="1">
      <c r="B13" s="178" t="s">
        <v>632</v>
      </c>
      <c r="C13" s="2"/>
    </row>
    <row r="14" spans="2:14" s="175" customFormat="1">
      <c r="B14" s="2" t="s">
        <v>449</v>
      </c>
      <c r="C14" s="2" t="s">
        <v>450</v>
      </c>
    </row>
    <row r="15" spans="2:14" s="175" customFormat="1">
      <c r="B15" s="2" t="s">
        <v>451</v>
      </c>
      <c r="C15" s="2" t="s">
        <v>527</v>
      </c>
    </row>
    <row r="16" spans="2:14" s="175" customFormat="1">
      <c r="B16" s="2" t="s">
        <v>453</v>
      </c>
      <c r="C16" s="2" t="s">
        <v>454</v>
      </c>
    </row>
    <row r="17" spans="2:29" s="175" customFormat="1">
      <c r="B17" s="2" t="s">
        <v>456</v>
      </c>
      <c r="C17" s="2" t="s">
        <v>457</v>
      </c>
    </row>
    <row r="18" spans="2:29" s="175" customFormat="1" ht="20.100000000000001" customHeight="1">
      <c r="B18" s="473" t="s">
        <v>458</v>
      </c>
      <c r="C18" s="473" t="s">
        <v>459</v>
      </c>
      <c r="D18" s="475" t="s">
        <v>460</v>
      </c>
      <c r="E18" s="475" t="s">
        <v>460</v>
      </c>
      <c r="F18" s="475" t="s">
        <v>460</v>
      </c>
      <c r="G18" s="475" t="s">
        <v>460</v>
      </c>
      <c r="H18" s="475" t="s">
        <v>460</v>
      </c>
      <c r="I18" s="475" t="s">
        <v>460</v>
      </c>
      <c r="J18" s="475" t="s">
        <v>460</v>
      </c>
      <c r="K18" s="475" t="s">
        <v>460</v>
      </c>
      <c r="L18" s="475" t="s">
        <v>460</v>
      </c>
      <c r="M18" s="475" t="s">
        <v>460</v>
      </c>
      <c r="N18" s="475" t="s">
        <v>460</v>
      </c>
      <c r="O18" s="475" t="s">
        <v>460</v>
      </c>
      <c r="P18" s="475" t="s">
        <v>460</v>
      </c>
      <c r="Q18" s="475" t="s">
        <v>460</v>
      </c>
      <c r="R18" s="475" t="s">
        <v>460</v>
      </c>
      <c r="S18" s="475" t="s">
        <v>460</v>
      </c>
      <c r="T18" s="475" t="s">
        <v>460</v>
      </c>
      <c r="U18" s="475" t="s">
        <v>460</v>
      </c>
      <c r="V18" s="475" t="s">
        <v>460</v>
      </c>
      <c r="W18" s="475" t="s">
        <v>460</v>
      </c>
      <c r="X18" s="475" t="s">
        <v>460</v>
      </c>
      <c r="Y18" s="475" t="s">
        <v>460</v>
      </c>
      <c r="Z18" s="475" t="s">
        <v>460</v>
      </c>
      <c r="AA18" s="475" t="s">
        <v>460</v>
      </c>
      <c r="AB18" s="475" t="s">
        <v>460</v>
      </c>
      <c r="AC18" s="475" t="s">
        <v>460</v>
      </c>
    </row>
    <row r="19" spans="2:29" s="175" customFormat="1" ht="20.100000000000001" customHeight="1">
      <c r="B19" s="474" t="s">
        <v>458</v>
      </c>
      <c r="C19" s="474" t="s">
        <v>459</v>
      </c>
      <c r="D19" s="200" t="s">
        <v>501</v>
      </c>
      <c r="E19" s="200" t="s">
        <v>502</v>
      </c>
      <c r="F19" s="200" t="s">
        <v>503</v>
      </c>
      <c r="G19" s="200" t="s">
        <v>504</v>
      </c>
      <c r="H19" s="200" t="s">
        <v>505</v>
      </c>
      <c r="I19" s="202" t="s">
        <v>506</v>
      </c>
      <c r="J19" s="202" t="s">
        <v>507</v>
      </c>
      <c r="K19" s="202" t="s">
        <v>508</v>
      </c>
      <c r="L19" s="202" t="s">
        <v>509</v>
      </c>
      <c r="M19" s="202" t="s">
        <v>510</v>
      </c>
      <c r="N19" s="201" t="s">
        <v>511</v>
      </c>
      <c r="O19" s="201" t="s">
        <v>512</v>
      </c>
      <c r="P19" s="201" t="s">
        <v>513</v>
      </c>
      <c r="Q19" s="201" t="s">
        <v>514</v>
      </c>
      <c r="R19" s="201" t="s">
        <v>515</v>
      </c>
      <c r="S19" s="201" t="s">
        <v>516</v>
      </c>
      <c r="T19" s="202" t="s">
        <v>517</v>
      </c>
      <c r="U19" s="202" t="s">
        <v>518</v>
      </c>
      <c r="V19" s="203" t="s">
        <v>519</v>
      </c>
      <c r="W19" s="203" t="s">
        <v>520</v>
      </c>
      <c r="X19" s="203" t="s">
        <v>521</v>
      </c>
      <c r="Y19" s="203" t="s">
        <v>522</v>
      </c>
      <c r="Z19" s="204" t="s">
        <v>523</v>
      </c>
      <c r="AA19" s="204" t="s">
        <v>524</v>
      </c>
      <c r="AB19" s="204" t="s">
        <v>525</v>
      </c>
      <c r="AC19" s="204" t="s">
        <v>526</v>
      </c>
    </row>
    <row r="20" spans="2:29" s="175" customFormat="1" ht="20.100000000000001" customHeight="1">
      <c r="B20" s="281" t="s">
        <v>466</v>
      </c>
      <c r="C20" s="281" t="s">
        <v>467</v>
      </c>
      <c r="D20" s="176">
        <v>2812.4</v>
      </c>
      <c r="E20" s="176">
        <v>2583.3000000000002</v>
      </c>
      <c r="F20" s="176">
        <v>9.6999999999999993</v>
      </c>
      <c r="G20" s="176">
        <v>105.1</v>
      </c>
      <c r="H20" s="176">
        <v>87</v>
      </c>
      <c r="I20" s="176">
        <v>2.8</v>
      </c>
      <c r="J20" s="176">
        <v>74.2</v>
      </c>
      <c r="K20" s="176">
        <v>114.9</v>
      </c>
      <c r="L20" s="176">
        <v>40.6</v>
      </c>
      <c r="M20" s="176">
        <v>0.8</v>
      </c>
      <c r="N20" s="176">
        <v>264.5</v>
      </c>
      <c r="O20" s="176">
        <v>409.6</v>
      </c>
      <c r="P20" s="176">
        <v>83</v>
      </c>
      <c r="Q20" s="176">
        <v>71.900000000000006</v>
      </c>
      <c r="R20" s="176">
        <v>99.2</v>
      </c>
      <c r="S20" s="176">
        <v>23.7</v>
      </c>
      <c r="T20" s="176">
        <v>499.3</v>
      </c>
      <c r="U20" s="176">
        <v>596.79999999999995</v>
      </c>
      <c r="V20" s="176">
        <v>699</v>
      </c>
      <c r="W20" s="176">
        <v>24</v>
      </c>
      <c r="X20" s="176">
        <v>1253.9000000000001</v>
      </c>
      <c r="Y20" s="176">
        <v>2.2000000000000002</v>
      </c>
      <c r="Z20" s="176">
        <v>392.9</v>
      </c>
      <c r="AA20" s="176">
        <v>14.3</v>
      </c>
      <c r="AB20" s="176">
        <v>47.2</v>
      </c>
      <c r="AC20" s="176">
        <v>6</v>
      </c>
    </row>
    <row r="21" spans="2:29" s="175" customFormat="1" ht="20.100000000000001" customHeight="1">
      <c r="B21" s="281" t="s">
        <v>468</v>
      </c>
      <c r="C21" s="281" t="s">
        <v>467</v>
      </c>
      <c r="D21" s="177" t="s">
        <v>39</v>
      </c>
      <c r="E21" s="177" t="s">
        <v>39</v>
      </c>
      <c r="F21" s="177" t="s">
        <v>39</v>
      </c>
      <c r="G21" s="177" t="s">
        <v>39</v>
      </c>
      <c r="H21" s="177" t="s">
        <v>39</v>
      </c>
      <c r="I21" s="177" t="s">
        <v>39</v>
      </c>
      <c r="J21" s="176">
        <v>0.1</v>
      </c>
      <c r="K21" s="176">
        <v>0</v>
      </c>
      <c r="L21" s="177" t="s">
        <v>39</v>
      </c>
      <c r="M21" s="177" t="s">
        <v>39</v>
      </c>
      <c r="N21" s="176">
        <v>0</v>
      </c>
      <c r="O21" s="177" t="s">
        <v>39</v>
      </c>
      <c r="P21" s="177" t="s">
        <v>39</v>
      </c>
      <c r="Q21" s="176">
        <v>0</v>
      </c>
      <c r="R21" s="176">
        <v>0</v>
      </c>
      <c r="S21" s="177" t="s">
        <v>39</v>
      </c>
      <c r="T21" s="176">
        <v>0</v>
      </c>
      <c r="U21" s="176">
        <v>0</v>
      </c>
      <c r="V21" s="177" t="s">
        <v>39</v>
      </c>
      <c r="W21" s="177" t="s">
        <v>39</v>
      </c>
      <c r="X21" s="177" t="s">
        <v>39</v>
      </c>
      <c r="Y21" s="177" t="s">
        <v>39</v>
      </c>
      <c r="Z21" s="177" t="s">
        <v>39</v>
      </c>
      <c r="AA21" s="177" t="s">
        <v>39</v>
      </c>
      <c r="AB21" s="177" t="s">
        <v>39</v>
      </c>
      <c r="AC21" s="177" t="s">
        <v>39</v>
      </c>
    </row>
    <row r="22" spans="2:29" s="175" customFormat="1" ht="20.100000000000001" customHeight="1">
      <c r="B22" s="281" t="s">
        <v>474</v>
      </c>
      <c r="C22" s="281" t="s">
        <v>467</v>
      </c>
      <c r="D22" s="176">
        <v>1.7</v>
      </c>
      <c r="E22" s="176">
        <v>0.8</v>
      </c>
      <c r="F22" s="176">
        <v>0</v>
      </c>
      <c r="G22" s="176">
        <v>0.3</v>
      </c>
      <c r="H22" s="176">
        <v>0.1</v>
      </c>
      <c r="I22" s="177" t="s">
        <v>39</v>
      </c>
      <c r="J22" s="176">
        <v>1.4</v>
      </c>
      <c r="K22" s="176">
        <v>0.3</v>
      </c>
      <c r="L22" s="176">
        <v>0</v>
      </c>
      <c r="M22" s="177" t="s">
        <v>39</v>
      </c>
      <c r="N22" s="176">
        <v>0.5</v>
      </c>
      <c r="O22" s="176">
        <v>0</v>
      </c>
      <c r="P22" s="176">
        <v>1.7</v>
      </c>
      <c r="Q22" s="176">
        <v>0.5</v>
      </c>
      <c r="R22" s="176">
        <v>1.2</v>
      </c>
      <c r="S22" s="176">
        <v>0.1</v>
      </c>
      <c r="T22" s="176">
        <v>13.8</v>
      </c>
      <c r="U22" s="176">
        <v>4.4000000000000004</v>
      </c>
      <c r="V22" s="176">
        <v>4.4000000000000004</v>
      </c>
      <c r="W22" s="176">
        <v>0.1</v>
      </c>
      <c r="X22" s="176">
        <v>54.6</v>
      </c>
      <c r="Y22" s="176">
        <v>0.2</v>
      </c>
      <c r="Z22" s="176">
        <v>62</v>
      </c>
      <c r="AA22" s="176">
        <v>0</v>
      </c>
      <c r="AB22" s="176">
        <v>7.3</v>
      </c>
      <c r="AC22" s="176">
        <v>0</v>
      </c>
    </row>
    <row r="23" spans="2:29" s="175" customFormat="1" ht="20.100000000000001" customHeight="1">
      <c r="B23" s="282" t="s">
        <v>455</v>
      </c>
      <c r="C23" s="281" t="s">
        <v>58</v>
      </c>
      <c r="D23" s="176">
        <v>0</v>
      </c>
      <c r="E23" s="176">
        <v>0</v>
      </c>
      <c r="F23" s="176">
        <v>0</v>
      </c>
      <c r="G23" s="176">
        <v>0</v>
      </c>
      <c r="H23" s="176">
        <v>0</v>
      </c>
      <c r="I23" s="177" t="s">
        <v>39</v>
      </c>
      <c r="J23" s="176">
        <v>0</v>
      </c>
      <c r="K23" s="176">
        <v>0</v>
      </c>
      <c r="L23" s="177" t="s">
        <v>39</v>
      </c>
      <c r="M23" s="177" t="s">
        <v>39</v>
      </c>
      <c r="N23" s="176">
        <v>0</v>
      </c>
      <c r="O23" s="177" t="s">
        <v>39</v>
      </c>
      <c r="P23" s="176">
        <v>0</v>
      </c>
      <c r="Q23" s="176">
        <v>0</v>
      </c>
      <c r="R23" s="176">
        <v>0</v>
      </c>
      <c r="S23" s="176">
        <v>0</v>
      </c>
      <c r="T23" s="176">
        <v>0.6</v>
      </c>
      <c r="U23" s="176">
        <v>0.1</v>
      </c>
      <c r="V23" s="176">
        <v>0.6</v>
      </c>
      <c r="W23" s="176">
        <v>0</v>
      </c>
      <c r="X23" s="176">
        <v>0.1</v>
      </c>
      <c r="Y23" s="176">
        <v>0</v>
      </c>
      <c r="Z23" s="177" t="s">
        <v>39</v>
      </c>
      <c r="AA23" s="177" t="s">
        <v>39</v>
      </c>
      <c r="AB23" s="177" t="s">
        <v>39</v>
      </c>
      <c r="AC23" s="177" t="s">
        <v>39</v>
      </c>
    </row>
    <row r="24" spans="2:29" s="175" customFormat="1" ht="20.100000000000001" customHeight="1">
      <c r="B24" s="282" t="s">
        <v>455</v>
      </c>
      <c r="C24" s="281" t="s">
        <v>475</v>
      </c>
      <c r="D24" s="176">
        <v>0</v>
      </c>
      <c r="E24" s="176">
        <v>0.2</v>
      </c>
      <c r="F24" s="176">
        <v>0</v>
      </c>
      <c r="G24" s="176">
        <v>0</v>
      </c>
      <c r="H24" s="176">
        <v>0</v>
      </c>
      <c r="I24" s="177" t="s">
        <v>39</v>
      </c>
      <c r="J24" s="176">
        <v>0.1</v>
      </c>
      <c r="K24" s="176">
        <v>0</v>
      </c>
      <c r="L24" s="177" t="s">
        <v>39</v>
      </c>
      <c r="M24" s="177" t="s">
        <v>39</v>
      </c>
      <c r="N24" s="176">
        <v>0</v>
      </c>
      <c r="O24" s="176">
        <v>0</v>
      </c>
      <c r="P24" s="176">
        <v>0.2</v>
      </c>
      <c r="Q24" s="176">
        <v>0</v>
      </c>
      <c r="R24" s="176">
        <v>0.2</v>
      </c>
      <c r="S24" s="176">
        <v>0</v>
      </c>
      <c r="T24" s="176">
        <v>0.2</v>
      </c>
      <c r="U24" s="176">
        <v>0.2</v>
      </c>
      <c r="V24" s="176">
        <v>0.6</v>
      </c>
      <c r="W24" s="176">
        <v>0</v>
      </c>
      <c r="X24" s="176">
        <v>1.4</v>
      </c>
      <c r="Y24" s="176">
        <v>0</v>
      </c>
      <c r="Z24" s="176">
        <v>0.7</v>
      </c>
      <c r="AA24" s="176">
        <v>0</v>
      </c>
      <c r="AB24" s="176">
        <v>0.1</v>
      </c>
      <c r="AC24" s="176">
        <v>0</v>
      </c>
    </row>
    <row r="25" spans="2:29" s="175" customFormat="1" ht="20.100000000000001" customHeight="1">
      <c r="B25" s="282" t="s">
        <v>455</v>
      </c>
      <c r="C25" s="281" t="s">
        <v>59</v>
      </c>
      <c r="D25" s="176">
        <v>0.2</v>
      </c>
      <c r="E25" s="176">
        <v>0.2</v>
      </c>
      <c r="F25" s="176">
        <v>0</v>
      </c>
      <c r="G25" s="176">
        <v>0.1</v>
      </c>
      <c r="H25" s="176">
        <v>0.1</v>
      </c>
      <c r="I25" s="177" t="s">
        <v>39</v>
      </c>
      <c r="J25" s="176">
        <v>0.1</v>
      </c>
      <c r="K25" s="176">
        <v>0.1</v>
      </c>
      <c r="L25" s="176">
        <v>0</v>
      </c>
      <c r="M25" s="177" t="s">
        <v>39</v>
      </c>
      <c r="N25" s="176">
        <v>0.2</v>
      </c>
      <c r="O25" s="176">
        <v>0</v>
      </c>
      <c r="P25" s="176">
        <v>0.1</v>
      </c>
      <c r="Q25" s="176">
        <v>0.1</v>
      </c>
      <c r="R25" s="176">
        <v>0.1</v>
      </c>
      <c r="S25" s="176">
        <v>0.1</v>
      </c>
      <c r="T25" s="176">
        <v>1.7</v>
      </c>
      <c r="U25" s="176">
        <v>1</v>
      </c>
      <c r="V25" s="176">
        <v>3</v>
      </c>
      <c r="W25" s="176">
        <v>0</v>
      </c>
      <c r="X25" s="176">
        <v>29.6</v>
      </c>
      <c r="Y25" s="176">
        <v>0</v>
      </c>
      <c r="Z25" s="176">
        <v>33.799999999999997</v>
      </c>
      <c r="AA25" s="176">
        <v>0</v>
      </c>
      <c r="AB25" s="176">
        <v>0</v>
      </c>
      <c r="AC25" s="176">
        <v>0</v>
      </c>
    </row>
    <row r="26" spans="2:29" s="175" customFormat="1" ht="20.100000000000001" customHeight="1">
      <c r="B26" s="282" t="s">
        <v>455</v>
      </c>
      <c r="C26" s="281" t="s">
        <v>476</v>
      </c>
      <c r="D26" s="177" t="s">
        <v>39</v>
      </c>
      <c r="E26" s="177" t="s">
        <v>39</v>
      </c>
      <c r="F26" s="177" t="s">
        <v>39</v>
      </c>
      <c r="G26" s="177" t="s">
        <v>39</v>
      </c>
      <c r="H26" s="177" t="s">
        <v>39</v>
      </c>
      <c r="I26" s="177" t="s">
        <v>39</v>
      </c>
      <c r="J26" s="177" t="s">
        <v>39</v>
      </c>
      <c r="K26" s="177" t="s">
        <v>39</v>
      </c>
      <c r="L26" s="177" t="s">
        <v>39</v>
      </c>
      <c r="M26" s="177" t="s">
        <v>39</v>
      </c>
      <c r="N26" s="177" t="s">
        <v>39</v>
      </c>
      <c r="O26" s="177" t="s">
        <v>39</v>
      </c>
      <c r="P26" s="176">
        <v>0.3</v>
      </c>
      <c r="Q26" s="177" t="s">
        <v>39</v>
      </c>
      <c r="R26" s="176">
        <v>0</v>
      </c>
      <c r="S26" s="177" t="s">
        <v>39</v>
      </c>
      <c r="T26" s="176">
        <v>5.4</v>
      </c>
      <c r="U26" s="176">
        <v>0</v>
      </c>
      <c r="V26" s="177" t="s">
        <v>39</v>
      </c>
      <c r="W26" s="177" t="s">
        <v>39</v>
      </c>
      <c r="X26" s="177" t="s">
        <v>39</v>
      </c>
      <c r="Y26" s="177" t="s">
        <v>39</v>
      </c>
      <c r="Z26" s="176">
        <v>10.9</v>
      </c>
      <c r="AA26" s="177" t="s">
        <v>39</v>
      </c>
      <c r="AB26" s="177" t="s">
        <v>39</v>
      </c>
      <c r="AC26" s="177" t="s">
        <v>39</v>
      </c>
    </row>
    <row r="27" spans="2:29" s="175" customFormat="1" ht="20.100000000000001" customHeight="1">
      <c r="B27" s="282" t="s">
        <v>455</v>
      </c>
      <c r="C27" s="281" t="s">
        <v>477</v>
      </c>
      <c r="D27" s="177" t="s">
        <v>39</v>
      </c>
      <c r="E27" s="177" t="s">
        <v>39</v>
      </c>
      <c r="F27" s="177" t="s">
        <v>39</v>
      </c>
      <c r="G27" s="177" t="s">
        <v>39</v>
      </c>
      <c r="H27" s="177" t="s">
        <v>39</v>
      </c>
      <c r="I27" s="177" t="s">
        <v>39</v>
      </c>
      <c r="J27" s="177" t="s">
        <v>39</v>
      </c>
      <c r="K27" s="177" t="s">
        <v>39</v>
      </c>
      <c r="L27" s="177" t="s">
        <v>39</v>
      </c>
      <c r="M27" s="177" t="s">
        <v>39</v>
      </c>
      <c r="N27" s="177" t="s">
        <v>39</v>
      </c>
      <c r="O27" s="177" t="s">
        <v>39</v>
      </c>
      <c r="P27" s="177" t="s">
        <v>39</v>
      </c>
      <c r="Q27" s="177" t="s">
        <v>39</v>
      </c>
      <c r="R27" s="176">
        <v>0</v>
      </c>
      <c r="S27" s="177" t="s">
        <v>39</v>
      </c>
      <c r="T27" s="177" t="s">
        <v>39</v>
      </c>
      <c r="U27" s="177" t="s">
        <v>39</v>
      </c>
      <c r="V27" s="177" t="s">
        <v>39</v>
      </c>
      <c r="W27" s="177" t="s">
        <v>39</v>
      </c>
      <c r="X27" s="176">
        <v>0</v>
      </c>
      <c r="Y27" s="177" t="s">
        <v>39</v>
      </c>
      <c r="Z27" s="177" t="s">
        <v>39</v>
      </c>
      <c r="AA27" s="177" t="s">
        <v>39</v>
      </c>
      <c r="AB27" s="177" t="s">
        <v>39</v>
      </c>
      <c r="AC27" s="177" t="s">
        <v>39</v>
      </c>
    </row>
    <row r="28" spans="2:29" s="175" customFormat="1" ht="20.100000000000001" customHeight="1">
      <c r="B28" s="282" t="s">
        <v>455</v>
      </c>
      <c r="C28" s="281" t="s">
        <v>478</v>
      </c>
      <c r="D28" s="177" t="s">
        <v>39</v>
      </c>
      <c r="E28" s="176">
        <v>0</v>
      </c>
      <c r="F28" s="177" t="s">
        <v>39</v>
      </c>
      <c r="G28" s="176">
        <v>0</v>
      </c>
      <c r="H28" s="177" t="s">
        <v>39</v>
      </c>
      <c r="I28" s="177" t="s">
        <v>39</v>
      </c>
      <c r="J28" s="177" t="s">
        <v>39</v>
      </c>
      <c r="K28" s="176">
        <v>0</v>
      </c>
      <c r="L28" s="176">
        <v>0</v>
      </c>
      <c r="M28" s="177" t="s">
        <v>39</v>
      </c>
      <c r="N28" s="176">
        <v>0</v>
      </c>
      <c r="O28" s="177" t="s">
        <v>39</v>
      </c>
      <c r="P28" s="177" t="s">
        <v>39</v>
      </c>
      <c r="Q28" s="176">
        <v>0</v>
      </c>
      <c r="R28" s="177" t="s">
        <v>39</v>
      </c>
      <c r="S28" s="176">
        <v>0</v>
      </c>
      <c r="T28" s="176">
        <v>0.9</v>
      </c>
      <c r="U28" s="176">
        <v>0.3</v>
      </c>
      <c r="V28" s="177" t="s">
        <v>39</v>
      </c>
      <c r="W28" s="177" t="s">
        <v>39</v>
      </c>
      <c r="X28" s="176">
        <v>2</v>
      </c>
      <c r="Y28" s="177" t="s">
        <v>39</v>
      </c>
      <c r="Z28" s="177" t="s">
        <v>39</v>
      </c>
      <c r="AA28" s="176">
        <v>0</v>
      </c>
      <c r="AB28" s="177" t="s">
        <v>39</v>
      </c>
      <c r="AC28" s="177" t="s">
        <v>39</v>
      </c>
    </row>
    <row r="29" spans="2:29" s="175" customFormat="1" ht="20.100000000000001" customHeight="1">
      <c r="B29" s="282" t="s">
        <v>455</v>
      </c>
      <c r="C29" s="281" t="s">
        <v>163</v>
      </c>
      <c r="D29" s="177" t="s">
        <v>39</v>
      </c>
      <c r="E29" s="177" t="s">
        <v>39</v>
      </c>
      <c r="F29" s="177" t="s">
        <v>39</v>
      </c>
      <c r="G29" s="177" t="s">
        <v>39</v>
      </c>
      <c r="H29" s="177" t="s">
        <v>39</v>
      </c>
      <c r="I29" s="177" t="s">
        <v>39</v>
      </c>
      <c r="J29" s="177" t="s">
        <v>39</v>
      </c>
      <c r="K29" s="177" t="s">
        <v>39</v>
      </c>
      <c r="L29" s="177" t="s">
        <v>39</v>
      </c>
      <c r="M29" s="177" t="s">
        <v>39</v>
      </c>
      <c r="N29" s="177" t="s">
        <v>39</v>
      </c>
      <c r="O29" s="177" t="s">
        <v>39</v>
      </c>
      <c r="P29" s="177" t="s">
        <v>39</v>
      </c>
      <c r="Q29" s="177" t="s">
        <v>39</v>
      </c>
      <c r="R29" s="177" t="s">
        <v>39</v>
      </c>
      <c r="S29" s="177" t="s">
        <v>39</v>
      </c>
      <c r="T29" s="177" t="s">
        <v>39</v>
      </c>
      <c r="U29" s="177" t="s">
        <v>39</v>
      </c>
      <c r="V29" s="177" t="s">
        <v>39</v>
      </c>
      <c r="W29" s="177" t="s">
        <v>39</v>
      </c>
      <c r="X29" s="176">
        <v>0.2</v>
      </c>
      <c r="Y29" s="177" t="s">
        <v>39</v>
      </c>
      <c r="Z29" s="177" t="s">
        <v>39</v>
      </c>
      <c r="AA29" s="177" t="s">
        <v>39</v>
      </c>
      <c r="AB29" s="177" t="s">
        <v>39</v>
      </c>
      <c r="AC29" s="177" t="s">
        <v>39</v>
      </c>
    </row>
    <row r="30" spans="2:29" s="175" customFormat="1" ht="20.100000000000001" customHeight="1">
      <c r="B30" s="282" t="s">
        <v>455</v>
      </c>
      <c r="C30" s="281" t="s">
        <v>154</v>
      </c>
      <c r="D30" s="176">
        <v>1.5</v>
      </c>
      <c r="E30" s="176">
        <v>0.1</v>
      </c>
      <c r="F30" s="176">
        <v>0</v>
      </c>
      <c r="G30" s="176">
        <v>0</v>
      </c>
      <c r="H30" s="177" t="s">
        <v>39</v>
      </c>
      <c r="I30" s="177" t="s">
        <v>39</v>
      </c>
      <c r="J30" s="176">
        <v>1.2</v>
      </c>
      <c r="K30" s="176">
        <v>0.1</v>
      </c>
      <c r="L30" s="176">
        <v>0</v>
      </c>
      <c r="M30" s="177" t="s">
        <v>39</v>
      </c>
      <c r="N30" s="176">
        <v>0.1</v>
      </c>
      <c r="O30" s="177" t="s">
        <v>39</v>
      </c>
      <c r="P30" s="176">
        <v>1.1000000000000001</v>
      </c>
      <c r="Q30" s="176">
        <v>0.3</v>
      </c>
      <c r="R30" s="176">
        <v>0.6</v>
      </c>
      <c r="S30" s="176">
        <v>0</v>
      </c>
      <c r="T30" s="176">
        <v>4.2</v>
      </c>
      <c r="U30" s="176">
        <v>2.6</v>
      </c>
      <c r="V30" s="176">
        <v>0.2</v>
      </c>
      <c r="W30" s="176">
        <v>0.1</v>
      </c>
      <c r="X30" s="176">
        <v>20</v>
      </c>
      <c r="Y30" s="176">
        <v>0.2</v>
      </c>
      <c r="Z30" s="176">
        <v>8.4</v>
      </c>
      <c r="AA30" s="176">
        <v>0</v>
      </c>
      <c r="AB30" s="176">
        <v>0</v>
      </c>
      <c r="AC30" s="176">
        <v>0</v>
      </c>
    </row>
    <row r="31" spans="2:29" s="175" customFormat="1" ht="20.100000000000001" customHeight="1">
      <c r="B31" s="282" t="s">
        <v>455</v>
      </c>
      <c r="C31" s="281" t="s">
        <v>155</v>
      </c>
      <c r="D31" s="177" t="s">
        <v>39</v>
      </c>
      <c r="E31" s="177" t="s">
        <v>39</v>
      </c>
      <c r="F31" s="177" t="s">
        <v>39</v>
      </c>
      <c r="G31" s="176">
        <v>0.2</v>
      </c>
      <c r="H31" s="176">
        <v>0</v>
      </c>
      <c r="I31" s="177" t="s">
        <v>39</v>
      </c>
      <c r="J31" s="176">
        <v>0</v>
      </c>
      <c r="K31" s="176">
        <v>0</v>
      </c>
      <c r="L31" s="176">
        <v>0</v>
      </c>
      <c r="M31" s="177" t="s">
        <v>39</v>
      </c>
      <c r="N31" s="176">
        <v>0.2</v>
      </c>
      <c r="O31" s="177" t="s">
        <v>39</v>
      </c>
      <c r="P31" s="176">
        <v>0</v>
      </c>
      <c r="Q31" s="176">
        <v>0</v>
      </c>
      <c r="R31" s="176">
        <v>0</v>
      </c>
      <c r="S31" s="176">
        <v>0</v>
      </c>
      <c r="T31" s="176">
        <v>0.6</v>
      </c>
      <c r="U31" s="176">
        <v>0</v>
      </c>
      <c r="V31" s="176">
        <v>0.1</v>
      </c>
      <c r="W31" s="176">
        <v>0</v>
      </c>
      <c r="X31" s="176">
        <v>0.6</v>
      </c>
      <c r="Y31" s="176">
        <v>0</v>
      </c>
      <c r="Z31" s="176">
        <v>2.5</v>
      </c>
      <c r="AA31" s="176">
        <v>0</v>
      </c>
      <c r="AB31" s="176">
        <v>0</v>
      </c>
      <c r="AC31" s="177" t="s">
        <v>39</v>
      </c>
    </row>
    <row r="32" spans="2:29" s="175" customFormat="1" ht="20.100000000000001" customHeight="1">
      <c r="B32" s="282" t="s">
        <v>455</v>
      </c>
      <c r="C32" s="281" t="s">
        <v>479</v>
      </c>
      <c r="D32" s="177" t="s">
        <v>39</v>
      </c>
      <c r="E32" s="176">
        <v>0.3</v>
      </c>
      <c r="F32" s="177" t="s">
        <v>39</v>
      </c>
      <c r="G32" s="177" t="s">
        <v>39</v>
      </c>
      <c r="H32" s="177" t="s">
        <v>39</v>
      </c>
      <c r="I32" s="177" t="s">
        <v>39</v>
      </c>
      <c r="J32" s="177" t="s">
        <v>39</v>
      </c>
      <c r="K32" s="177" t="s">
        <v>39</v>
      </c>
      <c r="L32" s="177" t="s">
        <v>39</v>
      </c>
      <c r="M32" s="177" t="s">
        <v>39</v>
      </c>
      <c r="N32" s="176">
        <v>0</v>
      </c>
      <c r="O32" s="177" t="s">
        <v>39</v>
      </c>
      <c r="P32" s="176">
        <v>0</v>
      </c>
      <c r="Q32" s="176">
        <v>0.1</v>
      </c>
      <c r="R32" s="176">
        <v>0.3</v>
      </c>
      <c r="S32" s="177" t="s">
        <v>39</v>
      </c>
      <c r="T32" s="176">
        <v>0.1</v>
      </c>
      <c r="U32" s="176">
        <v>0.2</v>
      </c>
      <c r="V32" s="177" t="s">
        <v>39</v>
      </c>
      <c r="W32" s="177" t="s">
        <v>39</v>
      </c>
      <c r="X32" s="176">
        <v>1</v>
      </c>
      <c r="Y32" s="177" t="s">
        <v>39</v>
      </c>
      <c r="Z32" s="176">
        <v>5.7</v>
      </c>
      <c r="AA32" s="177" t="s">
        <v>39</v>
      </c>
      <c r="AB32" s="176">
        <v>7.1</v>
      </c>
      <c r="AC32" s="177" t="s">
        <v>39</v>
      </c>
    </row>
    <row r="33" spans="2:29" s="175" customFormat="1" ht="20.100000000000001" customHeight="1">
      <c r="B33" s="281" t="s">
        <v>85</v>
      </c>
      <c r="C33" s="281" t="s">
        <v>467</v>
      </c>
      <c r="D33" s="176">
        <v>366.4</v>
      </c>
      <c r="E33" s="176">
        <v>719.4</v>
      </c>
      <c r="F33" s="176">
        <v>0.1</v>
      </c>
      <c r="G33" s="176">
        <v>8.9</v>
      </c>
      <c r="H33" s="176">
        <v>20.5</v>
      </c>
      <c r="I33" s="176">
        <v>0</v>
      </c>
      <c r="J33" s="176">
        <v>0.4</v>
      </c>
      <c r="K33" s="176">
        <v>41.9</v>
      </c>
      <c r="L33" s="176">
        <v>7.1</v>
      </c>
      <c r="M33" s="176">
        <v>0</v>
      </c>
      <c r="N33" s="176">
        <v>28</v>
      </c>
      <c r="O33" s="176">
        <v>112.4</v>
      </c>
      <c r="P33" s="176">
        <v>5.9</v>
      </c>
      <c r="Q33" s="176">
        <v>0.6</v>
      </c>
      <c r="R33" s="176">
        <v>16.2</v>
      </c>
      <c r="S33" s="176">
        <v>1</v>
      </c>
      <c r="T33" s="176">
        <v>46.8</v>
      </c>
      <c r="U33" s="176">
        <v>34.200000000000003</v>
      </c>
      <c r="V33" s="176">
        <v>384.2</v>
      </c>
      <c r="W33" s="176">
        <v>0.3</v>
      </c>
      <c r="X33" s="176">
        <v>300.39999999999998</v>
      </c>
      <c r="Y33" s="176">
        <v>0.2</v>
      </c>
      <c r="Z33" s="176">
        <v>62.7</v>
      </c>
      <c r="AA33" s="176">
        <v>3.4</v>
      </c>
      <c r="AB33" s="176">
        <v>9.3000000000000007</v>
      </c>
      <c r="AC33" s="176">
        <v>0.9</v>
      </c>
    </row>
    <row r="34" spans="2:29" s="175" customFormat="1" ht="20.100000000000001" customHeight="1">
      <c r="B34" s="281" t="s">
        <v>480</v>
      </c>
      <c r="C34" s="281" t="s">
        <v>467</v>
      </c>
      <c r="D34" s="176">
        <v>3</v>
      </c>
      <c r="E34" s="177" t="s">
        <v>39</v>
      </c>
      <c r="F34" s="177" t="s">
        <v>39</v>
      </c>
      <c r="G34" s="177" t="s">
        <v>39</v>
      </c>
      <c r="H34" s="177" t="s">
        <v>39</v>
      </c>
      <c r="I34" s="177" t="s">
        <v>39</v>
      </c>
      <c r="J34" s="176">
        <v>0</v>
      </c>
      <c r="K34" s="176">
        <v>0.2</v>
      </c>
      <c r="L34" s="177" t="s">
        <v>39</v>
      </c>
      <c r="M34" s="177" t="s">
        <v>39</v>
      </c>
      <c r="N34" s="176">
        <v>0</v>
      </c>
      <c r="O34" s="177" t="s">
        <v>39</v>
      </c>
      <c r="P34" s="177" t="s">
        <v>39</v>
      </c>
      <c r="Q34" s="177" t="s">
        <v>39</v>
      </c>
      <c r="R34" s="176">
        <v>0</v>
      </c>
      <c r="S34" s="177" t="s">
        <v>39</v>
      </c>
      <c r="T34" s="177" t="s">
        <v>39</v>
      </c>
      <c r="U34" s="176">
        <v>0</v>
      </c>
      <c r="V34" s="177" t="s">
        <v>39</v>
      </c>
      <c r="W34" s="177" t="s">
        <v>39</v>
      </c>
      <c r="X34" s="177" t="s">
        <v>39</v>
      </c>
      <c r="Y34" s="177" t="s">
        <v>39</v>
      </c>
      <c r="Z34" s="177" t="s">
        <v>39</v>
      </c>
      <c r="AA34" s="177" t="s">
        <v>39</v>
      </c>
      <c r="AB34" s="177" t="s">
        <v>39</v>
      </c>
      <c r="AC34" s="177" t="s">
        <v>39</v>
      </c>
    </row>
    <row r="35" spans="2:29" s="175" customFormat="1" ht="20.100000000000001" customHeight="1">
      <c r="B35" s="281" t="s">
        <v>121</v>
      </c>
      <c r="C35" s="281" t="s">
        <v>467</v>
      </c>
      <c r="D35" s="176">
        <v>80.599999999999994</v>
      </c>
      <c r="E35" s="176">
        <v>59.3</v>
      </c>
      <c r="F35" s="177" t="s">
        <v>39</v>
      </c>
      <c r="G35" s="176">
        <v>4.2</v>
      </c>
      <c r="H35" s="176">
        <v>1.1000000000000001</v>
      </c>
      <c r="I35" s="177" t="s">
        <v>39</v>
      </c>
      <c r="J35" s="177" t="s">
        <v>39</v>
      </c>
      <c r="K35" s="177" t="s">
        <v>39</v>
      </c>
      <c r="L35" s="177" t="s">
        <v>39</v>
      </c>
      <c r="M35" s="177" t="s">
        <v>39</v>
      </c>
      <c r="N35" s="176">
        <v>2</v>
      </c>
      <c r="O35" s="176">
        <v>24.7</v>
      </c>
      <c r="P35" s="176">
        <v>0.3</v>
      </c>
      <c r="Q35" s="176">
        <v>0</v>
      </c>
      <c r="R35" s="176">
        <v>2.6</v>
      </c>
      <c r="S35" s="177" t="s">
        <v>39</v>
      </c>
      <c r="T35" s="176">
        <v>0.8</v>
      </c>
      <c r="U35" s="176">
        <v>0.5</v>
      </c>
      <c r="V35" s="176">
        <v>4.5999999999999996</v>
      </c>
      <c r="W35" s="177" t="s">
        <v>39</v>
      </c>
      <c r="X35" s="176">
        <v>0.7</v>
      </c>
      <c r="Y35" s="177" t="s">
        <v>39</v>
      </c>
      <c r="Z35" s="177" t="s">
        <v>39</v>
      </c>
      <c r="AA35" s="176">
        <v>0</v>
      </c>
      <c r="AB35" s="177" t="s">
        <v>39</v>
      </c>
      <c r="AC35" s="177" t="s">
        <v>39</v>
      </c>
    </row>
    <row r="36" spans="2:29" s="175" customFormat="1" ht="20.100000000000001" customHeight="1">
      <c r="B36" s="283" t="s">
        <v>481</v>
      </c>
      <c r="C36" s="283" t="s">
        <v>467</v>
      </c>
      <c r="D36" s="176">
        <v>2360.6999999999998</v>
      </c>
      <c r="E36" s="176">
        <v>1803.7</v>
      </c>
      <c r="F36" s="176">
        <v>9.5</v>
      </c>
      <c r="G36" s="176">
        <v>91.7</v>
      </c>
      <c r="H36" s="176">
        <v>65.400000000000006</v>
      </c>
      <c r="I36" s="176">
        <v>2.8</v>
      </c>
      <c r="J36" s="176">
        <v>72.3</v>
      </c>
      <c r="K36" s="176">
        <v>72.5</v>
      </c>
      <c r="L36" s="176">
        <v>33.5</v>
      </c>
      <c r="M36" s="176">
        <v>0.8</v>
      </c>
      <c r="N36" s="176">
        <v>234</v>
      </c>
      <c r="O36" s="176">
        <v>272.5</v>
      </c>
      <c r="P36" s="176">
        <v>75.099999999999994</v>
      </c>
      <c r="Q36" s="176">
        <v>70.900000000000006</v>
      </c>
      <c r="R36" s="176">
        <v>79.099999999999994</v>
      </c>
      <c r="S36" s="176">
        <v>22.6</v>
      </c>
      <c r="T36" s="176">
        <v>437.9</v>
      </c>
      <c r="U36" s="176">
        <v>557.6</v>
      </c>
      <c r="V36" s="176">
        <v>305.8</v>
      </c>
      <c r="W36" s="176">
        <v>23.5</v>
      </c>
      <c r="X36" s="176">
        <v>898.2</v>
      </c>
      <c r="Y36" s="176">
        <v>1.8</v>
      </c>
      <c r="Z36" s="176">
        <v>268.3</v>
      </c>
      <c r="AA36" s="176">
        <v>10.9</v>
      </c>
      <c r="AB36" s="176">
        <v>30.6</v>
      </c>
      <c r="AC36" s="176">
        <v>5</v>
      </c>
    </row>
    <row r="38" spans="2:29">
      <c r="B38" s="178" t="s">
        <v>629</v>
      </c>
      <c r="C38" s="333"/>
      <c r="D38" s="274"/>
    </row>
    <row r="39" spans="2:29">
      <c r="C39" s="274" t="s">
        <v>445</v>
      </c>
      <c r="D39" s="274" t="s">
        <v>446</v>
      </c>
    </row>
    <row r="40" spans="2:29">
      <c r="B40" s="166" t="s">
        <v>444</v>
      </c>
      <c r="C40" s="167">
        <f>SUM('2019 KESIS Energy Balance'!Z63:AE64)</f>
        <v>162.25</v>
      </c>
      <c r="D40" s="168">
        <f>C40/SUM($C$40:$C$42)</f>
        <v>0.53352756257645306</v>
      </c>
    </row>
    <row r="41" spans="2:29">
      <c r="B41" s="166" t="s">
        <v>423</v>
      </c>
      <c r="C41" s="167">
        <f>SUM('2019 KESIS Energy Balance'!AF63:AH64)</f>
        <v>84.221000000000004</v>
      </c>
      <c r="D41" s="168">
        <f>C41/SUM($C$40:$C$42)</f>
        <v>0.27694437502466229</v>
      </c>
    </row>
    <row r="42" spans="2:29">
      <c r="B42" s="166" t="s">
        <v>424</v>
      </c>
      <c r="C42" s="167">
        <f>SUM('2019 KESIS Energy Balance'!W63:Y64)</f>
        <v>57.636999999999993</v>
      </c>
      <c r="D42" s="168">
        <f>C42/SUM($C$40:$C$42)</f>
        <v>0.18952806239888459</v>
      </c>
    </row>
  </sheetData>
  <mergeCells count="3">
    <mergeCell ref="B18:B19"/>
    <mergeCell ref="C18:C19"/>
    <mergeCell ref="D18:AC18"/>
  </mergeCells>
  <phoneticPr fontId="34"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6F03C9-809F-4A3B-A260-8000A6E54F0D}">
  <dimension ref="B2:N48"/>
  <sheetViews>
    <sheetView topLeftCell="A22" workbookViewId="0">
      <selection activeCell="E7" sqref="E7"/>
    </sheetView>
  </sheetViews>
  <sheetFormatPr defaultColWidth="8.5703125" defaultRowHeight="15"/>
  <cols>
    <col min="1" max="1" width="2.85546875" style="139" customWidth="1"/>
    <col min="2" max="2" width="24.5703125" style="139" customWidth="1"/>
    <col min="3" max="4" width="30.42578125" style="139" customWidth="1"/>
    <col min="5" max="14" width="14.42578125" style="139" customWidth="1"/>
    <col min="15" max="16384" width="8.5703125" style="139"/>
  </cols>
  <sheetData>
    <row r="2" spans="2:14">
      <c r="B2" s="273" t="s">
        <v>628</v>
      </c>
    </row>
    <row r="4" spans="2:14">
      <c r="B4" s="178" t="s">
        <v>630</v>
      </c>
    </row>
    <row r="5" spans="2:14" s="287" customFormat="1" ht="30">
      <c r="B5" s="284"/>
      <c r="C5" s="284" t="s">
        <v>645</v>
      </c>
      <c r="D5" s="284" t="s">
        <v>634</v>
      </c>
      <c r="E5" s="284" t="s">
        <v>416</v>
      </c>
      <c r="F5" s="335" t="s">
        <v>417</v>
      </c>
      <c r="G5" s="335" t="s">
        <v>418</v>
      </c>
      <c r="H5" s="335" t="s">
        <v>419</v>
      </c>
      <c r="I5" s="335" t="s">
        <v>420</v>
      </c>
      <c r="J5" s="335" t="s">
        <v>421</v>
      </c>
      <c r="K5" s="335" t="s">
        <v>422</v>
      </c>
      <c r="L5" s="335" t="s">
        <v>423</v>
      </c>
      <c r="M5" s="335" t="s">
        <v>424</v>
      </c>
      <c r="N5" s="335" t="s">
        <v>425</v>
      </c>
    </row>
    <row r="6" spans="2:14" s="287" customFormat="1" ht="30">
      <c r="B6" s="284" t="s">
        <v>2</v>
      </c>
      <c r="C6" s="289" t="str">
        <f>VLOOKUP($B6,About!$B$33:$E$57,3,0)</f>
        <v>EndUse&gt;Industry&gt;agriculture and fishery</v>
      </c>
      <c r="D6" s="336">
        <f>VLOOKUP($B6,About!$B$33:$E$57,4,0)</f>
        <v>0</v>
      </c>
      <c r="E6" s="290">
        <f>SUM('2019 KESIS Energy Balance'!BH51,'2019 KESIS Energy Balance'!BH52)/SUM('2019 KESIS Energy Balance'!BH51:BH53,'2019 KESIS Energy Balance'!BH55:BH58,'2019 KESIS Energy Balance'!BH60,'2019 KESIS Energy Balance'!BH65:BH66)</f>
        <v>0.24518732467066875</v>
      </c>
      <c r="F6" s="290">
        <f>SUM('2019 KESIS Energy Balance'!D51:P51)/SUM('2019 KESIS Energy Balance'!D51:P53,'2019 KESIS Energy Balance'!D55:P58,'2019 KESIS Energy Balance'!D60:P60,'2019 KESIS Energy Balance'!D65:P66)</f>
        <v>1.1245283295027787E-2</v>
      </c>
      <c r="G6" s="291">
        <f>SUM('2019 KESIS Energy Balance'!Q51:R51)/SUM('2019 KESIS Energy Balance'!Q51:R53,'2019 KESIS Energy Balance'!Q55:R58,'2019 KESIS Energy Balance'!Q60:R60,'2019 KESIS Energy Balance'!Q65:R66)</f>
        <v>1.7271178993865361E-5</v>
      </c>
      <c r="H6" s="290">
        <f>SUM('2019 KESIS Energy Balance'!AP51:AX52)/SUM('2019 KESIS Energy Balance'!AP51:AX53,'2019 KESIS Energy Balance'!AP55:AX58,'2019 KESIS Energy Balance'!AP60:AX60,'2019 KESIS Energy Balance'!AP65:AX66)</f>
        <v>6.4885741127741509E-2</v>
      </c>
      <c r="I6" s="290">
        <f>SUM('2019 KESIS Energy Balance'!Z51:AE52)/SUM('2019 KESIS Energy Balance'!Z51:AE53,'2019 KESIS Energy Balance'!Z55:AE58,'2019 KESIS Energy Balance'!Z60:AE60,'2019 KESIS Energy Balance'!Z65:AE66)</f>
        <v>0.52772283732120484</v>
      </c>
      <c r="J6" s="291">
        <f>'2019 KESIS Energy Balance'!BI51/SUM('2019 KESIS Energy Balance'!BI51:BI53,'2019 KESIS Energy Balance'!BI55:BI58,'2019 KESIS Energy Balance'!BI60,'2019 KESIS Energy Balance'!BI65:BI66)</f>
        <v>0</v>
      </c>
      <c r="K6" s="284" t="s">
        <v>433</v>
      </c>
      <c r="L6" s="290">
        <f>SUM('2019 KESIS Energy Balance'!AF51:AH52)/SUM('2019 KESIS Energy Balance'!AF51:AH53,'2019 KESIS Energy Balance'!AF55:AH58,'2019 KESIS Energy Balance'!AF60:AH60,'2019 KESIS Energy Balance'!AF65:AH66)</f>
        <v>7.2250152556777844E-2</v>
      </c>
      <c r="M6" s="290">
        <f>SUM('2019 KESIS Energy Balance'!W51:Y52)/SUM('2019 KESIS Energy Balance'!W51:Y53,'2019 KESIS Energy Balance'!W55:Y58,'2019 KESIS Energy Balance'!W60:Y60,'2019 KESIS Energy Balance'!W65:Y66)</f>
        <v>6.2617354256935759E-3</v>
      </c>
      <c r="N6" s="284" t="s">
        <v>433</v>
      </c>
    </row>
    <row r="7" spans="2:14" s="287" customFormat="1" ht="30">
      <c r="B7" s="284" t="s">
        <v>5</v>
      </c>
      <c r="C7" s="289" t="str">
        <f>VLOOKUP($B7,About!$B$33:$E$57,3,0)</f>
        <v>EndUse&gt;Industry&gt;mining(exc. Coal mining)</v>
      </c>
      <c r="D7" s="336">
        <f>VLOOKUP($B7,About!$B$33:$E$57,4,0)</f>
        <v>0</v>
      </c>
      <c r="E7" s="290">
        <f>'2019 KESIS Energy Balance'!BH53/SUM('2019 KESIS Energy Balance'!BH51:BH53,'2019 KESIS Energy Balance'!BH55:BH58,'2019 KESIS Energy Balance'!BH60,'2019 KESIS Energy Balance'!BH65:BH66)</f>
        <v>2.1147186600081816E-2</v>
      </c>
      <c r="F7" s="337">
        <f>SUM('2019 KESIS Energy Balance'!D53:P53)/SUM('2019 KESIS Energy Balance'!D51:P53,'2019 KESIS Energy Balance'!D55:P58,'2019 KESIS Energy Balance'!D60:P60,'2019 KESIS Energy Balance'!D65:P66)</f>
        <v>0</v>
      </c>
      <c r="G7" s="338">
        <f>SUM('2019 KESIS Energy Balance'!Q53:R53)/SUM('2019 KESIS Energy Balance'!Q51:R53,'2019 KESIS Energy Balance'!Q55:R58,'2019 KESIS Energy Balance'!Q60:R60,'2019 KESIS Energy Balance'!Q65:R66)</f>
        <v>0</v>
      </c>
      <c r="H7" s="290">
        <f>SUM('2019 KESIS Energy Balance'!AP53:AX53)/SUM('2019 KESIS Energy Balance'!AP51:AX53,'2019 KESIS Energy Balance'!AP55:AX58,'2019 KESIS Energy Balance'!AP60:AX60,'2019 KESIS Energy Balance'!AP65:AX66)</f>
        <v>2.8951339071810415E-5</v>
      </c>
      <c r="I7" s="290">
        <f>SUM('2019 KESIS Energy Balance'!Z53:AE53)/SUM('2019 KESIS Energy Balance'!Z51:AE53,'2019 KESIS Energy Balance'!Z55:AE58,'2019 KESIS Energy Balance'!Z60:AE60,'2019 KESIS Energy Balance'!Z65:AE66)</f>
        <v>1.3689642221595119E-2</v>
      </c>
      <c r="J7" s="291">
        <f>'2019 KESIS Energy Balance'!BI53/SUM('2019 KESIS Energy Balance'!BI51:BI53,'2019 KESIS Energy Balance'!BI55:BI58,'2019 KESIS Energy Balance'!BI60,'2019 KESIS Energy Balance'!BI65:BI66)</f>
        <v>0</v>
      </c>
      <c r="K7" s="284" t="s">
        <v>432</v>
      </c>
      <c r="L7" s="290">
        <f>SUM('2019 KESIS Energy Balance'!AF53:AH53)/SUM('2019 KESIS Energy Balance'!AF51:AH53,'2019 KESIS Energy Balance'!AF55:AH58,'2019 KESIS Energy Balance'!AF60:AH60,'2019 KESIS Energy Balance'!AF65:AH66)</f>
        <v>9.4778778845214309E-3</v>
      </c>
      <c r="M7" s="290">
        <f>SUM('2019 KESIS Energy Balance'!W53:Z53)/SUM('2019 KESIS Energy Balance'!W51:Y53,'2019 KESIS Energy Balance'!W55:Y58,'2019 KESIS Energy Balance'!W60:Y60,'2019 KESIS Energy Balance'!W65:Y66)</f>
        <v>2.3007295411968053E-3</v>
      </c>
      <c r="N7" s="284" t="s">
        <v>432</v>
      </c>
    </row>
    <row r="8" spans="2:14" s="287" customFormat="1" ht="30">
      <c r="B8" s="284" t="s">
        <v>6</v>
      </c>
      <c r="C8" s="289" t="str">
        <f>VLOOKUP($B8,About!$B$33:$E$57,3,0)</f>
        <v>EndUse&gt;Industry&gt;food and tobacco</v>
      </c>
      <c r="D8" s="336">
        <f>VLOOKUP($B8,About!$B$33:$E$57,4,0)</f>
        <v>0</v>
      </c>
      <c r="E8" s="290">
        <f>'2019 KESIS Energy Balance'!BH55/SUM('2019 KESIS Energy Balance'!BH51:BH53,'2019 KESIS Energy Balance'!BH55:BH58,'2019 KESIS Energy Balance'!BH60,'2019 KESIS Energy Balance'!BH65:BH66)</f>
        <v>0.19424912379612064</v>
      </c>
      <c r="F8" s="337">
        <f>SUM('2019 KESIS Energy Balance'!D55:P55)/SUM('2019 KESIS Energy Balance'!D51:P53,'2019 KESIS Energy Balance'!D55:P58,'2019 KESIS Energy Balance'!D60:P60,'2019 KESIS Energy Balance'!D65:P66)</f>
        <v>0</v>
      </c>
      <c r="G8" s="338">
        <f>SUM('2019 KESIS Energy Balance'!Q55:R55)/SUM('2019 KESIS Energy Balance'!Q51:R53,'2019 KESIS Energy Balance'!Q55:R58,'2019 KESIS Energy Balance'!Q60:R60,'2019 KESIS Energy Balance'!Q65:R66)</f>
        <v>0.34223936421841389</v>
      </c>
      <c r="H8" s="290">
        <f>SUM('2019 KESIS Energy Balance'!AP55:AX55)/SUM('2019 KESIS Energy Balance'!AP51:AX53,'2019 KESIS Energy Balance'!AP55:AX58,'2019 KESIS Energy Balance'!AP60:AX60,'2019 KESIS Energy Balance'!AP65:AX66)</f>
        <v>2.4516476448326923E-2</v>
      </c>
      <c r="I8" s="290">
        <f>SUM('2019 KESIS Energy Balance'!Z55:AE55)/SUM('2019 KESIS Energy Balance'!Z51:AE53,'2019 KESIS Energy Balance'!Z55:AE58,'2019 KESIS Energy Balance'!Z60:AE60,'2019 KESIS Energy Balance'!Z65:AE66)</f>
        <v>1.5778228870258485E-2</v>
      </c>
      <c r="J8" s="291">
        <f>'2019 KESIS Energy Balance'!BI55/SUM('2019 KESIS Energy Balance'!BI51:BI53,'2019 KESIS Energy Balance'!BI55:BI58,'2019 KESIS Energy Balance'!BI60,'2019 KESIS Energy Balance'!BI65:BI66)</f>
        <v>0.20561907933404644</v>
      </c>
      <c r="K8" s="284" t="s">
        <v>432</v>
      </c>
      <c r="L8" s="290">
        <f>SUM('2019 KESIS Energy Balance'!AF55:AH55)/SUM('2019 KESIS Energy Balance'!AF51:AH53,'2019 KESIS Energy Balance'!AF55:AH58,'2019 KESIS Energy Balance'!AF60:AH60,'2019 KESIS Energy Balance'!AF65:AH66)</f>
        <v>4.2177570558661996E-2</v>
      </c>
      <c r="M8" s="290">
        <f>SUM('2019 KESIS Energy Balance'!W55:Y55)/SUM('2019 KESIS Energy Balance'!W51:Y53,'2019 KESIS Energy Balance'!W55:Y58,'2019 KESIS Energy Balance'!W60:Y60,'2019 KESIS Energy Balance'!W65:Y66)</f>
        <v>2.605930532673769E-2</v>
      </c>
      <c r="N8" s="284" t="s">
        <v>432</v>
      </c>
    </row>
    <row r="9" spans="2:14" s="287" customFormat="1" ht="30">
      <c r="B9" s="284" t="s">
        <v>7</v>
      </c>
      <c r="C9" s="289" t="str">
        <f>VLOOKUP($B9,About!$B$33:$E$57,3,0)</f>
        <v>EndUse&gt;Industry&gt;fiber and leather</v>
      </c>
      <c r="D9" s="336">
        <f>VLOOKUP($B9,About!$B$33:$E$57,4,0)</f>
        <v>0</v>
      </c>
      <c r="E9" s="290">
        <f>'2019 KESIS Energy Balance'!BH56/SUM('2019 KESIS Energy Balance'!BH51:BH53,'2019 KESIS Energy Balance'!BH55:BH58,'2019 KESIS Energy Balance'!BH60,'2019 KESIS Energy Balance'!BH65:BH66)</f>
        <v>0.14636678331811279</v>
      </c>
      <c r="F9" s="337">
        <f>SUM('2019 KESIS Energy Balance'!D56:P56)/SUM('2019 KESIS Energy Balance'!D51:P53,'2019 KESIS Energy Balance'!D55:P58,'2019 KESIS Energy Balance'!D60:P60,'2019 KESIS Energy Balance'!D65:P66)</f>
        <v>9.4724608667475202E-2</v>
      </c>
      <c r="G9" s="338">
        <f>SUM('2019 KESIS Energy Balance'!Q56:R56)/SUM('2019 KESIS Energy Balance'!Q51:R53,'2019 KESIS Energy Balance'!Q55:R58,'2019 KESIS Energy Balance'!Q60:R60,'2019 KESIS Energy Balance'!Q65:R66)</f>
        <v>0.10993231804075747</v>
      </c>
      <c r="H9" s="290">
        <f>SUM('2019 KESIS Energy Balance'!AP56:AX56)/SUM('2019 KESIS Energy Balance'!AP51:AX53,'2019 KESIS Energy Balance'!AP55:AX58,'2019 KESIS Energy Balance'!AP60:AX60,'2019 KESIS Energy Balance'!AP65:AX66)</f>
        <v>5.290326440823704E-2</v>
      </c>
      <c r="I9" s="290">
        <f>SUM('2019 KESIS Energy Balance'!Z56:AE56)/SUM('2019 KESIS Energy Balance'!Z51:AE53,'2019 KESIS Energy Balance'!Z55:AE58,'2019 KESIS Energy Balance'!Z60:AE60,'2019 KESIS Energy Balance'!Z65:AE66)</f>
        <v>2.8583268912864821E-3</v>
      </c>
      <c r="J9" s="291">
        <f>'2019 KESIS Energy Balance'!BI56/SUM('2019 KESIS Energy Balance'!BI51:BI53,'2019 KESIS Energy Balance'!BI55:BI58,'2019 KESIS Energy Balance'!BI60,'2019 KESIS Energy Balance'!BI65:BI66)</f>
        <v>0.38832509510663149</v>
      </c>
      <c r="K9" s="284" t="s">
        <v>432</v>
      </c>
      <c r="L9" s="290">
        <f>SUM('2019 KESIS Energy Balance'!AF56:AH56)/SUM('2019 KESIS Energy Balance'!AF51:AH53,'2019 KESIS Energy Balance'!AF55:AH58,'2019 KESIS Energy Balance'!AF60:AH60,'2019 KESIS Energy Balance'!AF65:AH66)</f>
        <v>3.2802933514742234E-2</v>
      </c>
      <c r="M9" s="290">
        <f>SUM('2019 KESIS Energy Balance'!W56:Y56)/SUM('2019 KESIS Energy Balance'!W51:Y53,'2019 KESIS Energy Balance'!W55:Y58,'2019 KESIS Energy Balance'!W60:Y60,'2019 KESIS Energy Balance'!W65:Y66)</f>
        <v>4.1624129633694874E-3</v>
      </c>
      <c r="N9" s="284" t="s">
        <v>432</v>
      </c>
    </row>
    <row r="10" spans="2:14" s="287" customFormat="1" ht="30">
      <c r="B10" s="284" t="s">
        <v>8</v>
      </c>
      <c r="C10" s="289" t="str">
        <f>VLOOKUP($B10,About!$B$33:$E$57,3,0)</f>
        <v>EndUse&gt;Industry&gt;wood and wood products</v>
      </c>
      <c r="D10" s="336">
        <f>VLOOKUP($B10,About!$B$33:$E$57,4,0)</f>
        <v>0</v>
      </c>
      <c r="E10" s="290">
        <f>'2019 KESIS Energy Balance'!BH57/SUM('2019 KESIS Energy Balance'!BH51:BH53,'2019 KESIS Energy Balance'!BH55:BH58,'2019 KESIS Energy Balance'!BH60,'2019 KESIS Energy Balance'!BH65:BH66)</f>
        <v>2.4576544706291909E-2</v>
      </c>
      <c r="F10" s="339">
        <f>SUM('2019 KESIS Energy Balance'!D57:P57)/SUM('2019 KESIS Energy Balance'!D51:P53,'2019 KESIS Energy Balance'!D55:P58,'2019 KESIS Energy Balance'!D60:P60,'2019 KESIS Energy Balance'!D65:P66)</f>
        <v>0</v>
      </c>
      <c r="G10" s="338">
        <f>SUM('2019 KESIS Energy Balance'!Q57:R57)/SUM('2019 KESIS Energy Balance'!Q51:R53,'2019 KESIS Energy Balance'!Q55:R58,'2019 KESIS Energy Balance'!Q60:R60,'2019 KESIS Energy Balance'!Q65:R66)</f>
        <v>1.1373703239862556E-2</v>
      </c>
      <c r="H10" s="290">
        <f>SUM('2019 KESIS Energy Balance'!AP57:AX57)/SUM('2019 KESIS Energy Balance'!AP51:AX53,'2019 KESIS Energy Balance'!AP55:AX58,'2019 KESIS Energy Balance'!AP60:AX60,'2019 KESIS Energy Balance'!AP65:AX66)</f>
        <v>3.2626711566976753E-2</v>
      </c>
      <c r="I10" s="290">
        <f>SUM('2019 KESIS Energy Balance'!Z57:AE57)/SUM('2019 KESIS Energy Balance'!Z51:AE53,'2019 KESIS Energy Balance'!Z55:AE58,'2019 KESIS Energy Balance'!Z60:AE60,'2019 KESIS Energy Balance'!Z65:AE66)</f>
        <v>4.4746574490651351E-4</v>
      </c>
      <c r="J10" s="291">
        <f>'2019 KESIS Energy Balance'!BI57/SUM('2019 KESIS Energy Balance'!BI51:BI53,'2019 KESIS Energy Balance'!BI55:BI58,'2019 KESIS Energy Balance'!BI60,'2019 KESIS Energy Balance'!BI65:BI66)</f>
        <v>1.3415444488265709E-2</v>
      </c>
      <c r="K10" s="284" t="s">
        <v>432</v>
      </c>
      <c r="L10" s="290">
        <f>SUM('2019 KESIS Energy Balance'!AF57:AH57)/SUM('2019 KESIS Energy Balance'!AF51:AH53,'2019 KESIS Energy Balance'!AF55:AH58,'2019 KESIS Energy Balance'!AF60:AH60,'2019 KESIS Energy Balance'!AF65:AH66)</f>
        <v>2.3118573949017459E-3</v>
      </c>
      <c r="M10" s="290">
        <f>SUM('2019 KESIS Energy Balance'!W57:Y57)/SUM('2019 KESIS Energy Balance'!W51:Y53,'2019 KESIS Energy Balance'!W55:Y58,'2019 KESIS Energy Balance'!W60:Y60,'2019 KESIS Energy Balance'!W65:Y66)</f>
        <v>2.5682066671071333E-4</v>
      </c>
      <c r="N10" s="284" t="s">
        <v>432</v>
      </c>
    </row>
    <row r="11" spans="2:14" s="287" customFormat="1" ht="30">
      <c r="B11" s="284" t="s">
        <v>9</v>
      </c>
      <c r="C11" s="289" t="str">
        <f>VLOOKUP($B11,About!$B$33:$E$57,3,0)</f>
        <v>EndUse&gt;Industry&gt;paper and printing</v>
      </c>
      <c r="D11" s="336">
        <f>VLOOKUP($B11,About!$B$33:$E$57,4,0)</f>
        <v>0</v>
      </c>
      <c r="E11" s="290">
        <f>'2019 KESIS Energy Balance'!BH58/SUM('2019 KESIS Energy Balance'!BH51:BH53,'2019 KESIS Energy Balance'!BH55:BH58,'2019 KESIS Energy Balance'!BH60,'2019 KESIS Energy Balance'!BH65:BH66)</f>
        <v>0.14030893713952816</v>
      </c>
      <c r="F11" s="337">
        <f>SUM('2019 KESIS Energy Balance'!D58:P58)/SUM('2019 KESIS Energy Balance'!D51:P53,'2019 KESIS Energy Balance'!D55:P58,'2019 KESIS Energy Balance'!D60:P60,'2019 KESIS Energy Balance'!D65:P66)</f>
        <v>0</v>
      </c>
      <c r="G11" s="338">
        <f>SUM('2019 KESIS Energy Balance'!Q58:R58)/SUM('2019 KESIS Energy Balance'!Q51:R53,'2019 KESIS Energy Balance'!Q55:R58,'2019 KESIS Energy Balance'!Q60:R60,'2019 KESIS Energy Balance'!Q65:R66)</f>
        <v>0.12327956941687025</v>
      </c>
      <c r="H11" s="290">
        <f>SUM('2019 KESIS Energy Balance'!AP58:AX58)/SUM('2019 KESIS Energy Balance'!AP51:AX53,'2019 KESIS Energy Balance'!AP55:AX58,'2019 KESIS Energy Balance'!AP60:AX60,'2019 KESIS Energy Balance'!AP65:AX66)</f>
        <v>0.28959638455677666</v>
      </c>
      <c r="I11" s="290">
        <f>SUM('2019 KESIS Energy Balance'!Z58:AE58)/SUM('2019 KESIS Energy Balance'!Z51:AE53,'2019 KESIS Energy Balance'!Z55:AE58,'2019 KESIS Energy Balance'!Z60:AE60,'2019 KESIS Energy Balance'!Z65:AE66)</f>
        <v>1.387846202346241E-3</v>
      </c>
      <c r="J11" s="291">
        <f>'2019 KESIS Energy Balance'!BI58/SUM('2019 KESIS Energy Balance'!BI51:BI53,'2019 KESIS Energy Balance'!BI55:BI58,'2019 KESIS Energy Balance'!BI60,'2019 KESIS Energy Balance'!BI65:BI66)</f>
        <v>0.39205263052896017</v>
      </c>
      <c r="K11" s="284" t="s">
        <v>432</v>
      </c>
      <c r="L11" s="290">
        <f>SUM('2019 KESIS Energy Balance'!AF58:AH58)/SUM('2019 KESIS Energy Balance'!AF51:AH53,'2019 KESIS Energy Balance'!AF55:AH58,'2019 KESIS Energy Balance'!AF60:AH60,'2019 KESIS Energy Balance'!AF65:AH66)</f>
        <v>3.3577239819254784E-2</v>
      </c>
      <c r="M11" s="290">
        <f>SUM('2019 KESIS Energy Balance'!W58:Y58)/SUM('2019 KESIS Energy Balance'!W51:Y53,'2019 KESIS Energy Balance'!W55:Y58,'2019 KESIS Energy Balance'!W60:Y60,'2019 KESIS Energy Balance'!W65:Y66)</f>
        <v>5.6692362941950002E-3</v>
      </c>
      <c r="N11" s="284" t="s">
        <v>432</v>
      </c>
    </row>
    <row r="12" spans="2:14" s="287" customFormat="1" ht="30">
      <c r="B12" s="343" t="s">
        <v>13</v>
      </c>
      <c r="C12" s="344" t="str">
        <f>VLOOKUP($B12,About!$B$33:$E$57,3,0)</f>
        <v>EndUse&gt;Industry&gt;non-metallic minerals</v>
      </c>
      <c r="D12" s="345" t="str">
        <f>VLOOKUP($B12,About!$B$33:$E$57,4,0)</f>
        <v>Glass and glassware manufacturing</v>
      </c>
      <c r="E12" s="346">
        <f>'2019 KESIS Energy Balance'!BH60/SUM('2019 KESIS Energy Balance'!BH51:BH53,'2019 KESIS Energy Balance'!BH55:BH58,'2019 KESIS Energy Balance'!BH60,'2019 KESIS Energy Balance'!BH65:BH66)*SUM(D42)/SUM(D42:H42)</f>
        <v>4.7190059339062639E-2</v>
      </c>
      <c r="F12" s="346">
        <f>SUM('2019 KESIS Energy Balance'!D60:P60)/SUM('2019 KESIS Energy Balance'!D51:P53,'2019 KESIS Energy Balance'!D55:P58,'2019 KESIS Energy Balance'!D60:P60,'2019 KESIS Energy Balance'!D65:P66)*SUM(D27)/SUM(D27:H27)</f>
        <v>0</v>
      </c>
      <c r="G12" s="347">
        <f>SUM('2019 KESIS Energy Balance'!Q60:R60)/SUM('2019 KESIS Energy Balance'!Q51:R53,'2019 KESIS Energy Balance'!Q55:R58,'2019 KESIS Energy Balance'!Q60:R60,'2019 KESIS Energy Balance'!Q65:R66)*SUM(D39)/SUM(D39:H39)</f>
        <v>9.8699459275715454E-2</v>
      </c>
      <c r="H12" s="346">
        <f>SUM('2019 KESIS Energy Balance'!AP60:AX60)/SUM('2019 KESIS Energy Balance'!AP51:AX53,'2019 KESIS Energy Balance'!AP55:AX58,'2019 KESIS Energy Balance'!AP60:AX60,'2019 KESIS Energy Balance'!AP65:AX66)*SUM(D40)/SUM(D40:H40)</f>
        <v>0</v>
      </c>
      <c r="I12" s="346">
        <f>SUM('2019 KESIS Energy Balance'!Z60:AE60)/SUM('2019 KESIS Energy Balance'!Z51:AE53,'2019 KESIS Energy Balance'!Z55:AE58,'2019 KESIS Energy Balance'!Z60:AE60,'2019 KESIS Energy Balance'!Z65:AE66)*SUM(D29:D31)/SUM(D29:H31)</f>
        <v>4.9108612939415528E-4</v>
      </c>
      <c r="J12" s="348">
        <f>'2019 KESIS Energy Balance'!BI60/SUM('2019 KESIS Energy Balance'!BI51:BI53,'2019 KESIS Energy Balance'!BI55:BI58,'2019 KESIS Energy Balance'!BI60,'2019 KESIS Energy Balance'!BI65:BI66)*SUM(D41)/SUM(D41:H41)</f>
        <v>2.3368782812878752E-5</v>
      </c>
      <c r="K12" s="346" t="s">
        <v>433</v>
      </c>
      <c r="L12" s="346">
        <f>SUM('2019 KESIS Energy Balance'!AF60:AH60)/SUM('2019 KESIS Energy Balance'!AF51:AH53,'2019 KESIS Energy Balance'!AF55:AH58,'2019 KESIS Energy Balance'!AF60:AH60,'2019 KESIS Energy Balance'!AF65:AH66)*SUM(D32:D34)/SUM(D32:H34)</f>
        <v>0.41954224422056896</v>
      </c>
      <c r="M12" s="346">
        <f>SUM('2019 KESIS Energy Balance'!W60:Y60)/SUM('2019 KESIS Energy Balance'!W51:Y53,'2019 KESIS Energy Balance'!W55:Y58,'2019 KESIS Energy Balance'!W60:Y60,'2019 KESIS Energy Balance'!W65:Y66)*SUM(D36:D37)/SUM(D36:H37)</f>
        <v>6.0299450468703298E-4</v>
      </c>
      <c r="N12" s="346" t="s">
        <v>433</v>
      </c>
    </row>
    <row r="13" spans="2:14" s="287" customFormat="1" ht="120">
      <c r="B13" s="349" t="s">
        <v>14</v>
      </c>
      <c r="C13" s="350" t="str">
        <f>VLOOKUP($B13,About!$B$33:$E$57,3,0)</f>
        <v>EndUse&gt;Industry&gt;non-metallic minerals</v>
      </c>
      <c r="D13" s="351" t="str">
        <f>VLOOKUP($B13,About!$B$33:$E$57,4,0)</f>
        <v>Refractory and non-refractory ceramic products manufacturing business, cement, lime, plaster and its products manufacturing business, cement manufacturing business, other non-metallic minerals product manufacturing business</v>
      </c>
      <c r="E13" s="352">
        <f>'2019 KESIS Energy Balance'!BH60/SUM('2019 KESIS Energy Balance'!BH51:BH53,'2019 KESIS Energy Balance'!BH55:BH58,'2019 KESIS Energy Balance'!BH60,'2019 KESIS Energy Balance'!BH65:BH66)*(1-SUM(D42)/SUM(D42:H42))</f>
        <v>0.11892728945655964</v>
      </c>
      <c r="F13" s="352">
        <f>SUM('2019 KESIS Energy Balance'!D60:P60)/SUM('2019 KESIS Energy Balance'!D51:P53,'2019 KESIS Energy Balance'!D55:P58,'2019 KESIS Energy Balance'!D60:P60,'2019 KESIS Energy Balance'!D65:P66)*(1-SUM(D27)/SUM(D27:H27))</f>
        <v>0.48002548372525877</v>
      </c>
      <c r="G13" s="353">
        <f>SUM('2019 KESIS Energy Balance'!Q60:R60)/SUM('2019 KESIS Energy Balance'!Q51:R53,'2019 KESIS Energy Balance'!Q55:R58,'2019 KESIS Energy Balance'!Q60:R60,'2019 KESIS Energy Balance'!Q65:R66)*(1-SUM(D39)/SUM(D39:H39))</f>
        <v>0.15332032085796346</v>
      </c>
      <c r="H13" s="352">
        <f>SUM('2019 KESIS Energy Balance'!AP60:AX60)/SUM('2019 KESIS Energy Balance'!AP51:AX53,'2019 KESIS Energy Balance'!AP55:AX58,'2019 KESIS Energy Balance'!AP60:AX60,'2019 KESIS Energy Balance'!AP65:AX66)*(1-SUM(D40)/SUM(D40:H40))</f>
        <v>0.33752436134552311</v>
      </c>
      <c r="I13" s="352">
        <f>SUM('2019 KESIS Energy Balance'!Z60:AE60)/SUM('2019 KESIS Energy Balance'!Z51:AE53,'2019 KESIS Energy Balance'!Z55:AE58,'2019 KESIS Energy Balance'!Z60:AE60,'2019 KESIS Energy Balance'!Z65:AE66)*(1-SUM(D29:D31)/SUM(D29:H31))</f>
        <v>5.680229563325729E-2</v>
      </c>
      <c r="J13" s="354">
        <f>'2019 KESIS Energy Balance'!BI60/SUM('2019 KESIS Energy Balance'!BI51:BI53,'2019 KESIS Energy Balance'!BI55:BI58,'2019 KESIS Energy Balance'!BI60,'2019 KESIS Energy Balance'!BI65:BI66)*(1-SUM(D41)/SUM(D41:H41))</f>
        <v>4.8918652021626174E-4</v>
      </c>
      <c r="K13" s="352" t="s">
        <v>433</v>
      </c>
      <c r="L13" s="352">
        <f>SUM('2019 KESIS Energy Balance'!AF60:AH60)/SUM('2019 KESIS Energy Balance'!AF51:AH53,'2019 KESIS Energy Balance'!AF55:AH58,'2019 KESIS Energy Balance'!AF60:AH60,'2019 KESIS Energy Balance'!AF65:AH66)*(1-SUM(D32:D34)/SUM(D32:H34))</f>
        <v>6.7098206646930614E-2</v>
      </c>
      <c r="M13" s="352">
        <f>SUM('2019 KESIS Energy Balance'!W60:Y60)/SUM('2019 KESIS Energy Balance'!W51:Y53,'2019 KESIS Energy Balance'!W55:Y58,'2019 KESIS Energy Balance'!W60:Y60,'2019 KESIS Energy Balance'!W65:Y66)*(1-SUM(D36:D37)/SUM(D36:H37))</f>
        <v>1.6682847963007914E-2</v>
      </c>
      <c r="N13" s="352" t="s">
        <v>433</v>
      </c>
    </row>
    <row r="14" spans="2:14" s="287" customFormat="1" ht="30">
      <c r="B14" s="284" t="s">
        <v>23</v>
      </c>
      <c r="C14" s="289" t="str">
        <f>VLOOKUP($B14,About!$B$33:$E$57,3,0)</f>
        <v>EndUse&gt;Industry&gt;other manufacturing</v>
      </c>
      <c r="D14" s="336">
        <f>VLOOKUP($B14,About!$B$33:$E$57,4,0)</f>
        <v>0</v>
      </c>
      <c r="E14" s="337">
        <f>'2019 KESIS Energy Balance'!BH65/SUM('2019 KESIS Energy Balance'!BH51:BH53,'2019 KESIS Energy Balance'!BH55:BH58,'2019 KESIS Energy Balance'!BH60,'2019 KESIS Energy Balance'!BH65:BH66)</f>
        <v>6.1909016485137774E-2</v>
      </c>
      <c r="F14" s="337">
        <f>SUM('2019 KESIS Energy Balance'!D65:P65)/SUM('2019 KESIS Energy Balance'!D51:P53,'2019 KESIS Energy Balance'!D55:P58,'2019 KESIS Energy Balance'!D60:P60,'2019 KESIS Energy Balance'!D65:P66)</f>
        <v>0.41388732924623384</v>
      </c>
      <c r="G14" s="338">
        <f>SUM('2019 KESIS Energy Balance'!Q65:R65)/SUM('2019 KESIS Energy Balance'!Q51:R53,'2019 KESIS Energy Balance'!Q55:R58,'2019 KESIS Energy Balance'!Q60:R60,'2019 KESIS Energy Balance'!Q65:R66)</f>
        <v>0.16108323149656451</v>
      </c>
      <c r="H14" s="290">
        <f>SUM('2019 KESIS Energy Balance'!AP65:AX65)/SUM('2019 KESIS Energy Balance'!AP51:AX53,'2019 KESIS Energy Balance'!AP55:AX58,'2019 KESIS Energy Balance'!AP60:AX60,'2019 KESIS Energy Balance'!AP65:AX66)</f>
        <v>0.18176808722845453</v>
      </c>
      <c r="I14" s="290">
        <f>SUM('2019 KESIS Energy Balance'!Z65:AE65)/SUM('2019 KESIS Energy Balance'!Z51:AE53,'2019 KESIS Energy Balance'!Z55:AE58,'2019 KESIS Energy Balance'!Z60:AE60,'2019 KESIS Energy Balance'!Z65:AE66)</f>
        <v>8.3296802004051554E-2</v>
      </c>
      <c r="J14" s="291">
        <f>'2019 KESIS Energy Balance'!BI65/SUM('2019 KESIS Energy Balance'!BI51:BI53,'2019 KESIS Energy Balance'!BI55:BI58,'2019 KESIS Energy Balance'!BI60,'2019 KESIS Energy Balance'!BI65:BI66)</f>
        <v>7.5195239067149351E-5</v>
      </c>
      <c r="K14" s="284" t="s">
        <v>433</v>
      </c>
      <c r="L14" s="290">
        <f>SUM('2019 KESIS Energy Balance'!AF65:AH65)/SUM('2019 KESIS Energy Balance'!AF51:AH53,'2019 KESIS Energy Balance'!AF55:AH58,'2019 KESIS Energy Balance'!AF60:AH60,'2019 KESIS Energy Balance'!AF65:AH66)</f>
        <v>0.28629606892063542</v>
      </c>
      <c r="M14" s="290">
        <f>SUM('2019 KESIS Energy Balance'!W65:Y65)/SUM('2019 KESIS Energy Balance'!W51:Y53,'2019 KESIS Energy Balance'!W55:Y58,'2019 KESIS Energy Balance'!W60:Y60,'2019 KESIS Energy Balance'!W65:Y66)</f>
        <v>0.91695741039516276</v>
      </c>
      <c r="N14" s="284" t="s">
        <v>433</v>
      </c>
    </row>
    <row r="15" spans="2:14" s="287" customFormat="1">
      <c r="B15" s="284" t="s">
        <v>26</v>
      </c>
      <c r="C15" s="289" t="str">
        <f>VLOOKUP($B15,About!$B$33:$E$57,3,0)</f>
        <v>EndUse&gt;Industry&gt;construction</v>
      </c>
      <c r="D15" s="336">
        <f>VLOOKUP($B15,About!$B$33:$E$57,4,0)</f>
        <v>0</v>
      </c>
      <c r="E15" s="340">
        <f>SUM('2019 KESIS Energy Balance'!BH66)/SUM('2019 KESIS Energy Balance'!BH51:BH53,'2019 KESIS Energy Balance'!BH55:BH58,'2019 KESIS Energy Balance'!BH60,'2019 KESIS Energy Balance'!BH65:BH66)</f>
        <v>1.3773448843582223E-4</v>
      </c>
      <c r="F15" s="340">
        <f>SUM('2019 KESIS Energy Balance'!D66:P66)/SUM('2019 KESIS Energy Balance'!D51:P53,'2019 KESIS Energy Balance'!D55:P58,'2019 KESIS Energy Balance'!D60:P60,'2019 KESIS Energy Balance'!D65:P66)</f>
        <v>1.1729506600439339E-4</v>
      </c>
      <c r="G15" s="341">
        <f>SUM('2019 KESIS Energy Balance'!Q66:R66)/SUM('2019 KESIS Energy Balance'!Q51:R53,'2019 KESIS Energy Balance'!Q55:R58,'2019 KESIS Energy Balance'!Q60:R60,'2019 KESIS Energy Balance'!Q65:R66)</f>
        <v>5.4762274858597493E-5</v>
      </c>
      <c r="H15" s="339">
        <f>SUM('2019 KESIS Energy Balance'!AP66:AX66)/SUM('2019 KESIS Energy Balance'!AP51:AX53,'2019 KESIS Energy Balance'!AP55:AX58,'2019 KESIS Energy Balance'!AP60:AX60,'2019 KESIS Energy Balance'!AP65:AX66)</f>
        <v>1.6150021978891576E-2</v>
      </c>
      <c r="I15" s="339">
        <f>SUM('2019 KESIS Energy Balance'!Z66:AE66)/SUM('2019 KESIS Energy Balance'!Z51:AE53,'2019 KESIS Energy Balance'!Z55:AE58,'2019 KESIS Energy Balance'!Z60:AE60,'2019 KESIS Energy Balance'!Z65:AE66)</f>
        <v>0.29752546898169935</v>
      </c>
      <c r="J15" s="342">
        <f>SUM('2019 KESIS Energy Balance'!BI66)/SUM('2019 KESIS Energy Balance'!BI51:BI53,'2019 KESIS Energy Balance'!BI55:BI58,'2019 KESIS Energy Balance'!BI60,'2019 KESIS Energy Balance'!BI65:BI66)</f>
        <v>0</v>
      </c>
      <c r="K15" s="284" t="s">
        <v>433</v>
      </c>
      <c r="L15" s="339">
        <f>SUM('2019 KESIS Energy Balance'!AF66:AH66)/SUM('2019 KESIS Energy Balance'!AF51:AH53,'2019 KESIS Energy Balance'!AF55:AH58,'2019 KESIS Energy Balance'!AF60:AH60,'2019 KESIS Energy Balance'!AF65:AH66)</f>
        <v>3.4465848483004893E-2</v>
      </c>
      <c r="M15" s="339">
        <f>SUM('2019 KESIS Energy Balance'!W66:Y66)/SUM('2019 KESIS Energy Balance'!W51:Y53,'2019 KESIS Energy Balance'!W55:Y58,'2019 KESIS Energy Balance'!W60:Y60,'2019 KESIS Energy Balance'!W65:Y66)</f>
        <v>2.1470633995383622E-2</v>
      </c>
      <c r="N15" s="284" t="s">
        <v>433</v>
      </c>
    </row>
    <row r="16" spans="2:14" s="141" customFormat="1">
      <c r="B16" s="141" t="s">
        <v>429</v>
      </c>
      <c r="E16" s="288">
        <f>SUM(E6:E15)</f>
        <v>0.99999999999999989</v>
      </c>
      <c r="F16" s="288">
        <f t="shared" ref="F16:N16" si="0">SUM(F6:F15)</f>
        <v>1</v>
      </c>
      <c r="G16" s="288">
        <f t="shared" si="0"/>
        <v>1</v>
      </c>
      <c r="H16" s="288">
        <f t="shared" si="0"/>
        <v>0.99999999999999989</v>
      </c>
      <c r="I16" s="288">
        <f t="shared" si="0"/>
        <v>1</v>
      </c>
      <c r="J16" s="288">
        <f t="shared" si="0"/>
        <v>1</v>
      </c>
      <c r="K16" s="288">
        <f t="shared" si="0"/>
        <v>0</v>
      </c>
      <c r="L16" s="288">
        <f t="shared" si="0"/>
        <v>0.99999999999999989</v>
      </c>
      <c r="M16" s="288">
        <f t="shared" si="0"/>
        <v>1.0004241270761445</v>
      </c>
      <c r="N16" s="288">
        <f t="shared" si="0"/>
        <v>0</v>
      </c>
    </row>
    <row r="19" spans="2:9">
      <c r="B19" s="178" t="s">
        <v>632</v>
      </c>
      <c r="C19" s="2" t="s">
        <v>448</v>
      </c>
    </row>
    <row r="20" spans="2:9">
      <c r="B20" s="2" t="s">
        <v>449</v>
      </c>
      <c r="C20" s="2" t="s">
        <v>450</v>
      </c>
      <c r="I20"/>
    </row>
    <row r="21" spans="2:9">
      <c r="B21" s="2" t="s">
        <v>451</v>
      </c>
      <c r="C21" s="2" t="s">
        <v>452</v>
      </c>
    </row>
    <row r="22" spans="2:9">
      <c r="B22" s="2" t="s">
        <v>453</v>
      </c>
      <c r="C22" s="2" t="s">
        <v>454</v>
      </c>
    </row>
    <row r="23" spans="2:9">
      <c r="B23" s="2" t="s">
        <v>456</v>
      </c>
      <c r="C23" s="2" t="s">
        <v>457</v>
      </c>
    </row>
    <row r="24" spans="2:9" s="175" customFormat="1" ht="20.100000000000001" customHeight="1">
      <c r="B24" s="479" t="s">
        <v>458</v>
      </c>
      <c r="C24" s="479" t="s">
        <v>459</v>
      </c>
      <c r="D24" s="476" t="s">
        <v>460</v>
      </c>
      <c r="E24" s="477"/>
      <c r="F24" s="477"/>
      <c r="G24" s="477"/>
      <c r="H24" s="478"/>
    </row>
    <row r="25" spans="2:9" s="175" customFormat="1" ht="20.100000000000001" customHeight="1">
      <c r="B25" s="480"/>
      <c r="C25" s="480"/>
      <c r="D25" s="280" t="s">
        <v>461</v>
      </c>
      <c r="E25" s="334" t="s">
        <v>462</v>
      </c>
      <c r="F25" s="334" t="s">
        <v>463</v>
      </c>
      <c r="G25" s="334" t="s">
        <v>464</v>
      </c>
      <c r="H25" s="334" t="s">
        <v>465</v>
      </c>
    </row>
    <row r="26" spans="2:9" s="175" customFormat="1" ht="20.100000000000001" customHeight="1">
      <c r="B26" s="281" t="s">
        <v>466</v>
      </c>
      <c r="C26" s="281" t="s">
        <v>467</v>
      </c>
      <c r="D26" s="176">
        <v>840.2</v>
      </c>
      <c r="E26" s="176">
        <v>241.3</v>
      </c>
      <c r="F26" s="176">
        <v>630.70000000000005</v>
      </c>
      <c r="G26" s="176">
        <v>4400.2</v>
      </c>
      <c r="H26" s="176">
        <v>265.39999999999998</v>
      </c>
    </row>
    <row r="27" spans="2:9" s="175" customFormat="1" ht="20.100000000000001" customHeight="1">
      <c r="B27" s="281" t="s">
        <v>468</v>
      </c>
      <c r="C27" s="281" t="s">
        <v>467</v>
      </c>
      <c r="D27" s="176">
        <v>0</v>
      </c>
      <c r="E27" s="176">
        <v>1.1000000000000001</v>
      </c>
      <c r="F27" s="176">
        <v>154.69999999999999</v>
      </c>
      <c r="G27" s="176">
        <v>2192</v>
      </c>
      <c r="H27" s="176">
        <v>2.6</v>
      </c>
    </row>
    <row r="28" spans="2:9" s="175" customFormat="1" ht="20.100000000000001" customHeight="1">
      <c r="B28" s="281" t="s">
        <v>474</v>
      </c>
      <c r="C28" s="281" t="s">
        <v>467</v>
      </c>
      <c r="D28" s="176">
        <v>251</v>
      </c>
      <c r="E28" s="176">
        <v>45</v>
      </c>
      <c r="F28" s="176">
        <v>101.9</v>
      </c>
      <c r="G28" s="176">
        <v>1070.7</v>
      </c>
      <c r="H28" s="176">
        <v>80</v>
      </c>
    </row>
    <row r="29" spans="2:9" s="175" customFormat="1" ht="20.100000000000001" customHeight="1">
      <c r="B29" s="282" t="s">
        <v>455</v>
      </c>
      <c r="C29" s="281" t="s">
        <v>58</v>
      </c>
      <c r="D29" s="176">
        <v>0</v>
      </c>
      <c r="E29" s="176">
        <v>0</v>
      </c>
      <c r="F29" s="176">
        <v>0</v>
      </c>
      <c r="G29" s="177" t="s">
        <v>39</v>
      </c>
      <c r="H29" s="176">
        <v>0</v>
      </c>
    </row>
    <row r="30" spans="2:9" s="175" customFormat="1" ht="20.100000000000001" customHeight="1">
      <c r="B30" s="282" t="s">
        <v>455</v>
      </c>
      <c r="C30" s="281" t="s">
        <v>475</v>
      </c>
      <c r="D30" s="176">
        <v>0.1</v>
      </c>
      <c r="E30" s="176">
        <v>0</v>
      </c>
      <c r="F30" s="176">
        <v>0.9</v>
      </c>
      <c r="G30" s="176">
        <v>0.2</v>
      </c>
      <c r="H30" s="176">
        <v>0.1</v>
      </c>
    </row>
    <row r="31" spans="2:9" s="175" customFormat="1" ht="20.100000000000001" customHeight="1">
      <c r="B31" s="282" t="s">
        <v>455</v>
      </c>
      <c r="C31" s="281" t="s">
        <v>59</v>
      </c>
      <c r="D31" s="176">
        <v>0.2</v>
      </c>
      <c r="E31" s="176">
        <v>0.3</v>
      </c>
      <c r="F31" s="176">
        <v>4.0999999999999996</v>
      </c>
      <c r="G31" s="176">
        <v>0.1</v>
      </c>
      <c r="H31" s="176">
        <v>29</v>
      </c>
    </row>
    <row r="32" spans="2:9" s="175" customFormat="1" ht="20.100000000000001" customHeight="1">
      <c r="B32" s="282" t="s">
        <v>455</v>
      </c>
      <c r="C32" s="281" t="s">
        <v>476</v>
      </c>
      <c r="D32" s="177" t="s">
        <v>39</v>
      </c>
      <c r="E32" s="177" t="s">
        <v>39</v>
      </c>
      <c r="F32" s="176">
        <v>0</v>
      </c>
      <c r="G32" s="176">
        <v>1.6</v>
      </c>
      <c r="H32" s="177" t="s">
        <v>39</v>
      </c>
    </row>
    <row r="33" spans="2:8" s="175" customFormat="1" ht="20.100000000000001" customHeight="1">
      <c r="B33" s="282" t="s">
        <v>455</v>
      </c>
      <c r="C33" s="281" t="s">
        <v>477</v>
      </c>
      <c r="D33" s="177" t="s">
        <v>39</v>
      </c>
      <c r="E33" s="177" t="s">
        <v>39</v>
      </c>
      <c r="F33" s="177" t="s">
        <v>39</v>
      </c>
      <c r="G33" s="177" t="s">
        <v>39</v>
      </c>
      <c r="H33" s="177" t="s">
        <v>39</v>
      </c>
    </row>
    <row r="34" spans="2:8" s="175" customFormat="1" ht="20.100000000000001" customHeight="1">
      <c r="B34" s="282" t="s">
        <v>455</v>
      </c>
      <c r="C34" s="281" t="s">
        <v>478</v>
      </c>
      <c r="D34" s="176">
        <v>235.1</v>
      </c>
      <c r="E34" s="176">
        <v>13.1</v>
      </c>
      <c r="F34" s="176">
        <v>11.2</v>
      </c>
      <c r="G34" s="176">
        <v>2.9</v>
      </c>
      <c r="H34" s="176">
        <v>8.8000000000000007</v>
      </c>
    </row>
    <row r="35" spans="2:8" s="175" customFormat="1" ht="20.100000000000001" customHeight="1">
      <c r="B35" s="282" t="s">
        <v>455</v>
      </c>
      <c r="C35" s="281" t="s">
        <v>163</v>
      </c>
      <c r="D35" s="177" t="s">
        <v>39</v>
      </c>
      <c r="E35" s="177" t="s">
        <v>39</v>
      </c>
      <c r="F35" s="177" t="s">
        <v>39</v>
      </c>
      <c r="G35" s="177" t="s">
        <v>39</v>
      </c>
      <c r="H35" s="177" t="s">
        <v>39</v>
      </c>
    </row>
    <row r="36" spans="2:8" s="175" customFormat="1" ht="20.100000000000001" customHeight="1">
      <c r="B36" s="282" t="s">
        <v>455</v>
      </c>
      <c r="C36" s="281" t="s">
        <v>154</v>
      </c>
      <c r="D36" s="176">
        <v>1.2</v>
      </c>
      <c r="E36" s="176">
        <v>14.4</v>
      </c>
      <c r="F36" s="176">
        <v>15.3</v>
      </c>
      <c r="G36" s="176">
        <v>2.2000000000000002</v>
      </c>
      <c r="H36" s="176">
        <v>0.5</v>
      </c>
    </row>
    <row r="37" spans="2:8" s="175" customFormat="1" ht="20.100000000000001" customHeight="1">
      <c r="B37" s="282" t="s">
        <v>455</v>
      </c>
      <c r="C37" s="281" t="s">
        <v>155</v>
      </c>
      <c r="D37" s="176">
        <v>0</v>
      </c>
      <c r="E37" s="176">
        <v>0</v>
      </c>
      <c r="F37" s="176">
        <v>0.8</v>
      </c>
      <c r="G37" s="177" t="s">
        <v>39</v>
      </c>
      <c r="H37" s="176">
        <v>0</v>
      </c>
    </row>
    <row r="38" spans="2:8" s="175" customFormat="1" ht="20.100000000000001" customHeight="1">
      <c r="B38" s="282" t="s">
        <v>455</v>
      </c>
      <c r="C38" s="281" t="s">
        <v>479</v>
      </c>
      <c r="D38" s="176">
        <v>14.5</v>
      </c>
      <c r="E38" s="176">
        <v>17.100000000000001</v>
      </c>
      <c r="F38" s="176">
        <v>69.599999999999994</v>
      </c>
      <c r="G38" s="176">
        <v>1063.7</v>
      </c>
      <c r="H38" s="176">
        <v>41.5</v>
      </c>
    </row>
    <row r="39" spans="2:8" s="175" customFormat="1" ht="20.100000000000001" customHeight="1">
      <c r="B39" s="281" t="s">
        <v>85</v>
      </c>
      <c r="C39" s="281" t="s">
        <v>467</v>
      </c>
      <c r="D39" s="176">
        <v>248.1</v>
      </c>
      <c r="E39" s="176">
        <v>129.69999999999999</v>
      </c>
      <c r="F39" s="176">
        <v>162.5</v>
      </c>
      <c r="G39" s="176">
        <v>24.6</v>
      </c>
      <c r="H39" s="176">
        <v>68.599999999999994</v>
      </c>
    </row>
    <row r="40" spans="2:8" s="175" customFormat="1" ht="20.100000000000001" customHeight="1">
      <c r="B40" s="281" t="s">
        <v>480</v>
      </c>
      <c r="C40" s="281" t="s">
        <v>467</v>
      </c>
      <c r="D40" s="177" t="s">
        <v>39</v>
      </c>
      <c r="E40" s="176">
        <v>0.1</v>
      </c>
      <c r="F40" s="176">
        <v>4.5</v>
      </c>
      <c r="G40" s="176">
        <v>612.6</v>
      </c>
      <c r="H40" s="176">
        <v>0.1</v>
      </c>
    </row>
    <row r="41" spans="2:8" s="175" customFormat="1" ht="20.100000000000001" customHeight="1">
      <c r="B41" s="281" t="s">
        <v>121</v>
      </c>
      <c r="C41" s="281" t="s">
        <v>467</v>
      </c>
      <c r="D41" s="176">
        <v>1.5</v>
      </c>
      <c r="E41" s="176">
        <v>2</v>
      </c>
      <c r="F41" s="176">
        <v>3.1</v>
      </c>
      <c r="G41" s="176">
        <v>26.3</v>
      </c>
      <c r="H41" s="177" t="s">
        <v>39</v>
      </c>
    </row>
    <row r="42" spans="2:8" s="175" customFormat="1" ht="20.100000000000001" customHeight="1">
      <c r="B42" s="283" t="s">
        <v>481</v>
      </c>
      <c r="C42" s="283" t="s">
        <v>467</v>
      </c>
      <c r="D42" s="176">
        <v>339.5</v>
      </c>
      <c r="E42" s="176">
        <v>63.5</v>
      </c>
      <c r="F42" s="176">
        <v>203.9</v>
      </c>
      <c r="G42" s="176">
        <v>474</v>
      </c>
      <c r="H42" s="176">
        <v>114.2</v>
      </c>
    </row>
    <row r="44" spans="2:8">
      <c r="B44" s="178" t="s">
        <v>629</v>
      </c>
      <c r="C44" s="333"/>
      <c r="D44" s="274"/>
    </row>
    <row r="45" spans="2:8">
      <c r="C45" s="274" t="s">
        <v>445</v>
      </c>
      <c r="D45" s="274" t="s">
        <v>446</v>
      </c>
    </row>
    <row r="46" spans="2:8">
      <c r="B46" s="166" t="s">
        <v>444</v>
      </c>
      <c r="C46" s="167">
        <f>SUM('2019 KESIS Energy Balance'!Z51:AE53,'2019 KESIS Energy Balance'!Z55:AE58,'2019 KESIS Energy Balance'!Z60:AE60,'2019 KESIS Energy Balance'!Z65:AE66)</f>
        <v>2420.297</v>
      </c>
      <c r="D46" s="168">
        <f>C46/SUM($C$46:$C$48)</f>
        <v>0.62041144123886605</v>
      </c>
    </row>
    <row r="47" spans="2:8">
      <c r="B47" s="166" t="s">
        <v>423</v>
      </c>
      <c r="C47" s="167">
        <f>SUM('2019 KESIS Energy Balance'!AF51:AH53,'2019 KESIS Energy Balance'!AF55:AH58,'2019 KESIS Energy Balance'!AF60:AH60,'2019 KESIS Energy Balance'!AF65:AH66)</f>
        <v>542.42100000000005</v>
      </c>
      <c r="D47" s="168">
        <f>C47/SUM($C$46:$C$48)</f>
        <v>0.13904252014039062</v>
      </c>
    </row>
    <row r="48" spans="2:8">
      <c r="B48" s="166" t="s">
        <v>424</v>
      </c>
      <c r="C48" s="167">
        <f>SUM('2019 KESIS Energy Balance'!W51:Y53,'2019 KESIS Energy Balance'!W55:Y58,'2019 KESIS Energy Balance'!W60:Y60,'2019 KESIS Energy Balance'!W65:Y66)</f>
        <v>938.39800000000002</v>
      </c>
      <c r="D48" s="168">
        <f>C48/SUM($C$46:$C$48)</f>
        <v>0.24054603862074339</v>
      </c>
    </row>
  </sheetData>
  <mergeCells count="3">
    <mergeCell ref="D24:H24"/>
    <mergeCell ref="B24:B25"/>
    <mergeCell ref="C24:C25"/>
  </mergeCells>
  <phoneticPr fontId="34"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0ECF19-9AB2-4767-89F5-DB3CC056162C}">
  <dimension ref="B2:AI40"/>
  <sheetViews>
    <sheetView topLeftCell="A19" workbookViewId="0">
      <selection activeCell="C29" sqref="C29"/>
    </sheetView>
  </sheetViews>
  <sheetFormatPr defaultRowHeight="15"/>
  <cols>
    <col min="2" max="2" width="28.85546875" customWidth="1"/>
    <col min="3" max="6" width="12.42578125" customWidth="1"/>
    <col min="7" max="10" width="11.42578125" customWidth="1"/>
  </cols>
  <sheetData>
    <row r="2" spans="2:11" s="359" customFormat="1" ht="16.5">
      <c r="B2" s="373" t="s">
        <v>680</v>
      </c>
    </row>
    <row r="4" spans="2:11">
      <c r="B4" s="283"/>
      <c r="C4" s="361" t="s">
        <v>670</v>
      </c>
      <c r="D4" s="361" t="s">
        <v>671</v>
      </c>
      <c r="E4" s="361" t="s">
        <v>672</v>
      </c>
      <c r="F4" s="361" t="s">
        <v>673</v>
      </c>
      <c r="G4" s="361" t="s">
        <v>650</v>
      </c>
      <c r="H4" s="361" t="s">
        <v>651</v>
      </c>
      <c r="I4" s="361" t="s">
        <v>649</v>
      </c>
      <c r="J4" s="362" t="s">
        <v>443</v>
      </c>
      <c r="K4" s="364"/>
    </row>
    <row r="5" spans="2:11">
      <c r="B5" s="280" t="s">
        <v>652</v>
      </c>
      <c r="C5" s="280">
        <v>20.6</v>
      </c>
      <c r="D5" s="375">
        <v>4569</v>
      </c>
      <c r="E5" s="365">
        <f>D5/$D$24</f>
        <v>0.27649016641452345</v>
      </c>
      <c r="F5" s="376">
        <f>C5*D5</f>
        <v>94121.400000000009</v>
      </c>
      <c r="G5" s="383">
        <v>0</v>
      </c>
      <c r="H5" s="383">
        <v>0</v>
      </c>
      <c r="I5" s="384">
        <v>1</v>
      </c>
      <c r="J5" s="385">
        <v>0</v>
      </c>
      <c r="K5" t="s">
        <v>674</v>
      </c>
    </row>
    <row r="6" spans="2:11">
      <c r="B6" s="283" t="s">
        <v>653</v>
      </c>
      <c r="C6" s="283">
        <v>19.399999999999999</v>
      </c>
      <c r="D6" s="378"/>
      <c r="E6" s="379"/>
      <c r="F6" s="378"/>
      <c r="G6" s="379"/>
      <c r="H6" s="379"/>
      <c r="I6" s="379"/>
      <c r="J6" s="380"/>
    </row>
    <row r="7" spans="2:11">
      <c r="B7" s="283" t="s">
        <v>654</v>
      </c>
      <c r="C7" s="283">
        <v>35</v>
      </c>
      <c r="D7" s="378"/>
      <c r="E7" s="379"/>
      <c r="F7" s="378"/>
      <c r="G7" s="379"/>
      <c r="H7" s="379"/>
      <c r="I7" s="379"/>
      <c r="J7" s="380"/>
    </row>
    <row r="8" spans="2:11">
      <c r="B8" s="283" t="s">
        <v>655</v>
      </c>
      <c r="C8" s="283">
        <v>62.6</v>
      </c>
      <c r="D8" s="378"/>
      <c r="E8" s="379"/>
      <c r="F8" s="378"/>
      <c r="G8" s="379"/>
      <c r="H8" s="379"/>
      <c r="I8" s="379"/>
      <c r="J8" s="381"/>
    </row>
    <row r="9" spans="2:11">
      <c r="B9" s="280" t="s">
        <v>656</v>
      </c>
      <c r="C9" s="280">
        <v>1.9</v>
      </c>
      <c r="D9" s="375">
        <v>6742</v>
      </c>
      <c r="E9" s="365">
        <f>D9/$D$24</f>
        <v>0.40798789712556732</v>
      </c>
      <c r="F9" s="376">
        <f>C9*D9</f>
        <v>12809.8</v>
      </c>
      <c r="G9" s="385">
        <v>0.75</v>
      </c>
      <c r="H9" s="385">
        <v>0.25</v>
      </c>
      <c r="I9" s="385">
        <v>0</v>
      </c>
      <c r="J9" s="385">
        <v>0</v>
      </c>
    </row>
    <row r="10" spans="2:11">
      <c r="B10" s="283" t="s">
        <v>657</v>
      </c>
      <c r="C10" s="283">
        <v>1.7</v>
      </c>
      <c r="D10" s="378"/>
      <c r="E10" s="379"/>
      <c r="F10" s="378">
        <f>C10*E10</f>
        <v>0</v>
      </c>
      <c r="G10" s="386">
        <v>0.75</v>
      </c>
      <c r="H10" s="386">
        <v>0.25</v>
      </c>
      <c r="I10" s="283">
        <v>0</v>
      </c>
      <c r="J10" s="283">
        <v>0</v>
      </c>
    </row>
    <row r="11" spans="2:11">
      <c r="B11" s="283" t="s">
        <v>658</v>
      </c>
      <c r="C11" s="283">
        <v>9.6</v>
      </c>
      <c r="D11" s="378"/>
      <c r="E11" s="379"/>
      <c r="F11" s="378">
        <f>C11*E11</f>
        <v>0</v>
      </c>
      <c r="G11" s="386">
        <v>0.75</v>
      </c>
      <c r="H11" s="386">
        <v>0.25</v>
      </c>
      <c r="I11" s="283">
        <v>0</v>
      </c>
      <c r="J11" s="283">
        <v>0</v>
      </c>
    </row>
    <row r="12" spans="2:11">
      <c r="B12" s="280" t="s">
        <v>659</v>
      </c>
      <c r="C12" s="280">
        <v>9.5</v>
      </c>
      <c r="D12" s="375">
        <v>1019</v>
      </c>
      <c r="E12" s="365">
        <f>D12/$D$24</f>
        <v>6.1664145234493192E-2</v>
      </c>
      <c r="F12" s="376">
        <f>C12*D12</f>
        <v>9680.5</v>
      </c>
      <c r="G12" s="384">
        <f>G13*($C12-$C13)/($C14-$C13)+G14*($C14-$C12)/($C14-$C13)</f>
        <v>0.84124999999999994</v>
      </c>
      <c r="H12" s="384">
        <f>H13*($C12-$C13)/($C14-$C13)+H14*($C14-$C12)/($C14-$C13)</f>
        <v>0.13875000000000001</v>
      </c>
      <c r="I12" s="384">
        <f t="shared" ref="I12:J12" si="0">I13*($C12-$C13)/($C14-$C13)+I14*($C14-$C12)/($C14-$C13)</f>
        <v>1.8750000000000006E-3</v>
      </c>
      <c r="J12" s="384">
        <f t="shared" si="0"/>
        <v>1.8125000000000002E-2</v>
      </c>
    </row>
    <row r="13" spans="2:11">
      <c r="B13" s="283" t="s">
        <v>660</v>
      </c>
      <c r="C13" s="283">
        <v>8.6</v>
      </c>
      <c r="D13" s="378"/>
      <c r="E13" s="379"/>
      <c r="F13" s="378">
        <f>C13*E13</f>
        <v>0</v>
      </c>
      <c r="G13" s="386">
        <v>0.76</v>
      </c>
      <c r="H13" s="386">
        <v>0.22</v>
      </c>
      <c r="I13" s="386">
        <v>0.01</v>
      </c>
      <c r="J13" s="386">
        <v>0.01</v>
      </c>
    </row>
    <row r="14" spans="2:11">
      <c r="B14" s="283" t="s">
        <v>661</v>
      </c>
      <c r="C14" s="283">
        <v>13.4</v>
      </c>
      <c r="D14" s="378"/>
      <c r="E14" s="379"/>
      <c r="F14" s="378">
        <f>C14*E14</f>
        <v>0</v>
      </c>
      <c r="G14" s="386">
        <v>0.86</v>
      </c>
      <c r="H14" s="386">
        <v>0.12</v>
      </c>
      <c r="I14" s="386">
        <v>0</v>
      </c>
      <c r="J14" s="386">
        <v>0.02</v>
      </c>
    </row>
    <row r="15" spans="2:11">
      <c r="B15" s="280" t="s">
        <v>662</v>
      </c>
      <c r="C15" s="280">
        <v>24.1</v>
      </c>
      <c r="D15" s="375">
        <v>2019</v>
      </c>
      <c r="E15" s="365">
        <f>D15/$D$24</f>
        <v>0.12217851739788199</v>
      </c>
      <c r="F15" s="376">
        <f>C15*D15</f>
        <v>48657.9</v>
      </c>
      <c r="G15" s="384">
        <f>G16*($C15-$C16)/($C17-$C16)+G17*($C17-$C15)/($C17-$C16)</f>
        <v>0.74681818181818216</v>
      </c>
      <c r="H15" s="384">
        <f>H16*($C15-$C16)/($C17-$C16)+H17*($C17-$C15)/($C17-$C16)</f>
        <v>0</v>
      </c>
      <c r="I15" s="384">
        <f>I16*($C15-$C16)/($C17-$C16)+I17*($C17-$C15)/($C17-$C16)</f>
        <v>0.25318181818181795</v>
      </c>
      <c r="J15" s="384">
        <f>J16*($C15-$C16)/($C17-$C16)+J17*($C17-$C15)/($C17-$C16)</f>
        <v>0</v>
      </c>
      <c r="K15" t="s">
        <v>674</v>
      </c>
    </row>
    <row r="16" spans="2:11">
      <c r="B16" s="283" t="s">
        <v>663</v>
      </c>
      <c r="C16" s="283">
        <v>24.4</v>
      </c>
      <c r="D16" s="378"/>
      <c r="E16" s="379"/>
      <c r="F16" s="378">
        <f>C16*E16</f>
        <v>0</v>
      </c>
      <c r="G16" s="386">
        <f>1-I16</f>
        <v>0.43000000000000005</v>
      </c>
      <c r="H16" s="283">
        <v>0</v>
      </c>
      <c r="I16" s="386">
        <v>0.56999999999999995</v>
      </c>
      <c r="J16" s="283">
        <v>0</v>
      </c>
    </row>
    <row r="17" spans="2:11">
      <c r="B17" s="283" t="s">
        <v>664</v>
      </c>
      <c r="C17" s="283">
        <v>20</v>
      </c>
      <c r="D17" s="378"/>
      <c r="E17" s="379"/>
      <c r="F17" s="378">
        <f>C17*E17</f>
        <v>0</v>
      </c>
      <c r="G17" s="386">
        <v>0.77</v>
      </c>
      <c r="H17" s="283">
        <v>0</v>
      </c>
      <c r="I17" s="386">
        <f>1-G17</f>
        <v>0.22999999999999998</v>
      </c>
      <c r="J17" s="283">
        <v>0</v>
      </c>
    </row>
    <row r="18" spans="2:11">
      <c r="B18" s="280" t="s">
        <v>665</v>
      </c>
      <c r="C18" s="280">
        <v>24</v>
      </c>
      <c r="D18" s="375">
        <v>777</v>
      </c>
      <c r="E18" s="365">
        <f>D18/$D$24</f>
        <v>4.70196671709531E-2</v>
      </c>
      <c r="F18" s="376">
        <f>C18*D18</f>
        <v>18648</v>
      </c>
      <c r="G18" s="387">
        <f>G12</f>
        <v>0.84124999999999994</v>
      </c>
      <c r="H18" s="387">
        <f t="shared" ref="H18:J18" si="1">H12</f>
        <v>0.13875000000000001</v>
      </c>
      <c r="I18" s="387">
        <f t="shared" si="1"/>
        <v>1.8750000000000006E-3</v>
      </c>
      <c r="J18" s="387">
        <f t="shared" si="1"/>
        <v>1.8125000000000002E-2</v>
      </c>
      <c r="K18" t="s">
        <v>675</v>
      </c>
    </row>
    <row r="19" spans="2:11">
      <c r="B19" s="283" t="s">
        <v>666</v>
      </c>
      <c r="C19" s="283">
        <v>21.6</v>
      </c>
      <c r="D19" s="378"/>
      <c r="E19" s="379"/>
      <c r="F19" s="378">
        <f>C19*E19</f>
        <v>0</v>
      </c>
      <c r="G19" s="379"/>
      <c r="H19" s="379"/>
      <c r="I19" s="379"/>
      <c r="J19" s="379"/>
    </row>
    <row r="20" spans="2:11">
      <c r="B20" s="283" t="s">
        <v>667</v>
      </c>
      <c r="C20" s="283">
        <v>58.3</v>
      </c>
      <c r="D20" s="378"/>
      <c r="E20" s="379"/>
      <c r="F20" s="378">
        <f>C20*E20</f>
        <v>0</v>
      </c>
      <c r="G20" s="379"/>
      <c r="H20" s="379"/>
      <c r="I20" s="379"/>
      <c r="J20" s="379"/>
    </row>
    <row r="21" spans="2:11">
      <c r="B21" s="280" t="s">
        <v>668</v>
      </c>
      <c r="C21" s="280">
        <v>11</v>
      </c>
      <c r="D21" s="375">
        <v>1399</v>
      </c>
      <c r="E21" s="365">
        <f>D21/$D$24</f>
        <v>8.4659606656580941E-2</v>
      </c>
      <c r="F21" s="376">
        <f>C21*D21</f>
        <v>15389</v>
      </c>
      <c r="G21" s="387">
        <f>G15</f>
        <v>0.74681818181818216</v>
      </c>
      <c r="H21" s="387">
        <f t="shared" ref="H21:J21" si="2">H15</f>
        <v>0</v>
      </c>
      <c r="I21" s="387">
        <f t="shared" si="2"/>
        <v>0.25318181818181795</v>
      </c>
      <c r="J21" s="387">
        <f t="shared" si="2"/>
        <v>0</v>
      </c>
      <c r="K21" t="s">
        <v>676</v>
      </c>
    </row>
    <row r="22" spans="2:11">
      <c r="B22" s="283" t="s">
        <v>666</v>
      </c>
      <c r="C22" s="283">
        <v>10.6</v>
      </c>
      <c r="D22" s="378"/>
      <c r="E22" s="379"/>
      <c r="F22" s="378">
        <f>C22*E22</f>
        <v>0</v>
      </c>
      <c r="G22" s="379"/>
      <c r="H22" s="379"/>
      <c r="I22" s="379"/>
      <c r="J22" s="379"/>
    </row>
    <row r="23" spans="2:11">
      <c r="B23" s="283" t="s">
        <v>667</v>
      </c>
      <c r="C23" s="283">
        <v>16</v>
      </c>
      <c r="D23" s="378"/>
      <c r="E23" s="379"/>
      <c r="F23" s="378">
        <f>C23*E23</f>
        <v>0</v>
      </c>
      <c r="G23" s="379"/>
      <c r="H23" s="379"/>
      <c r="I23" s="379"/>
      <c r="J23" s="379"/>
    </row>
    <row r="24" spans="2:11" s="360" customFormat="1">
      <c r="B24" s="363" t="s">
        <v>669</v>
      </c>
      <c r="C24" s="382"/>
      <c r="D24" s="388">
        <f>SUM(D5,D9,D12,D15,D18,D21)</f>
        <v>16525</v>
      </c>
      <c r="E24" s="382"/>
      <c r="F24" s="382"/>
      <c r="G24" s="366">
        <f>($F$5*G5+$F$9*G9+$F$12*G12+$F$15*G15+$F$18*G18+$F$21*G21)/SUM($F$5,$F$9,$F$12,$F$15,$F$18,$F$21)</f>
        <v>0.40776416854279252</v>
      </c>
      <c r="H24" s="366">
        <f t="shared" ref="H24:J24" si="3">($F$5*H5+$F$9*H9+$F$12*H12+$F$15*H15+$F$18*H18+$F$21*H21)/SUM($F$5,$F$9,$F$12,$F$15,$F$18,$F$21)</f>
        <v>3.5789228128922976E-2</v>
      </c>
      <c r="I24" s="366">
        <f t="shared" si="3"/>
        <v>0.55387040132343379</v>
      </c>
      <c r="J24" s="366">
        <f t="shared" si="3"/>
        <v>2.5762020048508182E-3</v>
      </c>
    </row>
    <row r="26" spans="2:11" s="359" customFormat="1">
      <c r="B26" s="373" t="s">
        <v>681</v>
      </c>
    </row>
    <row r="28" spans="2:11">
      <c r="B28" s="283" t="s">
        <v>679</v>
      </c>
      <c r="C28" s="358">
        <v>250.2</v>
      </c>
    </row>
    <row r="29" spans="2:11">
      <c r="B29" s="283" t="s">
        <v>29</v>
      </c>
      <c r="C29" s="396">
        <f>C28*About!$C$72/1000</f>
        <v>9922098411162</v>
      </c>
    </row>
    <row r="31" spans="2:11" s="359" customFormat="1" ht="16.5">
      <c r="B31" s="373" t="s">
        <v>682</v>
      </c>
    </row>
    <row r="32" spans="2:11" s="390" customFormat="1">
      <c r="B32" s="389"/>
    </row>
    <row r="33" spans="2:35">
      <c r="C33" s="361" t="s">
        <v>650</v>
      </c>
      <c r="D33" s="361" t="s">
        <v>651</v>
      </c>
      <c r="E33" s="361" t="s">
        <v>649</v>
      </c>
      <c r="F33" s="362" t="s">
        <v>443</v>
      </c>
    </row>
    <row r="34" spans="2:35">
      <c r="C34" s="377">
        <f>$C$29*G24</f>
        <v>4045876208827.2358</v>
      </c>
      <c r="D34" s="377">
        <f>$C$29*H24</f>
        <v>355104243554.70099</v>
      </c>
      <c r="E34" s="377">
        <f>$C$29*I24</f>
        <v>5495556628960.9014</v>
      </c>
      <c r="F34" s="377">
        <f>$C$29*J24</f>
        <v>25561329819.162663</v>
      </c>
    </row>
    <row r="36" spans="2:35" s="359" customFormat="1" ht="16.5">
      <c r="B36" s="373" t="s">
        <v>683</v>
      </c>
    </row>
    <row r="38" spans="2:35" s="367" customFormat="1">
      <c r="B38" s="368"/>
      <c r="C38" s="369">
        <v>2018</v>
      </c>
      <c r="D38" s="369">
        <v>2019</v>
      </c>
      <c r="E38" s="369">
        <v>2020</v>
      </c>
      <c r="F38" s="369">
        <v>2021</v>
      </c>
      <c r="G38" s="369">
        <v>2022</v>
      </c>
      <c r="H38" s="369">
        <v>2023</v>
      </c>
      <c r="I38" s="369">
        <v>2024</v>
      </c>
      <c r="J38" s="369">
        <v>2025</v>
      </c>
      <c r="K38" s="369">
        <v>2026</v>
      </c>
      <c r="L38" s="369">
        <v>2027</v>
      </c>
      <c r="M38" s="369">
        <v>2028</v>
      </c>
      <c r="N38" s="369">
        <v>2029</v>
      </c>
      <c r="O38" s="369">
        <v>2030</v>
      </c>
      <c r="P38" s="369">
        <v>2031</v>
      </c>
      <c r="Q38" s="369">
        <v>2032</v>
      </c>
      <c r="R38" s="369">
        <v>2033</v>
      </c>
      <c r="S38" s="369">
        <v>2034</v>
      </c>
      <c r="T38" s="369">
        <v>2035</v>
      </c>
      <c r="U38" s="369">
        <v>2036</v>
      </c>
      <c r="V38" s="369">
        <v>2037</v>
      </c>
      <c r="W38" s="369">
        <v>2038</v>
      </c>
      <c r="X38" s="369">
        <v>2039</v>
      </c>
      <c r="Y38" s="369">
        <v>2040</v>
      </c>
      <c r="Z38" s="369">
        <v>2041</v>
      </c>
      <c r="AA38" s="369">
        <v>2042</v>
      </c>
      <c r="AB38" s="369">
        <v>2043</v>
      </c>
      <c r="AC38" s="369">
        <v>2044</v>
      </c>
      <c r="AD38" s="369">
        <v>2045</v>
      </c>
      <c r="AE38" s="369">
        <v>2046</v>
      </c>
      <c r="AF38" s="369">
        <v>2047</v>
      </c>
      <c r="AG38" s="369">
        <v>2048</v>
      </c>
      <c r="AH38" s="369">
        <v>2049</v>
      </c>
      <c r="AI38" s="369">
        <v>2050</v>
      </c>
    </row>
    <row r="39" spans="2:35" s="367" customFormat="1">
      <c r="B39" s="370" t="s">
        <v>677</v>
      </c>
      <c r="C39" s="372">
        <v>51607</v>
      </c>
      <c r="D39" s="372">
        <v>51658.606999999996</v>
      </c>
      <c r="E39" s="372">
        <v>51710.265606999994</v>
      </c>
      <c r="F39" s="372">
        <v>51761.975872606985</v>
      </c>
      <c r="G39" s="372">
        <v>51813.737848479584</v>
      </c>
      <c r="H39" s="372">
        <v>51865.55158632806</v>
      </c>
      <c r="I39" s="372">
        <v>51917.417137914381</v>
      </c>
      <c r="J39" s="372">
        <v>51969.334555052286</v>
      </c>
      <c r="K39" s="372">
        <v>52021.303889607334</v>
      </c>
      <c r="L39" s="372">
        <v>52073.325193496938</v>
      </c>
      <c r="M39" s="372">
        <v>52125.398518690432</v>
      </c>
      <c r="N39" s="372">
        <v>52177.523917209117</v>
      </c>
      <c r="O39" s="372">
        <v>52229.701441126323</v>
      </c>
      <c r="P39" s="372">
        <v>52281.931142567446</v>
      </c>
      <c r="Q39" s="372">
        <v>52334.213073710009</v>
      </c>
      <c r="R39" s="372">
        <v>52386.547286783716</v>
      </c>
      <c r="S39" s="372">
        <v>52438.933834070493</v>
      </c>
      <c r="T39" s="372">
        <v>52491.372767904555</v>
      </c>
      <c r="U39" s="372">
        <v>52543.864140672456</v>
      </c>
      <c r="V39" s="372">
        <v>52596.408004813122</v>
      </c>
      <c r="W39" s="372">
        <v>52649.004412817929</v>
      </c>
      <c r="X39" s="372">
        <v>52701.653417230744</v>
      </c>
      <c r="Y39" s="372">
        <v>52754.355070647965</v>
      </c>
      <c r="Z39" s="371">
        <v>52490.583295294724</v>
      </c>
      <c r="AA39" s="371">
        <v>52228.130378818249</v>
      </c>
      <c r="AB39" s="371">
        <v>51966.989726924156</v>
      </c>
      <c r="AC39" s="371">
        <v>51707.154778289536</v>
      </c>
      <c r="AD39" s="371">
        <v>51448.61900439809</v>
      </c>
      <c r="AE39" s="371">
        <v>51191.375909376096</v>
      </c>
      <c r="AF39" s="371">
        <v>50935.419029829216</v>
      </c>
      <c r="AG39" s="371">
        <v>50680.741934680067</v>
      </c>
      <c r="AH39" s="371">
        <v>50427.338225006664</v>
      </c>
      <c r="AI39" s="371">
        <v>50175.201533881627</v>
      </c>
    </row>
    <row r="40" spans="2:35">
      <c r="B40" t="s">
        <v>678</v>
      </c>
      <c r="D40" s="374">
        <f>D39/C39-1</f>
        <v>9.9999999999988987E-4</v>
      </c>
      <c r="E40" s="374">
        <f t="shared" ref="E40:AI40" si="4">E39/D39-1</f>
        <v>9.9999999999988987E-4</v>
      </c>
      <c r="F40" s="374">
        <f t="shared" si="4"/>
        <v>9.9999999999988987E-4</v>
      </c>
      <c r="G40" s="374">
        <f t="shared" si="4"/>
        <v>9.9999999999988987E-4</v>
      </c>
      <c r="H40" s="374">
        <f t="shared" si="4"/>
        <v>9.9999999999988987E-4</v>
      </c>
      <c r="I40" s="374">
        <f t="shared" si="4"/>
        <v>9.9999999999988987E-4</v>
      </c>
      <c r="J40" s="374">
        <f t="shared" si="4"/>
        <v>9.9999999999988987E-4</v>
      </c>
      <c r="K40" s="374">
        <f t="shared" si="4"/>
        <v>9.9999999999988987E-4</v>
      </c>
      <c r="L40" s="374">
        <f t="shared" si="4"/>
        <v>9.9999999999988987E-4</v>
      </c>
      <c r="M40" s="374">
        <f t="shared" si="4"/>
        <v>9.9999999999988987E-4</v>
      </c>
      <c r="N40" s="374">
        <f t="shared" si="4"/>
        <v>9.9999999999988987E-4</v>
      </c>
      <c r="O40" s="374">
        <f t="shared" si="4"/>
        <v>9.9999999999988987E-4</v>
      </c>
      <c r="P40" s="374">
        <f t="shared" si="4"/>
        <v>9.9999999999988987E-4</v>
      </c>
      <c r="Q40" s="374">
        <f t="shared" si="4"/>
        <v>9.9999999999988987E-4</v>
      </c>
      <c r="R40" s="374">
        <f t="shared" si="4"/>
        <v>9.9999999999988987E-4</v>
      </c>
      <c r="S40" s="374">
        <f t="shared" si="4"/>
        <v>9.9999999999988987E-4</v>
      </c>
      <c r="T40" s="374">
        <f t="shared" si="4"/>
        <v>9.9999999999988987E-4</v>
      </c>
      <c r="U40" s="374">
        <f t="shared" si="4"/>
        <v>9.9999999999988987E-4</v>
      </c>
      <c r="V40" s="374">
        <f t="shared" si="4"/>
        <v>9.9999999999988987E-4</v>
      </c>
      <c r="W40" s="374">
        <f t="shared" si="4"/>
        <v>9.9999999999988987E-4</v>
      </c>
      <c r="X40" s="374">
        <f t="shared" si="4"/>
        <v>9.9999999999988987E-4</v>
      </c>
      <c r="Y40" s="374">
        <f t="shared" si="4"/>
        <v>9.9999999999988987E-4</v>
      </c>
      <c r="Z40" s="374">
        <f t="shared" si="4"/>
        <v>-5.0000000000000044E-3</v>
      </c>
      <c r="AA40" s="374">
        <f t="shared" si="4"/>
        <v>-5.0000000000000044E-3</v>
      </c>
      <c r="AB40" s="374">
        <f t="shared" si="4"/>
        <v>-5.0000000000000044E-3</v>
      </c>
      <c r="AC40" s="374">
        <f t="shared" si="4"/>
        <v>-5.0000000000000044E-3</v>
      </c>
      <c r="AD40" s="374">
        <f t="shared" si="4"/>
        <v>-5.0000000000000044E-3</v>
      </c>
      <c r="AE40" s="374">
        <f t="shared" si="4"/>
        <v>-5.0000000000000044E-3</v>
      </c>
      <c r="AF40" s="374">
        <f t="shared" si="4"/>
        <v>-5.0000000000000044E-3</v>
      </c>
      <c r="AG40" s="374">
        <f t="shared" si="4"/>
        <v>-5.0000000000000044E-3</v>
      </c>
      <c r="AH40" s="374">
        <f t="shared" si="4"/>
        <v>-5.0000000000000044E-3</v>
      </c>
      <c r="AI40" s="374">
        <f t="shared" si="4"/>
        <v>-5.0000000000001155E-3</v>
      </c>
    </row>
  </sheetData>
  <phoneticPr fontId="34"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70DF27-B509-4E22-A642-B811095430F2}">
  <dimension ref="A1:AG147"/>
  <sheetViews>
    <sheetView topLeftCell="A64" workbookViewId="0">
      <selection activeCell="C123" sqref="C123:AF147"/>
    </sheetView>
  </sheetViews>
  <sheetFormatPr defaultRowHeight="15"/>
  <cols>
    <col min="1" max="1" width="29.85546875" customWidth="1"/>
    <col min="2" max="2" width="11.85546875" bestFit="1" customWidth="1"/>
    <col min="6" max="6" width="8.7109375"/>
  </cols>
  <sheetData>
    <row r="1" spans="1:33">
      <c r="A1" t="s">
        <v>793</v>
      </c>
      <c r="B1" t="s">
        <v>794</v>
      </c>
      <c r="C1" t="s">
        <v>795</v>
      </c>
      <c r="D1">
        <v>2019</v>
      </c>
    </row>
    <row r="3" spans="1:33" ht="60">
      <c r="B3" s="410" t="s">
        <v>796</v>
      </c>
      <c r="C3" s="410" t="s">
        <v>797</v>
      </c>
      <c r="D3" s="410" t="s">
        <v>798</v>
      </c>
      <c r="E3" s="410" t="s">
        <v>799</v>
      </c>
      <c r="F3" s="410"/>
      <c r="G3" s="410" t="s">
        <v>800</v>
      </c>
    </row>
    <row r="4" spans="1:33">
      <c r="A4" t="s">
        <v>801</v>
      </c>
      <c r="B4">
        <v>229305</v>
      </c>
      <c r="C4">
        <v>57226</v>
      </c>
      <c r="D4">
        <v>381380</v>
      </c>
      <c r="E4">
        <v>20813</v>
      </c>
      <c r="G4">
        <v>242421</v>
      </c>
    </row>
    <row r="5" spans="1:33">
      <c r="A5" t="s">
        <v>802</v>
      </c>
      <c r="B5">
        <f>B4*$B$7</f>
        <v>217339177185000</v>
      </c>
      <c r="C5">
        <f t="shared" ref="C5:G5" si="0">C4*$B$7</f>
        <v>54239775642000</v>
      </c>
      <c r="D5">
        <f t="shared" si="0"/>
        <v>361478447460000</v>
      </c>
      <c r="E5">
        <f t="shared" si="0"/>
        <v>19726915221000</v>
      </c>
      <c r="G5">
        <f t="shared" si="0"/>
        <v>229770744957000</v>
      </c>
    </row>
    <row r="7" spans="1:33">
      <c r="A7" t="s">
        <v>803</v>
      </c>
      <c r="B7">
        <f>947817000</f>
        <v>947817000</v>
      </c>
    </row>
    <row r="9" spans="1:33">
      <c r="A9" s="1" t="s">
        <v>804</v>
      </c>
    </row>
    <row r="10" spans="1:33">
      <c r="B10">
        <v>2020</v>
      </c>
      <c r="C10">
        <v>2021</v>
      </c>
      <c r="D10">
        <v>2022</v>
      </c>
      <c r="E10">
        <v>2023</v>
      </c>
      <c r="F10">
        <v>2024</v>
      </c>
      <c r="G10">
        <v>2025</v>
      </c>
      <c r="H10">
        <v>2026</v>
      </c>
      <c r="I10">
        <v>2027</v>
      </c>
      <c r="J10">
        <v>2028</v>
      </c>
      <c r="K10">
        <v>2029</v>
      </c>
      <c r="L10">
        <v>2030</v>
      </c>
      <c r="M10">
        <v>2031</v>
      </c>
      <c r="N10">
        <v>2032</v>
      </c>
      <c r="O10">
        <v>2033</v>
      </c>
      <c r="P10">
        <v>2034</v>
      </c>
      <c r="Q10">
        <v>2035</v>
      </c>
      <c r="R10">
        <v>2036</v>
      </c>
      <c r="S10">
        <v>2037</v>
      </c>
      <c r="T10">
        <v>2038</v>
      </c>
      <c r="U10">
        <v>2039</v>
      </c>
      <c r="V10">
        <v>2040</v>
      </c>
      <c r="W10">
        <v>2041</v>
      </c>
      <c r="X10">
        <v>2042</v>
      </c>
      <c r="Y10">
        <v>2043</v>
      </c>
      <c r="Z10">
        <v>2044</v>
      </c>
      <c r="AA10">
        <v>2045</v>
      </c>
      <c r="AB10">
        <v>2046</v>
      </c>
      <c r="AC10">
        <v>2047</v>
      </c>
      <c r="AD10">
        <v>2048</v>
      </c>
      <c r="AE10">
        <v>2049</v>
      </c>
      <c r="AF10">
        <v>2050</v>
      </c>
    </row>
    <row r="11" spans="1:33">
      <c r="A11" t="s">
        <v>2</v>
      </c>
      <c r="B11" s="16">
        <f>'BIFUbC-electricity'!B2</f>
        <v>54056671663803.742</v>
      </c>
      <c r="C11" s="16">
        <f>'BIFUbC-electricity'!C2</f>
        <v>56043161122822.438</v>
      </c>
      <c r="D11" s="16">
        <f>'BIFUbC-electricity'!D2</f>
        <v>58029650581841.125</v>
      </c>
      <c r="E11" s="16">
        <f>'BIFUbC-electricity'!E2</f>
        <v>60016140040859.813</v>
      </c>
      <c r="F11" s="16">
        <f>'BIFUbC-electricity'!F2</f>
        <v>62002629499878.508</v>
      </c>
      <c r="G11" s="16">
        <f>'BIFUbC-electricity'!G2</f>
        <v>63989118958897.195</v>
      </c>
      <c r="H11" s="16">
        <f>'BIFUbC-electricity'!H2</f>
        <v>64504454516536.094</v>
      </c>
      <c r="I11" s="16">
        <f>'BIFUbC-electricity'!I2</f>
        <v>65019790074174.984</v>
      </c>
      <c r="J11" s="16">
        <f>'BIFUbC-electricity'!J2</f>
        <v>65535125631813.875</v>
      </c>
      <c r="K11" s="16">
        <f>'BIFUbC-electricity'!K2</f>
        <v>66050461189452.773</v>
      </c>
      <c r="L11" s="16">
        <f>'BIFUbC-electricity'!L2</f>
        <v>66565796747091.664</v>
      </c>
      <c r="M11" s="16">
        <f>'BIFUbC-electricity'!M2</f>
        <v>66838049494523.531</v>
      </c>
      <c r="N11" s="16">
        <f>'BIFUbC-electricity'!N2</f>
        <v>67110302241955.398</v>
      </c>
      <c r="O11" s="16">
        <f>'BIFUbC-electricity'!O2</f>
        <v>67382554989387.266</v>
      </c>
      <c r="P11" s="16">
        <f>'BIFUbC-electricity'!P2</f>
        <v>67654807736819.133</v>
      </c>
      <c r="Q11" s="16">
        <f>'BIFUbC-electricity'!Q2</f>
        <v>67927060484251.008</v>
      </c>
      <c r="R11" s="16">
        <f>'BIFUbC-electricity'!R2</f>
        <v>68121526732416.625</v>
      </c>
      <c r="S11" s="16">
        <f>'BIFUbC-electricity'!S2</f>
        <v>68315992980582.242</v>
      </c>
      <c r="T11" s="16">
        <f>'BIFUbC-electricity'!T2</f>
        <v>68510459228747.859</v>
      </c>
      <c r="U11" s="16">
        <f>'BIFUbC-electricity'!U2</f>
        <v>68704925476913.484</v>
      </c>
      <c r="V11" s="16">
        <f>'BIFUbC-electricity'!V2</f>
        <v>68899391725079.086</v>
      </c>
      <c r="W11" s="16">
        <f>'BIFUbC-electricity'!W2</f>
        <v>69197573305599.758</v>
      </c>
      <c r="X11" s="16">
        <f>'BIFUbC-electricity'!X2</f>
        <v>69425039886787.375</v>
      </c>
      <c r="Y11" s="16">
        <f>'BIFUbC-electricity'!Y2</f>
        <v>69652506467975.055</v>
      </c>
      <c r="Z11" s="16">
        <f>'BIFUbC-electricity'!Z2</f>
        <v>69879973049162.727</v>
      </c>
      <c r="AA11" s="16">
        <f>'BIFUbC-electricity'!AA2</f>
        <v>70107439630350.406</v>
      </c>
      <c r="AB11" s="16">
        <f>'BIFUbC-electricity'!AB2</f>
        <v>70334906211538.023</v>
      </c>
      <c r="AC11" s="16">
        <f>'BIFUbC-electricity'!AC2</f>
        <v>70562372792725.703</v>
      </c>
      <c r="AD11" s="16">
        <f>'BIFUbC-electricity'!AD2</f>
        <v>70789839373913.375</v>
      </c>
      <c r="AE11" s="16">
        <f>'BIFUbC-electricity'!AE2</f>
        <v>71017305955101.063</v>
      </c>
      <c r="AF11" s="16">
        <f>'BIFUbC-electricity'!AF2</f>
        <v>71244772536288.734</v>
      </c>
      <c r="AG11" s="16"/>
    </row>
    <row r="12" spans="1:33">
      <c r="A12" t="s">
        <v>3</v>
      </c>
      <c r="B12" s="16">
        <f>'BIFUbC-electricity'!B3</f>
        <v>0</v>
      </c>
      <c r="C12" s="16">
        <f>'BIFUbC-electricity'!C3</f>
        <v>0</v>
      </c>
      <c r="D12" s="16">
        <f>'BIFUbC-electricity'!D3</f>
        <v>0</v>
      </c>
      <c r="E12" s="16">
        <f>'BIFUbC-electricity'!E3</f>
        <v>0</v>
      </c>
      <c r="F12" s="16">
        <f>'BIFUbC-electricity'!F3</f>
        <v>0</v>
      </c>
      <c r="G12" s="16">
        <f>'BIFUbC-electricity'!G3</f>
        <v>0</v>
      </c>
      <c r="H12" s="16">
        <f>'BIFUbC-electricity'!H3</f>
        <v>0</v>
      </c>
      <c r="I12" s="16">
        <f>'BIFUbC-electricity'!I3</f>
        <v>0</v>
      </c>
      <c r="J12" s="16">
        <f>'BIFUbC-electricity'!J3</f>
        <v>0</v>
      </c>
      <c r="K12" s="16">
        <f>'BIFUbC-electricity'!K3</f>
        <v>0</v>
      </c>
      <c r="L12" s="16">
        <f>'BIFUbC-electricity'!L3</f>
        <v>0</v>
      </c>
      <c r="M12" s="16">
        <f>'BIFUbC-electricity'!M3</f>
        <v>0</v>
      </c>
      <c r="N12" s="16">
        <f>'BIFUbC-electricity'!N3</f>
        <v>0</v>
      </c>
      <c r="O12" s="16">
        <f>'BIFUbC-electricity'!O3</f>
        <v>0</v>
      </c>
      <c r="P12" s="16">
        <f>'BIFUbC-electricity'!P3</f>
        <v>0</v>
      </c>
      <c r="Q12" s="16">
        <f>'BIFUbC-electricity'!Q3</f>
        <v>0</v>
      </c>
      <c r="R12" s="16">
        <f>'BIFUbC-electricity'!R3</f>
        <v>0</v>
      </c>
      <c r="S12" s="16">
        <f>'BIFUbC-electricity'!S3</f>
        <v>0</v>
      </c>
      <c r="T12" s="16">
        <f>'BIFUbC-electricity'!T3</f>
        <v>0</v>
      </c>
      <c r="U12" s="16">
        <f>'BIFUbC-electricity'!U3</f>
        <v>0</v>
      </c>
      <c r="V12" s="16">
        <f>'BIFUbC-electricity'!V3</f>
        <v>0</v>
      </c>
      <c r="W12" s="16">
        <f>'BIFUbC-electricity'!W3</f>
        <v>0</v>
      </c>
      <c r="X12" s="16">
        <f>'BIFUbC-electricity'!X3</f>
        <v>0</v>
      </c>
      <c r="Y12" s="16">
        <f>'BIFUbC-electricity'!Y3</f>
        <v>0</v>
      </c>
      <c r="Z12" s="16">
        <f>'BIFUbC-electricity'!Z3</f>
        <v>0</v>
      </c>
      <c r="AA12" s="16">
        <f>'BIFUbC-electricity'!AA3</f>
        <v>0</v>
      </c>
      <c r="AB12" s="16">
        <f>'BIFUbC-electricity'!AB3</f>
        <v>0</v>
      </c>
      <c r="AC12" s="16">
        <f>'BIFUbC-electricity'!AC3</f>
        <v>0</v>
      </c>
      <c r="AD12" s="16">
        <f>'BIFUbC-electricity'!AD3</f>
        <v>0</v>
      </c>
      <c r="AE12" s="16">
        <f>'BIFUbC-electricity'!AE3</f>
        <v>0</v>
      </c>
      <c r="AF12" s="16">
        <f>'BIFUbC-electricity'!AF3</f>
        <v>0</v>
      </c>
      <c r="AG12" s="16"/>
    </row>
    <row r="13" spans="1:33">
      <c r="A13" t="s">
        <v>4</v>
      </c>
      <c r="B13" s="16">
        <f>'BIFUbC-electricity'!B4</f>
        <v>0</v>
      </c>
      <c r="C13" s="16">
        <f>'BIFUbC-electricity'!C4</f>
        <v>0</v>
      </c>
      <c r="D13" s="16">
        <f>'BIFUbC-electricity'!D4</f>
        <v>0</v>
      </c>
      <c r="E13" s="16">
        <f>'BIFUbC-electricity'!E4</f>
        <v>0</v>
      </c>
      <c r="F13" s="16">
        <f>'BIFUbC-electricity'!F4</f>
        <v>0</v>
      </c>
      <c r="G13" s="16">
        <f>'BIFUbC-electricity'!G4</f>
        <v>0</v>
      </c>
      <c r="H13" s="16">
        <f>'BIFUbC-electricity'!H4</f>
        <v>0</v>
      </c>
      <c r="I13" s="16">
        <f>'BIFUbC-electricity'!I4</f>
        <v>0</v>
      </c>
      <c r="J13" s="16">
        <f>'BIFUbC-electricity'!J4</f>
        <v>0</v>
      </c>
      <c r="K13" s="16">
        <f>'BIFUbC-electricity'!K4</f>
        <v>0</v>
      </c>
      <c r="L13" s="16">
        <f>'BIFUbC-electricity'!L4</f>
        <v>0</v>
      </c>
      <c r="M13" s="16">
        <f>'BIFUbC-electricity'!M4</f>
        <v>0</v>
      </c>
      <c r="N13" s="16">
        <f>'BIFUbC-electricity'!N4</f>
        <v>0</v>
      </c>
      <c r="O13" s="16">
        <f>'BIFUbC-electricity'!O4</f>
        <v>0</v>
      </c>
      <c r="P13" s="16">
        <f>'BIFUbC-electricity'!P4</f>
        <v>0</v>
      </c>
      <c r="Q13" s="16">
        <f>'BIFUbC-electricity'!Q4</f>
        <v>0</v>
      </c>
      <c r="R13" s="16">
        <f>'BIFUbC-electricity'!R4</f>
        <v>0</v>
      </c>
      <c r="S13" s="16">
        <f>'BIFUbC-electricity'!S4</f>
        <v>0</v>
      </c>
      <c r="T13" s="16">
        <f>'BIFUbC-electricity'!T4</f>
        <v>0</v>
      </c>
      <c r="U13" s="16">
        <f>'BIFUbC-electricity'!U4</f>
        <v>0</v>
      </c>
      <c r="V13" s="16">
        <f>'BIFUbC-electricity'!V4</f>
        <v>0</v>
      </c>
      <c r="W13" s="16">
        <f>'BIFUbC-electricity'!W4</f>
        <v>0</v>
      </c>
      <c r="X13" s="16">
        <f>'BIFUbC-electricity'!X4</f>
        <v>0</v>
      </c>
      <c r="Y13" s="16">
        <f>'BIFUbC-electricity'!Y4</f>
        <v>0</v>
      </c>
      <c r="Z13" s="16">
        <f>'BIFUbC-electricity'!Z4</f>
        <v>0</v>
      </c>
      <c r="AA13" s="16">
        <f>'BIFUbC-electricity'!AA4</f>
        <v>0</v>
      </c>
      <c r="AB13" s="16">
        <f>'BIFUbC-electricity'!AB4</f>
        <v>0</v>
      </c>
      <c r="AC13" s="16">
        <f>'BIFUbC-electricity'!AC4</f>
        <v>0</v>
      </c>
      <c r="AD13" s="16">
        <f>'BIFUbC-electricity'!AD4</f>
        <v>0</v>
      </c>
      <c r="AE13" s="16">
        <f>'BIFUbC-electricity'!AE4</f>
        <v>0</v>
      </c>
      <c r="AF13" s="16">
        <f>'BIFUbC-electricity'!AF4</f>
        <v>0</v>
      </c>
      <c r="AG13" s="16"/>
    </row>
    <row r="14" spans="1:33">
      <c r="A14" t="s">
        <v>5</v>
      </c>
      <c r="B14" s="16">
        <f>'BIFUbC-electricity'!B5</f>
        <v>4662339393723.8271</v>
      </c>
      <c r="C14" s="16">
        <f>'BIFUbC-electricity'!C5</f>
        <v>4833672325902.8828</v>
      </c>
      <c r="D14" s="16">
        <f>'BIFUbC-electricity'!D5</f>
        <v>5005005258081.9385</v>
      </c>
      <c r="E14" s="16">
        <f>'BIFUbC-electricity'!E5</f>
        <v>5176338190260.9941</v>
      </c>
      <c r="F14" s="16">
        <f>'BIFUbC-electricity'!F5</f>
        <v>5347671122440.0508</v>
      </c>
      <c r="G14" s="16">
        <f>'BIFUbC-electricity'!G5</f>
        <v>5519004054619.1055</v>
      </c>
      <c r="H14" s="16">
        <f>'BIFUbC-electricity'!H5</f>
        <v>5563451283747.6299</v>
      </c>
      <c r="I14" s="16">
        <f>'BIFUbC-electricity'!I5</f>
        <v>5607898512876.1533</v>
      </c>
      <c r="J14" s="16">
        <f>'BIFUbC-electricity'!J5</f>
        <v>5652345742004.6768</v>
      </c>
      <c r="K14" s="16">
        <f>'BIFUbC-electricity'!K5</f>
        <v>5696792971133.2002</v>
      </c>
      <c r="L14" s="16">
        <f>'BIFUbC-electricity'!L5</f>
        <v>5741240200261.7236</v>
      </c>
      <c r="M14" s="16">
        <f>'BIFUbC-electricity'!M5</f>
        <v>5764721755273.0195</v>
      </c>
      <c r="N14" s="16">
        <f>'BIFUbC-electricity'!N5</f>
        <v>5788203310284.3145</v>
      </c>
      <c r="O14" s="16">
        <f>'BIFUbC-electricity'!O5</f>
        <v>5811684865295.6104</v>
      </c>
      <c r="P14" s="16">
        <f>'BIFUbC-electricity'!P5</f>
        <v>5835166420306.9053</v>
      </c>
      <c r="Q14" s="16">
        <f>'BIFUbC-electricity'!Q5</f>
        <v>5858647975318.2012</v>
      </c>
      <c r="R14" s="16">
        <f>'BIFUbC-electricity'!R5</f>
        <v>5875420514611.9834</v>
      </c>
      <c r="S14" s="16">
        <f>'BIFUbC-electricity'!S5</f>
        <v>5892193053905.7656</v>
      </c>
      <c r="T14" s="16">
        <f>'BIFUbC-electricity'!T5</f>
        <v>5908965593199.5479</v>
      </c>
      <c r="U14" s="16">
        <f>'BIFUbC-electricity'!U5</f>
        <v>5925738132493.3301</v>
      </c>
      <c r="V14" s="16">
        <f>'BIFUbC-electricity'!V5</f>
        <v>5942510671787.1113</v>
      </c>
      <c r="W14" s="16">
        <f>'BIFUbC-electricity'!W5</f>
        <v>5968228565370.916</v>
      </c>
      <c r="X14" s="16">
        <f>'BIFUbC-electricity'!X5</f>
        <v>5987847353756.9727</v>
      </c>
      <c r="Y14" s="16">
        <f>'BIFUbC-electricity'!Y5</f>
        <v>6007466142143.0342</v>
      </c>
      <c r="Z14" s="16">
        <f>'BIFUbC-electricity'!Z5</f>
        <v>6027084930529.0957</v>
      </c>
      <c r="AA14" s="16">
        <f>'BIFUbC-electricity'!AA5</f>
        <v>6046703718915.1582</v>
      </c>
      <c r="AB14" s="16">
        <f>'BIFUbC-electricity'!AB5</f>
        <v>6066322507301.2139</v>
      </c>
      <c r="AC14" s="16">
        <f>'BIFUbC-electricity'!AC5</f>
        <v>6085941295687.2764</v>
      </c>
      <c r="AD14" s="16">
        <f>'BIFUbC-electricity'!AD5</f>
        <v>6105560084073.3379</v>
      </c>
      <c r="AE14" s="16">
        <f>'BIFUbC-electricity'!AE5</f>
        <v>6125178872459.3994</v>
      </c>
      <c r="AF14" s="16">
        <f>'BIFUbC-electricity'!AF5</f>
        <v>6144797660845.4609</v>
      </c>
      <c r="AG14" s="16"/>
    </row>
    <row r="15" spans="1:33">
      <c r="A15" t="s">
        <v>6</v>
      </c>
      <c r="B15" s="16">
        <f>'BIFUbC-electricity'!B6</f>
        <v>42826280355774.883</v>
      </c>
      <c r="C15" s="16">
        <f>'BIFUbC-electricity'!C6</f>
        <v>44400072301842.688</v>
      </c>
      <c r="D15" s="16">
        <f>'BIFUbC-electricity'!D6</f>
        <v>45973864247910.492</v>
      </c>
      <c r="E15" s="16">
        <f>'BIFUbC-electricity'!E6</f>
        <v>47547656193978.297</v>
      </c>
      <c r="F15" s="16">
        <f>'BIFUbC-electricity'!F6</f>
        <v>49121448140046.102</v>
      </c>
      <c r="G15" s="16">
        <f>'BIFUbC-electricity'!G6</f>
        <v>50695240086113.906</v>
      </c>
      <c r="H15" s="16">
        <f>'BIFUbC-electricity'!H6</f>
        <v>51103513558924.125</v>
      </c>
      <c r="I15" s="16">
        <f>'BIFUbC-electricity'!I6</f>
        <v>51511787031734.344</v>
      </c>
      <c r="J15" s="16">
        <f>'BIFUbC-electricity'!J6</f>
        <v>51920060504544.563</v>
      </c>
      <c r="K15" s="16">
        <f>'BIFUbC-electricity'!K6</f>
        <v>52328333977354.773</v>
      </c>
      <c r="L15" s="16">
        <f>'BIFUbC-electricity'!L6</f>
        <v>52736607450164.992</v>
      </c>
      <c r="M15" s="16">
        <f>'BIFUbC-electricity'!M6</f>
        <v>52952299096177.938</v>
      </c>
      <c r="N15" s="16">
        <f>'BIFUbC-electricity'!N6</f>
        <v>53167990742190.883</v>
      </c>
      <c r="O15" s="16">
        <f>'BIFUbC-electricity'!O6</f>
        <v>53383682388203.828</v>
      </c>
      <c r="P15" s="16">
        <f>'BIFUbC-electricity'!P6</f>
        <v>53599374034216.773</v>
      </c>
      <c r="Q15" s="16">
        <f>'BIFUbC-electricity'!Q6</f>
        <v>53815065680229.727</v>
      </c>
      <c r="R15" s="16">
        <f>'BIFUbC-electricity'!R6</f>
        <v>53969131141667.531</v>
      </c>
      <c r="S15" s="16">
        <f>'BIFUbC-electricity'!S6</f>
        <v>54123196603105.352</v>
      </c>
      <c r="T15" s="16">
        <f>'BIFUbC-electricity'!T6</f>
        <v>54277262064543.172</v>
      </c>
      <c r="U15" s="16">
        <f>'BIFUbC-electricity'!U6</f>
        <v>54431327525980.984</v>
      </c>
      <c r="V15" s="16">
        <f>'BIFUbC-electricity'!V6</f>
        <v>54585392987418.797</v>
      </c>
      <c r="W15" s="16">
        <f>'BIFUbC-electricity'!W6</f>
        <v>54821626694956.828</v>
      </c>
      <c r="X15" s="16">
        <f>'BIFUbC-electricity'!X6</f>
        <v>55001836598335.57</v>
      </c>
      <c r="Y15" s="16">
        <f>'BIFUbC-electricity'!Y6</f>
        <v>55182046501714.359</v>
      </c>
      <c r="Z15" s="16">
        <f>'BIFUbC-electricity'!Z6</f>
        <v>55362256405093.148</v>
      </c>
      <c r="AA15" s="16">
        <f>'BIFUbC-electricity'!AA6</f>
        <v>55542466308471.938</v>
      </c>
      <c r="AB15" s="16">
        <f>'BIFUbC-electricity'!AB6</f>
        <v>55722676211850.68</v>
      </c>
      <c r="AC15" s="16">
        <f>'BIFUbC-electricity'!AC6</f>
        <v>55902886115229.477</v>
      </c>
      <c r="AD15" s="16">
        <f>'BIFUbC-electricity'!AD6</f>
        <v>56083096018608.266</v>
      </c>
      <c r="AE15" s="16">
        <f>'BIFUbC-electricity'!AE6</f>
        <v>56263305921987.055</v>
      </c>
      <c r="AF15" s="16">
        <f>'BIFUbC-electricity'!AF6</f>
        <v>56443515825365.844</v>
      </c>
      <c r="AG15" s="16"/>
    </row>
    <row r="16" spans="1:33">
      <c r="A16" t="s">
        <v>7</v>
      </c>
      <c r="B16" s="16">
        <f>'BIFUbC-electricity'!B7</f>
        <v>32269617358653.113</v>
      </c>
      <c r="C16" s="16">
        <f>'BIFUbC-electricity'!C7</f>
        <v>33455470145302.844</v>
      </c>
      <c r="D16" s="16">
        <f>'BIFUbC-electricity'!D7</f>
        <v>34641322931952.57</v>
      </c>
      <c r="E16" s="16">
        <f>'BIFUbC-electricity'!E7</f>
        <v>35827175718602.297</v>
      </c>
      <c r="F16" s="16">
        <f>'BIFUbC-electricity'!F7</f>
        <v>37013028505252.023</v>
      </c>
      <c r="G16" s="16">
        <f>'BIFUbC-electricity'!G7</f>
        <v>38198881291901.75</v>
      </c>
      <c r="H16" s="16">
        <f>'BIFUbC-electricity'!H7</f>
        <v>38506515497717.094</v>
      </c>
      <c r="I16" s="16">
        <f>'BIFUbC-electricity'!I7</f>
        <v>38814149703532.445</v>
      </c>
      <c r="J16" s="16">
        <f>'BIFUbC-electricity'!J7</f>
        <v>39121783909347.789</v>
      </c>
      <c r="K16" s="16">
        <f>'BIFUbC-electricity'!K7</f>
        <v>39429418115163.133</v>
      </c>
      <c r="L16" s="16">
        <f>'BIFUbC-electricity'!L7</f>
        <v>39737052320978.484</v>
      </c>
      <c r="M16" s="16">
        <f>'BIFUbC-electricity'!M7</f>
        <v>39899576052352.625</v>
      </c>
      <c r="N16" s="16">
        <f>'BIFUbC-electricity'!N7</f>
        <v>40062099783726.773</v>
      </c>
      <c r="O16" s="16">
        <f>'BIFUbC-electricity'!O7</f>
        <v>40224623515100.914</v>
      </c>
      <c r="P16" s="16">
        <f>'BIFUbC-electricity'!P7</f>
        <v>40387147246475.063</v>
      </c>
      <c r="Q16" s="16">
        <f>'BIFUbC-electricity'!Q7</f>
        <v>40549670977849.211</v>
      </c>
      <c r="R16" s="16">
        <f>'BIFUbC-electricity'!R7</f>
        <v>40665759357402.172</v>
      </c>
      <c r="S16" s="16">
        <f>'BIFUbC-electricity'!S7</f>
        <v>40781847736955.133</v>
      </c>
      <c r="T16" s="16">
        <f>'BIFUbC-electricity'!T7</f>
        <v>40897936116508.086</v>
      </c>
      <c r="U16" s="16">
        <f>'BIFUbC-electricity'!U7</f>
        <v>41014024496061.047</v>
      </c>
      <c r="V16" s="16">
        <f>'BIFUbC-electricity'!V7</f>
        <v>41130112875614</v>
      </c>
      <c r="W16" s="16">
        <f>'BIFUbC-electricity'!W7</f>
        <v>41308115057595.242</v>
      </c>
      <c r="X16" s="16">
        <f>'BIFUbC-electricity'!X7</f>
        <v>41443903283375.344</v>
      </c>
      <c r="Y16" s="16">
        <f>'BIFUbC-electricity'!Y7</f>
        <v>41579691509155.484</v>
      </c>
      <c r="Z16" s="16">
        <f>'BIFUbC-electricity'!Z7</f>
        <v>41715479734935.617</v>
      </c>
      <c r="AA16" s="16">
        <f>'BIFUbC-electricity'!AA7</f>
        <v>41851267960715.758</v>
      </c>
      <c r="AB16" s="16">
        <f>'BIFUbC-electricity'!AB7</f>
        <v>41987056186495.859</v>
      </c>
      <c r="AC16" s="16">
        <f>'BIFUbC-electricity'!AC7</f>
        <v>42122844412275.992</v>
      </c>
      <c r="AD16" s="16">
        <f>'BIFUbC-electricity'!AD7</f>
        <v>42258632638056.133</v>
      </c>
      <c r="AE16" s="16">
        <f>'BIFUbC-electricity'!AE7</f>
        <v>42394420863836.273</v>
      </c>
      <c r="AF16" s="16">
        <f>'BIFUbC-electricity'!AF7</f>
        <v>42530209089616.406</v>
      </c>
      <c r="AG16" s="16"/>
    </row>
    <row r="17" spans="1:33">
      <c r="A17" t="s">
        <v>8</v>
      </c>
      <c r="B17" s="16">
        <f>'BIFUbC-electricity'!B8</f>
        <v>5418413083152.9258</v>
      </c>
      <c r="C17" s="16">
        <f>'BIFUbC-electricity'!C8</f>
        <v>5617530419514.9346</v>
      </c>
      <c r="D17" s="16">
        <f>'BIFUbC-electricity'!D8</f>
        <v>5816647755876.9424</v>
      </c>
      <c r="E17" s="16">
        <f>'BIFUbC-electricity'!E8</f>
        <v>6015765092238.9502</v>
      </c>
      <c r="F17" s="16">
        <f>'BIFUbC-electricity'!F8</f>
        <v>6214882428600.959</v>
      </c>
      <c r="G17" s="16">
        <f>'BIFUbC-electricity'!G8</f>
        <v>6413999764962.9668</v>
      </c>
      <c r="H17" s="16">
        <f>'BIFUbC-electricity'!H8</f>
        <v>6465654830689.0029</v>
      </c>
      <c r="I17" s="16">
        <f>'BIFUbC-electricity'!I8</f>
        <v>6517309896415.0381</v>
      </c>
      <c r="J17" s="16">
        <f>'BIFUbC-electricity'!J8</f>
        <v>6568964962141.0732</v>
      </c>
      <c r="K17" s="16">
        <f>'BIFUbC-electricity'!K8</f>
        <v>6620620027867.1084</v>
      </c>
      <c r="L17" s="16">
        <f>'BIFUbC-electricity'!L8</f>
        <v>6672275093593.1436</v>
      </c>
      <c r="M17" s="16">
        <f>'BIFUbC-electricity'!M8</f>
        <v>6699564562278.5957</v>
      </c>
      <c r="N17" s="16">
        <f>'BIFUbC-electricity'!N8</f>
        <v>6726854030964.0488</v>
      </c>
      <c r="O17" s="16">
        <f>'BIFUbC-electricity'!O8</f>
        <v>6754143499649.501</v>
      </c>
      <c r="P17" s="16">
        <f>'BIFUbC-electricity'!P8</f>
        <v>6781432968334.9531</v>
      </c>
      <c r="Q17" s="16">
        <f>'BIFUbC-electricity'!Q8</f>
        <v>6808722437020.4072</v>
      </c>
      <c r="R17" s="16">
        <f>'BIFUbC-electricity'!R8</f>
        <v>6828214914652.8721</v>
      </c>
      <c r="S17" s="16">
        <f>'BIFUbC-electricity'!S8</f>
        <v>6847707392285.3379</v>
      </c>
      <c r="T17" s="16">
        <f>'BIFUbC-electricity'!T8</f>
        <v>6867199869917.8047</v>
      </c>
      <c r="U17" s="16">
        <f>'BIFUbC-electricity'!U8</f>
        <v>6886692347550.2705</v>
      </c>
      <c r="V17" s="16">
        <f>'BIFUbC-electricity'!V8</f>
        <v>6906184825182.7354</v>
      </c>
      <c r="W17" s="16">
        <f>'BIFUbC-electricity'!W8</f>
        <v>6936073290885.8555</v>
      </c>
      <c r="X17" s="16">
        <f>'BIFUbC-electricity'!X8</f>
        <v>6958873582904.4316</v>
      </c>
      <c r="Y17" s="16">
        <f>'BIFUbC-electricity'!Y8</f>
        <v>6981673874923.0146</v>
      </c>
      <c r="Z17" s="16">
        <f>'BIFUbC-electricity'!Z8</f>
        <v>7004474166941.5977</v>
      </c>
      <c r="AA17" s="16">
        <f>'BIFUbC-electricity'!AA8</f>
        <v>7027274458960.1807</v>
      </c>
      <c r="AB17" s="16">
        <f>'BIFUbC-electricity'!AB8</f>
        <v>7050074750978.7568</v>
      </c>
      <c r="AC17" s="16">
        <f>'BIFUbC-electricity'!AC8</f>
        <v>7072875042997.3398</v>
      </c>
      <c r="AD17" s="16">
        <f>'BIFUbC-electricity'!AD8</f>
        <v>7095675335015.9229</v>
      </c>
      <c r="AE17" s="16">
        <f>'BIFUbC-electricity'!AE8</f>
        <v>7118475627034.5059</v>
      </c>
      <c r="AF17" s="16">
        <f>'BIFUbC-electricity'!AF8</f>
        <v>7141275919053.0889</v>
      </c>
      <c r="AG17" s="16"/>
    </row>
    <row r="18" spans="1:33">
      <c r="A18" t="s">
        <v>9</v>
      </c>
      <c r="B18" s="16">
        <f>'BIFUbC-electricity'!B9</f>
        <v>30934038521919.098</v>
      </c>
      <c r="C18" s="16">
        <f>'BIFUbC-electricity'!C9</f>
        <v>32070811089620.813</v>
      </c>
      <c r="D18" s="16">
        <f>'BIFUbC-electricity'!D9</f>
        <v>33207583657322.52</v>
      </c>
      <c r="E18" s="16">
        <f>'BIFUbC-electricity'!E9</f>
        <v>34344356225024.227</v>
      </c>
      <c r="F18" s="16">
        <f>'BIFUbC-electricity'!F9</f>
        <v>35481128792725.938</v>
      </c>
      <c r="G18" s="16">
        <f>'BIFUbC-electricity'!G9</f>
        <v>36617901360427.641</v>
      </c>
      <c r="H18" s="16">
        <f>'BIFUbC-electricity'!H9</f>
        <v>36912803164424.406</v>
      </c>
      <c r="I18" s="16">
        <f>'BIFUbC-electricity'!I9</f>
        <v>37207704968421.164</v>
      </c>
      <c r="J18" s="16">
        <f>'BIFUbC-electricity'!J9</f>
        <v>37502606772417.922</v>
      </c>
      <c r="K18" s="16">
        <f>'BIFUbC-electricity'!K9</f>
        <v>37797508576414.68</v>
      </c>
      <c r="L18" s="16">
        <f>'BIFUbC-electricity'!L9</f>
        <v>38092410380411.438</v>
      </c>
      <c r="M18" s="16">
        <f>'BIFUbC-electricity'!M9</f>
        <v>38248207559881.422</v>
      </c>
      <c r="N18" s="16">
        <f>'BIFUbC-electricity'!N9</f>
        <v>38404004739351.414</v>
      </c>
      <c r="O18" s="16">
        <f>'BIFUbC-electricity'!O9</f>
        <v>38559801918821.398</v>
      </c>
      <c r="P18" s="16">
        <f>'BIFUbC-electricity'!P9</f>
        <v>38715599098291.383</v>
      </c>
      <c r="Q18" s="16">
        <f>'BIFUbC-electricity'!Q9</f>
        <v>38871396277761.375</v>
      </c>
      <c r="R18" s="16">
        <f>'BIFUbC-electricity'!R9</f>
        <v>38982679977382.781</v>
      </c>
      <c r="S18" s="16">
        <f>'BIFUbC-electricity'!S9</f>
        <v>39093963677004.203</v>
      </c>
      <c r="T18" s="16">
        <f>'BIFUbC-electricity'!T9</f>
        <v>39205247376625.625</v>
      </c>
      <c r="U18" s="16">
        <f>'BIFUbC-electricity'!U9</f>
        <v>39316531076247.039</v>
      </c>
      <c r="V18" s="16">
        <f>'BIFUbC-electricity'!V9</f>
        <v>39427814775868.445</v>
      </c>
      <c r="W18" s="16">
        <f>'BIFUbC-electricity'!W9</f>
        <v>39598449781954.656</v>
      </c>
      <c r="X18" s="16">
        <f>'BIFUbC-electricity'!X9</f>
        <v>39728617988178.469</v>
      </c>
      <c r="Y18" s="16">
        <f>'BIFUbC-electricity'!Y9</f>
        <v>39858786194402.32</v>
      </c>
      <c r="Z18" s="16">
        <f>'BIFUbC-electricity'!Z9</f>
        <v>39988954400626.164</v>
      </c>
      <c r="AA18" s="16">
        <f>'BIFUbC-electricity'!AA9</f>
        <v>40119122606850.016</v>
      </c>
      <c r="AB18" s="16">
        <f>'BIFUbC-electricity'!AB9</f>
        <v>40249290813073.828</v>
      </c>
      <c r="AC18" s="16">
        <f>'BIFUbC-electricity'!AC9</f>
        <v>40379459019297.672</v>
      </c>
      <c r="AD18" s="16">
        <f>'BIFUbC-electricity'!AD9</f>
        <v>40509627225521.523</v>
      </c>
      <c r="AE18" s="16">
        <f>'BIFUbC-electricity'!AE9</f>
        <v>40639795431745.367</v>
      </c>
      <c r="AF18" s="16">
        <f>'BIFUbC-electricity'!AF9</f>
        <v>40769963637969.219</v>
      </c>
      <c r="AG18" s="16"/>
    </row>
    <row r="19" spans="1:33">
      <c r="A19" t="s">
        <v>648</v>
      </c>
      <c r="B19" s="16">
        <f>'BIFUbC-electricity'!B10</f>
        <v>0</v>
      </c>
      <c r="C19" s="16">
        <f>'BIFUbC-electricity'!C10</f>
        <v>0</v>
      </c>
      <c r="D19" s="16">
        <f>'BIFUbC-electricity'!D10</f>
        <v>0</v>
      </c>
      <c r="E19" s="16">
        <f>'BIFUbC-electricity'!E10</f>
        <v>0</v>
      </c>
      <c r="F19" s="16">
        <f>'BIFUbC-electricity'!F10</f>
        <v>0</v>
      </c>
      <c r="G19" s="16">
        <f>'BIFUbC-electricity'!G10</f>
        <v>0</v>
      </c>
      <c r="H19" s="16">
        <f>'BIFUbC-electricity'!H10</f>
        <v>0</v>
      </c>
      <c r="I19" s="16">
        <f>'BIFUbC-electricity'!I10</f>
        <v>0</v>
      </c>
      <c r="J19" s="16">
        <f>'BIFUbC-electricity'!J10</f>
        <v>0</v>
      </c>
      <c r="K19" s="16">
        <f>'BIFUbC-electricity'!K10</f>
        <v>0</v>
      </c>
      <c r="L19" s="16">
        <f>'BIFUbC-electricity'!L10</f>
        <v>0</v>
      </c>
      <c r="M19" s="16">
        <f>'BIFUbC-electricity'!M10</f>
        <v>0</v>
      </c>
      <c r="N19" s="16">
        <f>'BIFUbC-electricity'!N10</f>
        <v>0</v>
      </c>
      <c r="O19" s="16">
        <f>'BIFUbC-electricity'!O10</f>
        <v>0</v>
      </c>
      <c r="P19" s="16">
        <f>'BIFUbC-electricity'!P10</f>
        <v>0</v>
      </c>
      <c r="Q19" s="16">
        <f>'BIFUbC-electricity'!Q10</f>
        <v>0</v>
      </c>
      <c r="R19" s="16">
        <f>'BIFUbC-electricity'!R10</f>
        <v>0</v>
      </c>
      <c r="S19" s="16">
        <f>'BIFUbC-electricity'!S10</f>
        <v>0</v>
      </c>
      <c r="T19" s="16">
        <f>'BIFUbC-electricity'!T10</f>
        <v>0</v>
      </c>
      <c r="U19" s="16">
        <f>'BIFUbC-electricity'!U10</f>
        <v>0</v>
      </c>
      <c r="V19" s="16">
        <f>'BIFUbC-electricity'!V10</f>
        <v>0</v>
      </c>
      <c r="W19" s="16">
        <f>'BIFUbC-electricity'!W10</f>
        <v>0</v>
      </c>
      <c r="X19" s="16">
        <f>'BIFUbC-electricity'!X10</f>
        <v>0</v>
      </c>
      <c r="Y19" s="16">
        <f>'BIFUbC-electricity'!Y10</f>
        <v>0</v>
      </c>
      <c r="Z19" s="16">
        <f>'BIFUbC-electricity'!Z10</f>
        <v>0</v>
      </c>
      <c r="AA19" s="16">
        <f>'BIFUbC-electricity'!AA10</f>
        <v>0</v>
      </c>
      <c r="AB19" s="16">
        <f>'BIFUbC-electricity'!AB10</f>
        <v>0</v>
      </c>
      <c r="AC19" s="16">
        <f>'BIFUbC-electricity'!AC10</f>
        <v>0</v>
      </c>
      <c r="AD19" s="16">
        <f>'BIFUbC-electricity'!AD10</f>
        <v>0</v>
      </c>
      <c r="AE19" s="16">
        <f>'BIFUbC-electricity'!AE10</f>
        <v>0</v>
      </c>
      <c r="AF19" s="16">
        <f>'BIFUbC-electricity'!AF10</f>
        <v>0</v>
      </c>
      <c r="AG19" s="16"/>
    </row>
    <row r="20" spans="1:33">
      <c r="A20" t="s">
        <v>125</v>
      </c>
      <c r="B20" s="16">
        <f>'BIFUbC-electricity'!B11</f>
        <v>111993664482627.61</v>
      </c>
      <c r="C20" s="16">
        <f>'BIFUbC-electricity'!C11</f>
        <v>118639897908122.36</v>
      </c>
      <c r="D20" s="16">
        <f>'BIFUbC-electricity'!D11</f>
        <v>125286131333617.13</v>
      </c>
      <c r="E20" s="16">
        <f>'BIFUbC-electricity'!E11</f>
        <v>131932364759111.89</v>
      </c>
      <c r="F20" s="16">
        <f>'BIFUbC-electricity'!F11</f>
        <v>138578598184606.66</v>
      </c>
      <c r="G20" s="16">
        <f>'BIFUbC-electricity'!G11</f>
        <v>145224831610101.44</v>
      </c>
      <c r="H20" s="16">
        <f>'BIFUbC-electricity'!H11</f>
        <v>148355715210318.09</v>
      </c>
      <c r="I20" s="16">
        <f>'BIFUbC-electricity'!I11</f>
        <v>151486598810535.88</v>
      </c>
      <c r="J20" s="16">
        <f>'BIFUbC-electricity'!J11</f>
        <v>154617482410753.66</v>
      </c>
      <c r="K20" s="16">
        <f>'BIFUbC-electricity'!K11</f>
        <v>157748366010971.44</v>
      </c>
      <c r="L20" s="16">
        <f>'BIFUbC-electricity'!L11</f>
        <v>160879249611190.31</v>
      </c>
      <c r="M20" s="16">
        <f>'BIFUbC-electricity'!M11</f>
        <v>163646687982291.91</v>
      </c>
      <c r="N20" s="16">
        <f>'BIFUbC-electricity'!N11</f>
        <v>166414126353393.5</v>
      </c>
      <c r="O20" s="16">
        <f>'BIFUbC-electricity'!O11</f>
        <v>169181564724495.06</v>
      </c>
      <c r="P20" s="16">
        <f>'BIFUbC-electricity'!P11</f>
        <v>171949003095596.66</v>
      </c>
      <c r="Q20" s="16">
        <f>'BIFUbC-electricity'!Q11</f>
        <v>174716441466698.25</v>
      </c>
      <c r="R20" s="16">
        <f>'BIFUbC-electricity'!R11</f>
        <v>177321862085060.19</v>
      </c>
      <c r="S20" s="16">
        <f>'BIFUbC-electricity'!S11</f>
        <v>179927282703423.22</v>
      </c>
      <c r="T20" s="16">
        <f>'BIFUbC-electricity'!T11</f>
        <v>182532703321786.28</v>
      </c>
      <c r="U20" s="16">
        <f>'BIFUbC-electricity'!U11</f>
        <v>185138123940149.31</v>
      </c>
      <c r="V20" s="16">
        <f>'BIFUbC-electricity'!V11</f>
        <v>187743544558513.47</v>
      </c>
      <c r="W20" s="16">
        <f>'BIFUbC-electricity'!W11</f>
        <v>190564988847192.72</v>
      </c>
      <c r="X20" s="16">
        <f>'BIFUbC-electricity'!X11</f>
        <v>193239144269748.44</v>
      </c>
      <c r="Y20" s="16">
        <f>'BIFUbC-electricity'!Y11</f>
        <v>195913299692303.06</v>
      </c>
      <c r="Z20" s="16">
        <f>'BIFUbC-electricity'!Z11</f>
        <v>198587455114857.69</v>
      </c>
      <c r="AA20" s="16">
        <f>'BIFUbC-electricity'!AA11</f>
        <v>201261610537413.41</v>
      </c>
      <c r="AB20" s="16">
        <f>'BIFUbC-electricity'!AB11</f>
        <v>203935765959968.03</v>
      </c>
      <c r="AC20" s="16">
        <f>'BIFUbC-electricity'!AC11</f>
        <v>206609921382523.75</v>
      </c>
      <c r="AD20" s="16">
        <f>'BIFUbC-electricity'!AD11</f>
        <v>209284076805078.38</v>
      </c>
      <c r="AE20" s="16">
        <f>'BIFUbC-electricity'!AE11</f>
        <v>211958232227632.97</v>
      </c>
      <c r="AF20" s="16">
        <f>'BIFUbC-electricity'!AF11</f>
        <v>214632387650188.69</v>
      </c>
      <c r="AG20" s="16"/>
    </row>
    <row r="21" spans="1:33">
      <c r="A21" t="s">
        <v>12</v>
      </c>
      <c r="B21" s="16">
        <f>'BIFUbC-electricity'!B12</f>
        <v>90858102826993.719</v>
      </c>
      <c r="C21" s="16">
        <f>'BIFUbC-electricity'!C12</f>
        <v>96250052119620.688</v>
      </c>
      <c r="D21" s="16">
        <f>'BIFUbC-electricity'!D12</f>
        <v>101642001412247.66</v>
      </c>
      <c r="E21" s="16">
        <f>'BIFUbC-electricity'!E12</f>
        <v>107033950704874.63</v>
      </c>
      <c r="F21" s="16">
        <f>'BIFUbC-electricity'!F12</f>
        <v>112425899997501.61</v>
      </c>
      <c r="G21" s="16">
        <f>'BIFUbC-electricity'!G12</f>
        <v>117817849290128.58</v>
      </c>
      <c r="H21" s="16">
        <f>'BIFUbC-electricity'!H12</f>
        <v>120357869258239.91</v>
      </c>
      <c r="I21" s="16">
        <f>'BIFUbC-electricity'!I12</f>
        <v>122897889226352.13</v>
      </c>
      <c r="J21" s="16">
        <f>'BIFUbC-electricity'!J12</f>
        <v>125437909194464.36</v>
      </c>
      <c r="K21" s="16">
        <f>'BIFUbC-electricity'!K12</f>
        <v>127977929162576.58</v>
      </c>
      <c r="L21" s="16">
        <f>'BIFUbC-electricity'!L12</f>
        <v>130517949130689.7</v>
      </c>
      <c r="M21" s="16">
        <f>'BIFUbC-electricity'!M12</f>
        <v>132763113633972.11</v>
      </c>
      <c r="N21" s="16">
        <f>'BIFUbC-electricity'!N12</f>
        <v>135008278137254.53</v>
      </c>
      <c r="O21" s="16">
        <f>'BIFUbC-electricity'!O12</f>
        <v>137253442640536.94</v>
      </c>
      <c r="P21" s="16">
        <f>'BIFUbC-electricity'!P12</f>
        <v>139498607143819.36</v>
      </c>
      <c r="Q21" s="16">
        <f>'BIFUbC-electricity'!Q12</f>
        <v>141743771647101.78</v>
      </c>
      <c r="R21" s="16">
        <f>'BIFUbC-electricity'!R12</f>
        <v>143857494557627.84</v>
      </c>
      <c r="S21" s="16">
        <f>'BIFUbC-electricity'!S12</f>
        <v>145971217468154.78</v>
      </c>
      <c r="T21" s="16">
        <f>'BIFUbC-electricity'!T12</f>
        <v>148084940378681.75</v>
      </c>
      <c r="U21" s="16">
        <f>'BIFUbC-electricity'!U12</f>
        <v>150198663289208.69</v>
      </c>
      <c r="V21" s="16">
        <f>'BIFUbC-electricity'!V12</f>
        <v>152312386199736.56</v>
      </c>
      <c r="W21" s="16">
        <f>'BIFUbC-electricity'!W12</f>
        <v>154601364567269.28</v>
      </c>
      <c r="X21" s="16">
        <f>'BIFUbC-electricity'!X12</f>
        <v>156770850577753.56</v>
      </c>
      <c r="Y21" s="16">
        <f>'BIFUbC-electricity'!Y12</f>
        <v>158940336588236.97</v>
      </c>
      <c r="Z21" s="16">
        <f>'BIFUbC-electricity'!Z12</f>
        <v>161109822598720.34</v>
      </c>
      <c r="AA21" s="16">
        <f>'BIFUbC-electricity'!AA12</f>
        <v>163279308609204.63</v>
      </c>
      <c r="AB21" s="16">
        <f>'BIFUbC-electricity'!AB12</f>
        <v>165448794619688</v>
      </c>
      <c r="AC21" s="16">
        <f>'BIFUbC-electricity'!AC12</f>
        <v>167618280630172.28</v>
      </c>
      <c r="AD21" s="16">
        <f>'BIFUbC-electricity'!AD12</f>
        <v>169787766640655.66</v>
      </c>
      <c r="AE21" s="16">
        <f>'BIFUbC-electricity'!AE12</f>
        <v>171957252651139.03</v>
      </c>
      <c r="AF21" s="16">
        <f>'BIFUbC-electricity'!AF12</f>
        <v>174126738661623.31</v>
      </c>
      <c r="AG21" s="16"/>
    </row>
    <row r="22" spans="1:33">
      <c r="A22" t="s">
        <v>13</v>
      </c>
      <c r="B22" s="16">
        <f>'BIFUbC-electricity'!B13</f>
        <v>10404035147059.492</v>
      </c>
      <c r="C22" s="16">
        <f>'BIFUbC-electricity'!C13</f>
        <v>10786365496205.508</v>
      </c>
      <c r="D22" s="16">
        <f>'BIFUbC-electricity'!D13</f>
        <v>11168695845351.523</v>
      </c>
      <c r="E22" s="16">
        <f>'BIFUbC-electricity'!E13</f>
        <v>11551026194497.539</v>
      </c>
      <c r="F22" s="16">
        <f>'BIFUbC-electricity'!F13</f>
        <v>11933356543643.557</v>
      </c>
      <c r="G22" s="16">
        <f>'BIFUbC-electricity'!G13</f>
        <v>12315686892789.572</v>
      </c>
      <c r="H22" s="16">
        <f>'BIFUbC-electricity'!H13</f>
        <v>12414871120918.711</v>
      </c>
      <c r="I22" s="16">
        <f>'BIFUbC-electricity'!I13</f>
        <v>12514055349047.848</v>
      </c>
      <c r="J22" s="16">
        <f>'BIFUbC-electricity'!J13</f>
        <v>12613239577176.984</v>
      </c>
      <c r="K22" s="16">
        <f>'BIFUbC-electricity'!K13</f>
        <v>12712423805306.121</v>
      </c>
      <c r="L22" s="16">
        <f>'BIFUbC-electricity'!L13</f>
        <v>12811608033435.256</v>
      </c>
      <c r="M22" s="16">
        <f>'BIFUbC-electricity'!M13</f>
        <v>12864007248295.934</v>
      </c>
      <c r="N22" s="16">
        <f>'BIFUbC-electricity'!N13</f>
        <v>12916406463156.609</v>
      </c>
      <c r="O22" s="16">
        <f>'BIFUbC-electricity'!O13</f>
        <v>12968805678017.285</v>
      </c>
      <c r="P22" s="16">
        <f>'BIFUbC-electricity'!P13</f>
        <v>13021204892877.961</v>
      </c>
      <c r="Q22" s="16">
        <f>'BIFUbC-electricity'!Q13</f>
        <v>13073604107738.639</v>
      </c>
      <c r="R22" s="16">
        <f>'BIFUbC-electricity'!R13</f>
        <v>13111032118353.404</v>
      </c>
      <c r="S22" s="16">
        <f>'BIFUbC-electricity'!S13</f>
        <v>13148460128968.174</v>
      </c>
      <c r="T22" s="16">
        <f>'BIFUbC-electricity'!T13</f>
        <v>13185888139582.941</v>
      </c>
      <c r="U22" s="16">
        <f>'BIFUbC-electricity'!U13</f>
        <v>13223316150197.711</v>
      </c>
      <c r="V22" s="16">
        <f>'BIFUbC-electricity'!V13</f>
        <v>13260744160812.477</v>
      </c>
      <c r="W22" s="16">
        <f>'BIFUbC-electricity'!W13</f>
        <v>13318133777088.465</v>
      </c>
      <c r="X22" s="16">
        <f>'BIFUbC-electricity'!X13</f>
        <v>13361913207686.336</v>
      </c>
      <c r="Y22" s="16">
        <f>'BIFUbC-electricity'!Y13</f>
        <v>13405692638284.219</v>
      </c>
      <c r="Z22" s="16">
        <f>'BIFUbC-electricity'!Z13</f>
        <v>13449472068882.104</v>
      </c>
      <c r="AA22" s="16">
        <f>'BIFUbC-electricity'!AA13</f>
        <v>13493251499479.986</v>
      </c>
      <c r="AB22" s="16">
        <f>'BIFUbC-electricity'!AB13</f>
        <v>13537030930077.857</v>
      </c>
      <c r="AC22" s="16">
        <f>'BIFUbC-electricity'!AC13</f>
        <v>13580810360675.74</v>
      </c>
      <c r="AD22" s="16">
        <f>'BIFUbC-electricity'!AD13</f>
        <v>13624589791273.623</v>
      </c>
      <c r="AE22" s="16">
        <f>'BIFUbC-electricity'!AE13</f>
        <v>13668369221871.508</v>
      </c>
      <c r="AF22" s="16">
        <f>'BIFUbC-electricity'!AF13</f>
        <v>13712148652469.391</v>
      </c>
      <c r="AG22" s="16"/>
    </row>
    <row r="23" spans="1:33">
      <c r="A23" t="s">
        <v>14</v>
      </c>
      <c r="B23" s="16">
        <f>'BIFUbC-electricity'!B14</f>
        <v>26220007280777.914</v>
      </c>
      <c r="C23" s="16">
        <f>'BIFUbC-electricity'!C14</f>
        <v>27183547330054.297</v>
      </c>
      <c r="D23" s="16">
        <f>'BIFUbC-electricity'!D14</f>
        <v>28147087379330.68</v>
      </c>
      <c r="E23" s="16">
        <f>'BIFUbC-electricity'!E14</f>
        <v>29110627428607.059</v>
      </c>
      <c r="F23" s="16">
        <f>'BIFUbC-electricity'!F14</f>
        <v>30074167477883.441</v>
      </c>
      <c r="G23" s="16">
        <f>'BIFUbC-electricity'!G14</f>
        <v>31037707527159.824</v>
      </c>
      <c r="H23" s="16">
        <f>'BIFUbC-electricity'!H14</f>
        <v>31287669310922.094</v>
      </c>
      <c r="I23" s="16">
        <f>'BIFUbC-electricity'!I14</f>
        <v>31537631094684.359</v>
      </c>
      <c r="J23" s="16">
        <f>'BIFUbC-electricity'!J14</f>
        <v>31787592878446.625</v>
      </c>
      <c r="K23" s="16">
        <f>'BIFUbC-electricity'!K14</f>
        <v>32037554662208.891</v>
      </c>
      <c r="L23" s="16">
        <f>'BIFUbC-electricity'!L14</f>
        <v>32287516445971.156</v>
      </c>
      <c r="M23" s="16">
        <f>'BIFUbC-electricity'!M14</f>
        <v>32419571727958.766</v>
      </c>
      <c r="N23" s="16">
        <f>'BIFUbC-electricity'!N14</f>
        <v>32551627009946.379</v>
      </c>
      <c r="O23" s="16">
        <f>'BIFUbC-electricity'!O14</f>
        <v>32683682291933.992</v>
      </c>
      <c r="P23" s="16">
        <f>'BIFUbC-electricity'!P14</f>
        <v>32815737573921.602</v>
      </c>
      <c r="Q23" s="16">
        <f>'BIFUbC-electricity'!Q14</f>
        <v>32947792855909.219</v>
      </c>
      <c r="R23" s="16">
        <f>'BIFUbC-electricity'!R14</f>
        <v>33042118057328.938</v>
      </c>
      <c r="S23" s="16">
        <f>'BIFUbC-electricity'!S14</f>
        <v>33136443258748.66</v>
      </c>
      <c r="T23" s="16">
        <f>'BIFUbC-electricity'!T14</f>
        <v>33230768460168.383</v>
      </c>
      <c r="U23" s="16">
        <f>'BIFUbC-electricity'!U14</f>
        <v>33325093661588.105</v>
      </c>
      <c r="V23" s="16">
        <f>'BIFUbC-electricity'!V14</f>
        <v>33419418863007.824</v>
      </c>
      <c r="W23" s="16">
        <f>'BIFUbC-electricity'!W14</f>
        <v>33564050838518.09</v>
      </c>
      <c r="X23" s="16">
        <f>'BIFUbC-electricity'!X14</f>
        <v>33674382740784.773</v>
      </c>
      <c r="Y23" s="16">
        <f>'BIFUbC-electricity'!Y14</f>
        <v>33784714643051.488</v>
      </c>
      <c r="Z23" s="16">
        <f>'BIFUbC-electricity'!Z14</f>
        <v>33895046545318.199</v>
      </c>
      <c r="AA23" s="16">
        <f>'BIFUbC-electricity'!AA14</f>
        <v>34005378447584.91</v>
      </c>
      <c r="AB23" s="16">
        <f>'BIFUbC-electricity'!AB14</f>
        <v>34115710349851.594</v>
      </c>
      <c r="AC23" s="16">
        <f>'BIFUbC-electricity'!AC14</f>
        <v>34226042252118.309</v>
      </c>
      <c r="AD23" s="16">
        <f>'BIFUbC-electricity'!AD14</f>
        <v>34336374154385.02</v>
      </c>
      <c r="AE23" s="16">
        <f>'BIFUbC-electricity'!AE14</f>
        <v>34446706056651.73</v>
      </c>
      <c r="AF23" s="16">
        <f>'BIFUbC-electricity'!AF14</f>
        <v>34557037958918.445</v>
      </c>
      <c r="AG23" s="16"/>
    </row>
    <row r="24" spans="1:33">
      <c r="A24" t="s">
        <v>15</v>
      </c>
      <c r="B24" s="16">
        <f>'BIFUbC-electricity'!B15</f>
        <v>113453815414940.44</v>
      </c>
      <c r="C24" s="16">
        <f>'BIFUbC-electricity'!C15</f>
        <v>111582803194702.36</v>
      </c>
      <c r="D24" s="16">
        <f>'BIFUbC-electricity'!D15</f>
        <v>109711790974464.27</v>
      </c>
      <c r="E24" s="16">
        <f>'BIFUbC-electricity'!E15</f>
        <v>107840778754226.19</v>
      </c>
      <c r="F24" s="16">
        <f>'BIFUbC-electricity'!F15</f>
        <v>105969766533988.09</v>
      </c>
      <c r="G24" s="16">
        <f>'BIFUbC-electricity'!G15</f>
        <v>104098754313750</v>
      </c>
      <c r="H24" s="16">
        <f>'BIFUbC-electricity'!H15</f>
        <v>103464247620790</v>
      </c>
      <c r="I24" s="16">
        <f>'BIFUbC-electricity'!I15</f>
        <v>102829740927830</v>
      </c>
      <c r="J24" s="16">
        <f>'BIFUbC-electricity'!J15</f>
        <v>102195234234870</v>
      </c>
      <c r="K24" s="16">
        <f>'BIFUbC-electricity'!K15</f>
        <v>101560727541910</v>
      </c>
      <c r="L24" s="16">
        <f>'BIFUbC-electricity'!L15</f>
        <v>100926220848950</v>
      </c>
      <c r="M24" s="16">
        <f>'BIFUbC-electricity'!M15</f>
        <v>100648624170780</v>
      </c>
      <c r="N24" s="16">
        <f>'BIFUbC-electricity'!N15</f>
        <v>100371027492610</v>
      </c>
      <c r="O24" s="16">
        <f>'BIFUbC-electricity'!O15</f>
        <v>100093430814440</v>
      </c>
      <c r="P24" s="16">
        <f>'BIFUbC-electricity'!P15</f>
        <v>99815834136270</v>
      </c>
      <c r="Q24" s="16">
        <f>'BIFUbC-electricity'!Q15</f>
        <v>99538237458099.984</v>
      </c>
      <c r="R24" s="16">
        <f>'BIFUbC-electricity'!R15</f>
        <v>99395473452184</v>
      </c>
      <c r="S24" s="16">
        <f>'BIFUbC-electricity'!S15</f>
        <v>99252709446268</v>
      </c>
      <c r="T24" s="16">
        <f>'BIFUbC-electricity'!T15</f>
        <v>99109945440352.063</v>
      </c>
      <c r="U24" s="16">
        <f>'BIFUbC-electricity'!U15</f>
        <v>98967181434436.063</v>
      </c>
      <c r="V24" s="16">
        <f>'BIFUbC-electricity'!V15</f>
        <v>98824417428520</v>
      </c>
      <c r="W24" s="16">
        <f>'BIFUbC-electricity'!W15</f>
        <v>98501876526265.375</v>
      </c>
      <c r="X24" s="16">
        <f>'BIFUbC-electricity'!X15</f>
        <v>98301910780605.25</v>
      </c>
      <c r="Y24" s="16">
        <f>'BIFUbC-electricity'!Y15</f>
        <v>98101945034945.125</v>
      </c>
      <c r="Z24" s="16">
        <f>'BIFUbC-electricity'!Z15</f>
        <v>97901979289285</v>
      </c>
      <c r="AA24" s="16">
        <f>'BIFUbC-electricity'!AA15</f>
        <v>97702013543624.938</v>
      </c>
      <c r="AB24" s="16">
        <f>'BIFUbC-electricity'!AB15</f>
        <v>97502047797964.813</v>
      </c>
      <c r="AC24" s="16">
        <f>'BIFUbC-electricity'!AC15</f>
        <v>97302082052304.688</v>
      </c>
      <c r="AD24" s="16">
        <f>'BIFUbC-electricity'!AD15</f>
        <v>97102116306644.563</v>
      </c>
      <c r="AE24" s="16">
        <f>'BIFUbC-electricity'!AE15</f>
        <v>96902150560984.438</v>
      </c>
      <c r="AF24" s="16">
        <f>'BIFUbC-electricity'!AF15</f>
        <v>96702184815324.313</v>
      </c>
      <c r="AG24" s="16"/>
    </row>
    <row r="25" spans="1:33">
      <c r="A25" t="s">
        <v>16</v>
      </c>
      <c r="B25" s="16">
        <f>'BIFUbC-electricity'!B16</f>
        <v>13385046457348.111</v>
      </c>
      <c r="C25" s="16">
        <f>'BIFUbC-electricity'!C16</f>
        <v>13813226839212.182</v>
      </c>
      <c r="D25" s="16">
        <f>'BIFUbC-electricity'!D16</f>
        <v>14241407221076.248</v>
      </c>
      <c r="E25" s="16">
        <f>'BIFUbC-electricity'!E16</f>
        <v>14669587602940.316</v>
      </c>
      <c r="F25" s="16">
        <f>'BIFUbC-electricity'!F16</f>
        <v>15097767984804.383</v>
      </c>
      <c r="G25" s="16">
        <f>'BIFUbC-electricity'!G16</f>
        <v>15525948366668.449</v>
      </c>
      <c r="H25" s="16">
        <f>'BIFUbC-electricity'!H16</f>
        <v>15644036824427.035</v>
      </c>
      <c r="I25" s="16">
        <f>'BIFUbC-electricity'!I16</f>
        <v>15762125282185.619</v>
      </c>
      <c r="J25" s="16">
        <f>'BIFUbC-electricity'!J16</f>
        <v>15880213739944.203</v>
      </c>
      <c r="K25" s="16">
        <f>'BIFUbC-electricity'!K16</f>
        <v>15998302197702.789</v>
      </c>
      <c r="L25" s="16">
        <f>'BIFUbC-electricity'!L16</f>
        <v>16116390655461.373</v>
      </c>
      <c r="M25" s="16">
        <f>'BIFUbC-electricity'!M16</f>
        <v>16213008484536.578</v>
      </c>
      <c r="N25" s="16">
        <f>'BIFUbC-electricity'!N16</f>
        <v>16309626313611.783</v>
      </c>
      <c r="O25" s="16">
        <f>'BIFUbC-electricity'!O16</f>
        <v>16406244142686.99</v>
      </c>
      <c r="P25" s="16">
        <f>'BIFUbC-electricity'!P16</f>
        <v>16502861971762.195</v>
      </c>
      <c r="Q25" s="16">
        <f>'BIFUbC-electricity'!Q16</f>
        <v>16599479800837.402</v>
      </c>
      <c r="R25" s="16">
        <f>'BIFUbC-electricity'!R16</f>
        <v>16704149115668.873</v>
      </c>
      <c r="S25" s="16">
        <f>'BIFUbC-electricity'!S16</f>
        <v>16808818430500.346</v>
      </c>
      <c r="T25" s="16">
        <f>'BIFUbC-electricity'!T16</f>
        <v>16913487745331.818</v>
      </c>
      <c r="U25" s="16">
        <f>'BIFUbC-electricity'!U16</f>
        <v>17018157060163.291</v>
      </c>
      <c r="V25" s="16">
        <f>'BIFUbC-electricity'!V16</f>
        <v>17122826374994.764</v>
      </c>
      <c r="W25" s="16">
        <f>'BIFUbC-electricity'!W16</f>
        <v>17216760375484.547</v>
      </c>
      <c r="X25" s="16">
        <f>'BIFUbC-electricity'!X16</f>
        <v>17318013908480.02</v>
      </c>
      <c r="Y25" s="16">
        <f>'BIFUbC-electricity'!Y16</f>
        <v>17419267441475.492</v>
      </c>
      <c r="Z25" s="16">
        <f>'BIFUbC-electricity'!Z16</f>
        <v>17520520974470.967</v>
      </c>
      <c r="AA25" s="16">
        <f>'BIFUbC-electricity'!AA16</f>
        <v>17621774507466.438</v>
      </c>
      <c r="AB25" s="16">
        <f>'BIFUbC-electricity'!AB16</f>
        <v>17723028040461.953</v>
      </c>
      <c r="AC25" s="16">
        <f>'BIFUbC-electricity'!AC16</f>
        <v>17824281573457.426</v>
      </c>
      <c r="AD25" s="16">
        <f>'BIFUbC-electricity'!AD16</f>
        <v>17925535106452.898</v>
      </c>
      <c r="AE25" s="16">
        <f>'BIFUbC-electricity'!AE16</f>
        <v>18026788639448.371</v>
      </c>
      <c r="AF25" s="16">
        <f>'BIFUbC-electricity'!AF16</f>
        <v>18128042172443.844</v>
      </c>
      <c r="AG25" s="16"/>
    </row>
    <row r="26" spans="1:33">
      <c r="A26" t="s">
        <v>17</v>
      </c>
      <c r="B26" s="16">
        <f>'BIFUbC-electricity'!B17</f>
        <v>26170858905322.965</v>
      </c>
      <c r="C26" s="16">
        <f>'BIFUbC-electricity'!C17</f>
        <v>27008050497858.688</v>
      </c>
      <c r="D26" s="16">
        <f>'BIFUbC-electricity'!D17</f>
        <v>27845242090394.402</v>
      </c>
      <c r="E26" s="16">
        <f>'BIFUbC-electricity'!E17</f>
        <v>28682433682930.121</v>
      </c>
      <c r="F26" s="16">
        <f>'BIFUbC-electricity'!F17</f>
        <v>29519625275465.836</v>
      </c>
      <c r="G26" s="16">
        <f>'BIFUbC-electricity'!G17</f>
        <v>30356816868001.551</v>
      </c>
      <c r="H26" s="16">
        <f>'BIFUbC-electricity'!H17</f>
        <v>30587707091370.965</v>
      </c>
      <c r="I26" s="16">
        <f>'BIFUbC-electricity'!I17</f>
        <v>30818597314740.383</v>
      </c>
      <c r="J26" s="16">
        <f>'BIFUbC-electricity'!J17</f>
        <v>31049487538109.797</v>
      </c>
      <c r="K26" s="16">
        <f>'BIFUbC-electricity'!K17</f>
        <v>31280377761479.211</v>
      </c>
      <c r="L26" s="16">
        <f>'BIFUbC-electricity'!L17</f>
        <v>31511267984848.629</v>
      </c>
      <c r="M26" s="16">
        <f>'BIFUbC-electricity'!M17</f>
        <v>31700178167605.422</v>
      </c>
      <c r="N26" s="16">
        <f>'BIFUbC-electricity'!N17</f>
        <v>31889088350362.215</v>
      </c>
      <c r="O26" s="16">
        <f>'BIFUbC-electricity'!O17</f>
        <v>32077998533119.012</v>
      </c>
      <c r="P26" s="16">
        <f>'BIFUbC-electricity'!P17</f>
        <v>32266908715875.805</v>
      </c>
      <c r="Q26" s="16">
        <f>'BIFUbC-electricity'!Q17</f>
        <v>32455818898632.605</v>
      </c>
      <c r="R26" s="16">
        <f>'BIFUbC-electricity'!R17</f>
        <v>32660471596619.125</v>
      </c>
      <c r="S26" s="16">
        <f>'BIFUbC-electricity'!S17</f>
        <v>32865124294605.652</v>
      </c>
      <c r="T26" s="16">
        <f>'BIFUbC-electricity'!T17</f>
        <v>33069776992592.18</v>
      </c>
      <c r="U26" s="16">
        <f>'BIFUbC-electricity'!U17</f>
        <v>33274429690578.707</v>
      </c>
      <c r="V26" s="16">
        <f>'BIFUbC-electricity'!V17</f>
        <v>33479082388565.234</v>
      </c>
      <c r="W26" s="16">
        <f>'BIFUbC-electricity'!W17</f>
        <v>33662745066245.453</v>
      </c>
      <c r="X26" s="16">
        <f>'BIFUbC-electricity'!X17</f>
        <v>33860719121407.23</v>
      </c>
      <c r="Y26" s="16">
        <f>'BIFUbC-electricity'!Y17</f>
        <v>34058693176569.008</v>
      </c>
      <c r="Z26" s="16">
        <f>'BIFUbC-electricity'!Z17</f>
        <v>34256667231730.785</v>
      </c>
      <c r="AA26" s="16">
        <f>'BIFUbC-electricity'!AA17</f>
        <v>34454641286892.563</v>
      </c>
      <c r="AB26" s="16">
        <f>'BIFUbC-electricity'!AB17</f>
        <v>34652615342054.422</v>
      </c>
      <c r="AC26" s="16">
        <f>'BIFUbC-electricity'!AC17</f>
        <v>34850589397216.199</v>
      </c>
      <c r="AD26" s="16">
        <f>'BIFUbC-electricity'!AD17</f>
        <v>35048563452377.977</v>
      </c>
      <c r="AE26" s="16">
        <f>'BIFUbC-electricity'!AE17</f>
        <v>35246537507539.75</v>
      </c>
      <c r="AF26" s="16">
        <f>'BIFUbC-electricity'!AF17</f>
        <v>35444511562701.531</v>
      </c>
      <c r="AG26" s="16"/>
    </row>
    <row r="27" spans="1:33">
      <c r="A27" t="s">
        <v>18</v>
      </c>
      <c r="B27" s="16">
        <f>'BIFUbC-electricity'!B18</f>
        <v>192637186829205.59</v>
      </c>
      <c r="C27" s="16">
        <f>'BIFUbC-electricity'!C18</f>
        <v>201398099681835.91</v>
      </c>
      <c r="D27" s="16">
        <f>'BIFUbC-electricity'!D18</f>
        <v>210159012534466.25</v>
      </c>
      <c r="E27" s="16">
        <f>'BIFUbC-electricity'!E18</f>
        <v>218919925387096.59</v>
      </c>
      <c r="F27" s="16">
        <f>'BIFUbC-electricity'!F18</f>
        <v>227680838239726.91</v>
      </c>
      <c r="G27" s="16">
        <f>'BIFUbC-electricity'!G18</f>
        <v>236441751092357.22</v>
      </c>
      <c r="H27" s="16">
        <f>'BIFUbC-electricity'!H18</f>
        <v>240731891732814.81</v>
      </c>
      <c r="I27" s="16">
        <f>'BIFUbC-electricity'!I18</f>
        <v>245022032373273.53</v>
      </c>
      <c r="J27" s="16">
        <f>'BIFUbC-electricity'!J18</f>
        <v>249312173013732.22</v>
      </c>
      <c r="K27" s="16">
        <f>'BIFUbC-electricity'!K18</f>
        <v>253602313654190.94</v>
      </c>
      <c r="L27" s="16">
        <f>'BIFUbC-electricity'!L18</f>
        <v>257892454294650.75</v>
      </c>
      <c r="M27" s="16">
        <f>'BIFUbC-electricity'!M18</f>
        <v>261474171711402.94</v>
      </c>
      <c r="N27" s="16">
        <f>'BIFUbC-electricity'!N18</f>
        <v>265055889128155.13</v>
      </c>
      <c r="O27" s="16">
        <f>'BIFUbC-electricity'!O18</f>
        <v>268637606544907.31</v>
      </c>
      <c r="P27" s="16">
        <f>'BIFUbC-electricity'!P18</f>
        <v>272219323961659.5</v>
      </c>
      <c r="Q27" s="16">
        <f>'BIFUbC-electricity'!Q18</f>
        <v>275801041378411.69</v>
      </c>
      <c r="R27" s="16">
        <f>'BIFUbC-electricity'!R18</f>
        <v>279488362257082.84</v>
      </c>
      <c r="S27" s="16">
        <f>'BIFUbC-electricity'!S18</f>
        <v>283175683135754</v>
      </c>
      <c r="T27" s="16">
        <f>'BIFUbC-electricity'!T18</f>
        <v>286863004014425.19</v>
      </c>
      <c r="U27" s="16">
        <f>'BIFUbC-electricity'!U18</f>
        <v>290550324893096.38</v>
      </c>
      <c r="V27" s="16">
        <f>'BIFUbC-electricity'!V18</f>
        <v>294237645771767.5</v>
      </c>
      <c r="W27" s="16">
        <f>'BIFUbC-electricity'!W18</f>
        <v>297784162034546.75</v>
      </c>
      <c r="X27" s="16">
        <f>'BIFUbC-electricity'!X18</f>
        <v>301426681444524.88</v>
      </c>
      <c r="Y27" s="16">
        <f>'BIFUbC-electricity'!Y18</f>
        <v>305069200854504.19</v>
      </c>
      <c r="Z27" s="16">
        <f>'BIFUbC-electricity'!Z18</f>
        <v>308711720264482.31</v>
      </c>
      <c r="AA27" s="16">
        <f>'BIFUbC-electricity'!AA18</f>
        <v>312354239674460.5</v>
      </c>
      <c r="AB27" s="16">
        <f>'BIFUbC-electricity'!AB18</f>
        <v>315996759084438.69</v>
      </c>
      <c r="AC27" s="16">
        <f>'BIFUbC-electricity'!AC18</f>
        <v>319639278494416.81</v>
      </c>
      <c r="AD27" s="16">
        <f>'BIFUbC-electricity'!AD18</f>
        <v>323281797904395</v>
      </c>
      <c r="AE27" s="16">
        <f>'BIFUbC-electricity'!AE18</f>
        <v>326924317314373.19</v>
      </c>
      <c r="AF27" s="16">
        <f>'BIFUbC-electricity'!AF18</f>
        <v>330566836724351.31</v>
      </c>
      <c r="AG27" s="16"/>
    </row>
    <row r="28" spans="1:33">
      <c r="A28" t="s">
        <v>19</v>
      </c>
      <c r="B28" s="16">
        <f>'BIFUbC-electricity'!B19</f>
        <v>33545824591684.805</v>
      </c>
      <c r="C28" s="16">
        <f>'BIFUbC-electricity'!C19</f>
        <v>35071449268076.813</v>
      </c>
      <c r="D28" s="16">
        <f>'BIFUbC-electricity'!D19</f>
        <v>36597073944468.82</v>
      </c>
      <c r="E28" s="16">
        <f>'BIFUbC-electricity'!E19</f>
        <v>38122698620860.836</v>
      </c>
      <c r="F28" s="16">
        <f>'BIFUbC-electricity'!F19</f>
        <v>39648323297252.844</v>
      </c>
      <c r="G28" s="16">
        <f>'BIFUbC-electricity'!G19</f>
        <v>41173947973644.852</v>
      </c>
      <c r="H28" s="16">
        <f>'BIFUbC-electricity'!H19</f>
        <v>41921032727981.75</v>
      </c>
      <c r="I28" s="16">
        <f>'BIFUbC-electricity'!I19</f>
        <v>42668117482318.844</v>
      </c>
      <c r="J28" s="16">
        <f>'BIFUbC-electricity'!J19</f>
        <v>43415202236655.938</v>
      </c>
      <c r="K28" s="16">
        <f>'BIFUbC-electricity'!K19</f>
        <v>44162286990993.031</v>
      </c>
      <c r="L28" s="16">
        <f>'BIFUbC-electricity'!L19</f>
        <v>44909371745330.32</v>
      </c>
      <c r="M28" s="16">
        <f>'BIFUbC-electricity'!M19</f>
        <v>45533091735105.086</v>
      </c>
      <c r="N28" s="16">
        <f>'BIFUbC-electricity'!N19</f>
        <v>46156811724879.844</v>
      </c>
      <c r="O28" s="16">
        <f>'BIFUbC-electricity'!O19</f>
        <v>46780531714654.609</v>
      </c>
      <c r="P28" s="16">
        <f>'BIFUbC-electricity'!P19</f>
        <v>47404251704429.375</v>
      </c>
      <c r="Q28" s="16">
        <f>'BIFUbC-electricity'!Q19</f>
        <v>48027971694204.141</v>
      </c>
      <c r="R28" s="16">
        <f>'BIFUbC-electricity'!R19</f>
        <v>48670081462547.195</v>
      </c>
      <c r="S28" s="16">
        <f>'BIFUbC-electricity'!S19</f>
        <v>49312191230890.258</v>
      </c>
      <c r="T28" s="16">
        <f>'BIFUbC-electricity'!T19</f>
        <v>49954300999233.32</v>
      </c>
      <c r="U28" s="16">
        <f>'BIFUbC-electricity'!U19</f>
        <v>50596410767576.383</v>
      </c>
      <c r="V28" s="16">
        <f>'BIFUbC-electricity'!V19</f>
        <v>51238520535919.445</v>
      </c>
      <c r="W28" s="16">
        <f>'BIFUbC-electricity'!W19</f>
        <v>51856110599504.773</v>
      </c>
      <c r="X28" s="16">
        <f>'BIFUbC-electricity'!X19</f>
        <v>52490418643606.719</v>
      </c>
      <c r="Y28" s="16">
        <f>'BIFUbC-electricity'!Y19</f>
        <v>53124726687708.859</v>
      </c>
      <c r="Z28" s="16">
        <f>'BIFUbC-electricity'!Z19</f>
        <v>53759034731810.813</v>
      </c>
      <c r="AA28" s="16">
        <f>'BIFUbC-electricity'!AA19</f>
        <v>54393342775912.758</v>
      </c>
      <c r="AB28" s="16">
        <f>'BIFUbC-electricity'!AB19</f>
        <v>55027650820014.703</v>
      </c>
      <c r="AC28" s="16">
        <f>'BIFUbC-electricity'!AC19</f>
        <v>55661958864116.648</v>
      </c>
      <c r="AD28" s="16">
        <f>'BIFUbC-electricity'!AD19</f>
        <v>56296266908218.602</v>
      </c>
      <c r="AE28" s="16">
        <f>'BIFUbC-electricity'!AE19</f>
        <v>56930574952320.547</v>
      </c>
      <c r="AF28" s="16">
        <f>'BIFUbC-electricity'!AF19</f>
        <v>57564882996422.492</v>
      </c>
      <c r="AG28" s="16"/>
    </row>
    <row r="29" spans="1:33">
      <c r="A29" t="s">
        <v>20</v>
      </c>
      <c r="B29" s="16">
        <f>'BIFUbC-electricity'!B20</f>
        <v>52369204288318.344</v>
      </c>
      <c r="C29" s="16">
        <f>'BIFUbC-electricity'!C20</f>
        <v>54750894150402.602</v>
      </c>
      <c r="D29" s="16">
        <f>'BIFUbC-electricity'!D20</f>
        <v>57132584012486.867</v>
      </c>
      <c r="E29" s="16">
        <f>'BIFUbC-electricity'!E20</f>
        <v>59514273874571.141</v>
      </c>
      <c r="F29" s="16">
        <f>'BIFUbC-electricity'!F20</f>
        <v>61895963736655.398</v>
      </c>
      <c r="G29" s="16">
        <f>'BIFUbC-electricity'!G20</f>
        <v>64277653598739.664</v>
      </c>
      <c r="H29" s="16">
        <f>'BIFUbC-electricity'!H20</f>
        <v>65443945815335.086</v>
      </c>
      <c r="I29" s="16">
        <f>'BIFUbC-electricity'!I20</f>
        <v>66610238031930.813</v>
      </c>
      <c r="J29" s="16">
        <f>'BIFUbC-electricity'!J20</f>
        <v>67776530248526.531</v>
      </c>
      <c r="K29" s="16">
        <f>'BIFUbC-electricity'!K20</f>
        <v>68942822465122.258</v>
      </c>
      <c r="L29" s="16">
        <f>'BIFUbC-electricity'!L20</f>
        <v>70109114681718.281</v>
      </c>
      <c r="M29" s="16">
        <f>'BIFUbC-electricity'!M20</f>
        <v>71082819157932.563</v>
      </c>
      <c r="N29" s="16">
        <f>'BIFUbC-electricity'!N20</f>
        <v>72056523634146.828</v>
      </c>
      <c r="O29" s="16">
        <f>'BIFUbC-electricity'!O20</f>
        <v>73030228110361.109</v>
      </c>
      <c r="P29" s="16">
        <f>'BIFUbC-electricity'!P20</f>
        <v>74003932586575.375</v>
      </c>
      <c r="Q29" s="16">
        <f>'BIFUbC-electricity'!Q20</f>
        <v>74977637062789.656</v>
      </c>
      <c r="R29" s="16">
        <f>'BIFUbC-electricity'!R20</f>
        <v>75980050270489.359</v>
      </c>
      <c r="S29" s="16">
        <f>'BIFUbC-electricity'!S20</f>
        <v>76982463478189.078</v>
      </c>
      <c r="T29" s="16">
        <f>'BIFUbC-electricity'!T20</f>
        <v>77984876685888.781</v>
      </c>
      <c r="U29" s="16">
        <f>'BIFUbC-electricity'!U20</f>
        <v>78987289893588.484</v>
      </c>
      <c r="V29" s="16">
        <f>'BIFUbC-electricity'!V20</f>
        <v>79989703101288.203</v>
      </c>
      <c r="W29" s="16">
        <f>'BIFUbC-electricity'!W20</f>
        <v>80953838000340.656</v>
      </c>
      <c r="X29" s="16">
        <f>'BIFUbC-electricity'!X20</f>
        <v>81944071746198.047</v>
      </c>
      <c r="Y29" s="16">
        <f>'BIFUbC-electricity'!Y20</f>
        <v>82934305492055.719</v>
      </c>
      <c r="Z29" s="16">
        <f>'BIFUbC-electricity'!Z20</f>
        <v>83924539237913.094</v>
      </c>
      <c r="AA29" s="16">
        <f>'BIFUbC-electricity'!AA20</f>
        <v>84914772983770.469</v>
      </c>
      <c r="AB29" s="16">
        <f>'BIFUbC-electricity'!AB20</f>
        <v>85905006729627.844</v>
      </c>
      <c r="AC29" s="16">
        <f>'BIFUbC-electricity'!AC20</f>
        <v>86895240475485.219</v>
      </c>
      <c r="AD29" s="16">
        <f>'BIFUbC-electricity'!AD20</f>
        <v>87885474221342.594</v>
      </c>
      <c r="AE29" s="16">
        <f>'BIFUbC-electricity'!AE20</f>
        <v>88875707967199.969</v>
      </c>
      <c r="AF29" s="16">
        <f>'BIFUbC-electricity'!AF20</f>
        <v>89865941713057.344</v>
      </c>
      <c r="AG29" s="16"/>
    </row>
    <row r="30" spans="1:33">
      <c r="A30" t="s">
        <v>21</v>
      </c>
      <c r="B30" s="16">
        <f>'BIFUbC-electricity'!B21</f>
        <v>54677648064913.984</v>
      </c>
      <c r="C30" s="16">
        <f>'BIFUbC-electricity'!C21</f>
        <v>57164323236869.289</v>
      </c>
      <c r="D30" s="16">
        <f>'BIFUbC-electricity'!D21</f>
        <v>59650998408824.609</v>
      </c>
      <c r="E30" s="16">
        <f>'BIFUbC-electricity'!E21</f>
        <v>62137673580779.922</v>
      </c>
      <c r="F30" s="16">
        <f>'BIFUbC-electricity'!F21</f>
        <v>64624348752735.234</v>
      </c>
      <c r="G30" s="16">
        <f>'BIFUbC-electricity'!G21</f>
        <v>67111023924690.547</v>
      </c>
      <c r="H30" s="16">
        <f>'BIFUbC-electricity'!H21</f>
        <v>68328726508231.188</v>
      </c>
      <c r="I30" s="16">
        <f>'BIFUbC-electricity'!I21</f>
        <v>69546429091772.148</v>
      </c>
      <c r="J30" s="16">
        <f>'BIFUbC-electricity'!J21</f>
        <v>70764131675313.109</v>
      </c>
      <c r="K30" s="16">
        <f>'BIFUbC-electricity'!K21</f>
        <v>71981834258854.063</v>
      </c>
      <c r="L30" s="16">
        <f>'BIFUbC-electricity'!L21</f>
        <v>73199536842395.328</v>
      </c>
      <c r="M30" s="16">
        <f>'BIFUbC-electricity'!M21</f>
        <v>74216162383936.188</v>
      </c>
      <c r="N30" s="16">
        <f>'BIFUbC-electricity'!N21</f>
        <v>75232787925477.047</v>
      </c>
      <c r="O30" s="16">
        <f>'BIFUbC-electricity'!O21</f>
        <v>76249413467017.906</v>
      </c>
      <c r="P30" s="16">
        <f>'BIFUbC-electricity'!P21</f>
        <v>77266039008558.766</v>
      </c>
      <c r="Q30" s="16">
        <f>'BIFUbC-electricity'!Q21</f>
        <v>78282664550099.625</v>
      </c>
      <c r="R30" s="16">
        <f>'BIFUbC-electricity'!R21</f>
        <v>79329264309081.5</v>
      </c>
      <c r="S30" s="16">
        <f>'BIFUbC-electricity'!S21</f>
        <v>80375864068063.359</v>
      </c>
      <c r="T30" s="16">
        <f>'BIFUbC-electricity'!T21</f>
        <v>81422463827045.234</v>
      </c>
      <c r="U30" s="16">
        <f>'BIFUbC-electricity'!U21</f>
        <v>82469063586027.109</v>
      </c>
      <c r="V30" s="16">
        <f>'BIFUbC-electricity'!V21</f>
        <v>83515663345008.969</v>
      </c>
      <c r="W30" s="16">
        <f>'BIFUbC-electricity'!W21</f>
        <v>84522297480736.156</v>
      </c>
      <c r="X30" s="16">
        <f>'BIFUbC-electricity'!X21</f>
        <v>85556180905046.063</v>
      </c>
      <c r="Y30" s="16">
        <f>'BIFUbC-electricity'!Y21</f>
        <v>86590064329356.266</v>
      </c>
      <c r="Z30" s="16">
        <f>'BIFUbC-electricity'!Z21</f>
        <v>87623947753666.172</v>
      </c>
      <c r="AA30" s="16">
        <f>'BIFUbC-electricity'!AA21</f>
        <v>88657831177976.063</v>
      </c>
      <c r="AB30" s="16">
        <f>'BIFUbC-electricity'!AB21</f>
        <v>89691714602285.953</v>
      </c>
      <c r="AC30" s="16">
        <f>'BIFUbC-electricity'!AC21</f>
        <v>90725598026595.859</v>
      </c>
      <c r="AD30" s="16">
        <f>'BIFUbC-electricity'!AD21</f>
        <v>91759481450905.75</v>
      </c>
      <c r="AE30" s="16">
        <f>'BIFUbC-electricity'!AE21</f>
        <v>92793364875215.641</v>
      </c>
      <c r="AF30" s="16">
        <f>'BIFUbC-electricity'!AF21</f>
        <v>93827248299525.547</v>
      </c>
      <c r="AG30" s="16"/>
    </row>
    <row r="31" spans="1:33">
      <c r="A31" t="s">
        <v>22</v>
      </c>
      <c r="B31" s="16">
        <f>'BIFUbC-electricity'!B22</f>
        <v>14001890190217.949</v>
      </c>
      <c r="C31" s="16">
        <f>'BIFUbC-electricity'!C22</f>
        <v>14638679699801.885</v>
      </c>
      <c r="D31" s="16">
        <f>'BIFUbC-electricity'!D22</f>
        <v>15275469209385.82</v>
      </c>
      <c r="E31" s="16">
        <f>'BIFUbC-electricity'!E22</f>
        <v>15912258718969.758</v>
      </c>
      <c r="F31" s="16">
        <f>'BIFUbC-electricity'!F22</f>
        <v>16549048228553.693</v>
      </c>
      <c r="G31" s="16">
        <f>'BIFUbC-electricity'!G22</f>
        <v>17185837738137.629</v>
      </c>
      <c r="H31" s="16">
        <f>'BIFUbC-electricity'!H22</f>
        <v>17497667863655.074</v>
      </c>
      <c r="I31" s="16">
        <f>'BIFUbC-electricity'!I22</f>
        <v>17809497989172.598</v>
      </c>
      <c r="J31" s="16">
        <f>'BIFUbC-electricity'!J22</f>
        <v>18121328114690.121</v>
      </c>
      <c r="K31" s="16">
        <f>'BIFUbC-electricity'!K22</f>
        <v>18433158240207.648</v>
      </c>
      <c r="L31" s="16">
        <f>'BIFUbC-electricity'!L22</f>
        <v>18744988365725.254</v>
      </c>
      <c r="M31" s="16">
        <f>'BIFUbC-electricity'!M22</f>
        <v>19005326542311.164</v>
      </c>
      <c r="N31" s="16">
        <f>'BIFUbC-electricity'!N22</f>
        <v>19265664718897.078</v>
      </c>
      <c r="O31" s="16">
        <f>'BIFUbC-electricity'!O22</f>
        <v>19526002895482.992</v>
      </c>
      <c r="P31" s="16">
        <f>'BIFUbC-electricity'!P22</f>
        <v>19786341072068.906</v>
      </c>
      <c r="Q31" s="16">
        <f>'BIFUbC-electricity'!Q22</f>
        <v>20046679248654.816</v>
      </c>
      <c r="R31" s="16">
        <f>'BIFUbC-electricity'!R22</f>
        <v>20314693243715.008</v>
      </c>
      <c r="S31" s="16">
        <f>'BIFUbC-electricity'!S22</f>
        <v>20582707238775.199</v>
      </c>
      <c r="T31" s="16">
        <f>'BIFUbC-electricity'!T22</f>
        <v>20850721233835.391</v>
      </c>
      <c r="U31" s="16">
        <f>'BIFUbC-electricity'!U22</f>
        <v>21118735228895.578</v>
      </c>
      <c r="V31" s="16">
        <f>'BIFUbC-electricity'!V22</f>
        <v>21386749223955.77</v>
      </c>
      <c r="W31" s="16">
        <f>'BIFUbC-electricity'!W22</f>
        <v>21644528794383.59</v>
      </c>
      <c r="X31" s="16">
        <f>'BIFUbC-electricity'!X22</f>
        <v>21909286381606.199</v>
      </c>
      <c r="Y31" s="16">
        <f>'BIFUbC-electricity'!Y22</f>
        <v>22174043968828.891</v>
      </c>
      <c r="Z31" s="16">
        <f>'BIFUbC-electricity'!Z22</f>
        <v>22438801556051.504</v>
      </c>
      <c r="AA31" s="16">
        <f>'BIFUbC-electricity'!AA22</f>
        <v>22703559143274.113</v>
      </c>
      <c r="AB31" s="16">
        <f>'BIFUbC-electricity'!AB22</f>
        <v>22968316730496.727</v>
      </c>
      <c r="AC31" s="16">
        <f>'BIFUbC-electricity'!AC22</f>
        <v>23233074317719.336</v>
      </c>
      <c r="AD31" s="16">
        <f>'BIFUbC-electricity'!AD22</f>
        <v>23497831904941.945</v>
      </c>
      <c r="AE31" s="16">
        <f>'BIFUbC-electricity'!AE22</f>
        <v>23762589492164.559</v>
      </c>
      <c r="AF31" s="16">
        <f>'BIFUbC-electricity'!AF22</f>
        <v>24027347079387.168</v>
      </c>
      <c r="AG31" s="16"/>
    </row>
    <row r="32" spans="1:33">
      <c r="A32" t="s">
        <v>23</v>
      </c>
      <c r="B32" s="16">
        <f>'BIFUbC-electricity'!B23</f>
        <v>13649136967668.264</v>
      </c>
      <c r="C32" s="16">
        <f>'BIFUbC-electricity'!C23</f>
        <v>14150719212309.693</v>
      </c>
      <c r="D32" s="16">
        <f>'BIFUbC-electricity'!D23</f>
        <v>14652301456951.119</v>
      </c>
      <c r="E32" s="16">
        <f>'BIFUbC-electricity'!E23</f>
        <v>15153883701592.547</v>
      </c>
      <c r="F32" s="16">
        <f>'BIFUbC-electricity'!F23</f>
        <v>15655465946233.975</v>
      </c>
      <c r="G32" s="16">
        <f>'BIFUbC-electricity'!G23</f>
        <v>16157048190875.402</v>
      </c>
      <c r="H32" s="16">
        <f>'BIFUbC-electricity'!H23</f>
        <v>16287168773479.324</v>
      </c>
      <c r="I32" s="16">
        <f>'BIFUbC-electricity'!I23</f>
        <v>16417289356083.244</v>
      </c>
      <c r="J32" s="16">
        <f>'BIFUbC-electricity'!J23</f>
        <v>16547409938687.164</v>
      </c>
      <c r="K32" s="16">
        <f>'BIFUbC-electricity'!K23</f>
        <v>16677530521291.084</v>
      </c>
      <c r="L32" s="16">
        <f>'BIFUbC-electricity'!L23</f>
        <v>16807651103895.004</v>
      </c>
      <c r="M32" s="16">
        <f>'BIFUbC-electricity'!M23</f>
        <v>16876394053195.188</v>
      </c>
      <c r="N32" s="16">
        <f>'BIFUbC-electricity'!N23</f>
        <v>16945137002495.371</v>
      </c>
      <c r="O32" s="16">
        <f>'BIFUbC-electricity'!O23</f>
        <v>17013879951795.555</v>
      </c>
      <c r="P32" s="16">
        <f>'BIFUbC-electricity'!P23</f>
        <v>17082622901095.74</v>
      </c>
      <c r="Q32" s="16">
        <f>'BIFUbC-electricity'!Q23</f>
        <v>17151365850395.926</v>
      </c>
      <c r="R32" s="16">
        <f>'BIFUbC-electricity'!R23</f>
        <v>17200467957038.912</v>
      </c>
      <c r="S32" s="16">
        <f>'BIFUbC-electricity'!S23</f>
        <v>17249570063681.9</v>
      </c>
      <c r="T32" s="16">
        <f>'BIFUbC-electricity'!T23</f>
        <v>17298672170324.889</v>
      </c>
      <c r="U32" s="16">
        <f>'BIFUbC-electricity'!U23</f>
        <v>17347774276967.877</v>
      </c>
      <c r="V32" s="16">
        <f>'BIFUbC-electricity'!V23</f>
        <v>17396876383610.863</v>
      </c>
      <c r="W32" s="16">
        <f>'BIFUbC-electricity'!W23</f>
        <v>17472166280463.459</v>
      </c>
      <c r="X32" s="16">
        <f>'BIFUbC-electricity'!X23</f>
        <v>17529600865809.488</v>
      </c>
      <c r="Y32" s="16">
        <f>'BIFUbC-electricity'!Y23</f>
        <v>17587035451155.533</v>
      </c>
      <c r="Z32" s="16">
        <f>'BIFUbC-electricity'!Z23</f>
        <v>17644470036501.578</v>
      </c>
      <c r="AA32" s="16">
        <f>'BIFUbC-electricity'!AA23</f>
        <v>17701904621847.621</v>
      </c>
      <c r="AB32" s="16">
        <f>'BIFUbC-electricity'!AB23</f>
        <v>17759339207193.652</v>
      </c>
      <c r="AC32" s="16">
        <f>'BIFUbC-electricity'!AC23</f>
        <v>17816773792539.695</v>
      </c>
      <c r="AD32" s="16">
        <f>'BIFUbC-electricity'!AD23</f>
        <v>17874208377885.738</v>
      </c>
      <c r="AE32" s="16">
        <f>'BIFUbC-electricity'!AE23</f>
        <v>17931642963231.785</v>
      </c>
      <c r="AF32" s="16">
        <f>'BIFUbC-electricity'!AF23</f>
        <v>17989077548577.828</v>
      </c>
      <c r="AG32" s="16"/>
    </row>
    <row r="33" spans="1:33">
      <c r="A33" t="s">
        <v>24</v>
      </c>
      <c r="B33" s="16">
        <f>'BIFUbC-electricity'!B24</f>
        <v>0</v>
      </c>
      <c r="C33" s="16">
        <f>'BIFUbC-electricity'!C24</f>
        <v>0</v>
      </c>
      <c r="D33" s="16">
        <f>'BIFUbC-electricity'!D24</f>
        <v>0</v>
      </c>
      <c r="E33" s="16">
        <f>'BIFUbC-electricity'!E24</f>
        <v>0</v>
      </c>
      <c r="F33" s="16">
        <f>'BIFUbC-electricity'!F24</f>
        <v>0</v>
      </c>
      <c r="G33" s="16">
        <f>'BIFUbC-electricity'!G24</f>
        <v>0</v>
      </c>
      <c r="H33" s="16">
        <f>'BIFUbC-electricity'!H24</f>
        <v>0</v>
      </c>
      <c r="I33" s="16">
        <f>'BIFUbC-electricity'!I24</f>
        <v>0</v>
      </c>
      <c r="J33" s="16">
        <f>'BIFUbC-electricity'!J24</f>
        <v>0</v>
      </c>
      <c r="K33" s="16">
        <f>'BIFUbC-electricity'!K24</f>
        <v>0</v>
      </c>
      <c r="L33" s="16">
        <f>'BIFUbC-electricity'!L24</f>
        <v>0</v>
      </c>
      <c r="M33" s="16">
        <f>'BIFUbC-electricity'!M24</f>
        <v>0</v>
      </c>
      <c r="N33" s="16">
        <f>'BIFUbC-electricity'!N24</f>
        <v>0</v>
      </c>
      <c r="O33" s="16">
        <f>'BIFUbC-electricity'!O24</f>
        <v>0</v>
      </c>
      <c r="P33" s="16">
        <f>'BIFUbC-electricity'!P24</f>
        <v>0</v>
      </c>
      <c r="Q33" s="16">
        <f>'BIFUbC-electricity'!Q24</f>
        <v>0</v>
      </c>
      <c r="R33" s="16">
        <f>'BIFUbC-electricity'!R24</f>
        <v>0</v>
      </c>
      <c r="S33" s="16">
        <f>'BIFUbC-electricity'!S24</f>
        <v>0</v>
      </c>
      <c r="T33" s="16">
        <f>'BIFUbC-electricity'!T24</f>
        <v>0</v>
      </c>
      <c r="U33" s="16">
        <f>'BIFUbC-electricity'!U24</f>
        <v>0</v>
      </c>
      <c r="V33" s="16">
        <f>'BIFUbC-electricity'!V24</f>
        <v>0</v>
      </c>
      <c r="W33" s="16">
        <f>'BIFUbC-electricity'!W24</f>
        <v>0</v>
      </c>
      <c r="X33" s="16">
        <f>'BIFUbC-electricity'!X24</f>
        <v>0</v>
      </c>
      <c r="Y33" s="16">
        <f>'BIFUbC-electricity'!Y24</f>
        <v>0</v>
      </c>
      <c r="Z33" s="16">
        <f>'BIFUbC-electricity'!Z24</f>
        <v>0</v>
      </c>
      <c r="AA33" s="16">
        <f>'BIFUbC-electricity'!AA24</f>
        <v>0</v>
      </c>
      <c r="AB33" s="16">
        <f>'BIFUbC-electricity'!AB24</f>
        <v>0</v>
      </c>
      <c r="AC33" s="16">
        <f>'BIFUbC-electricity'!AC24</f>
        <v>0</v>
      </c>
      <c r="AD33" s="16">
        <f>'BIFUbC-electricity'!AD24</f>
        <v>0</v>
      </c>
      <c r="AE33" s="16">
        <f>'BIFUbC-electricity'!AE24</f>
        <v>0</v>
      </c>
      <c r="AF33" s="16">
        <f>'BIFUbC-electricity'!AF24</f>
        <v>0</v>
      </c>
      <c r="AG33" s="16"/>
    </row>
    <row r="34" spans="1:33">
      <c r="A34" t="s">
        <v>25</v>
      </c>
      <c r="B34" s="16">
        <f>'BIFUbC-electricity'!B25</f>
        <v>4053972007121.0981</v>
      </c>
      <c r="C34" s="16">
        <f>'BIFUbC-electricity'!C25</f>
        <v>4058025979128.2188</v>
      </c>
      <c r="D34" s="16">
        <f>'BIFUbC-electricity'!D25</f>
        <v>4062084005107.3467</v>
      </c>
      <c r="E34" s="16">
        <f>'BIFUbC-electricity'!E25</f>
        <v>4066146089112.4536</v>
      </c>
      <c r="F34" s="16">
        <f>'BIFUbC-electricity'!F25</f>
        <v>4070212235201.5654</v>
      </c>
      <c r="G34" s="16">
        <f>'BIFUbC-electricity'!G25</f>
        <v>4074282447436.7666</v>
      </c>
      <c r="H34" s="16">
        <f>'BIFUbC-electricity'!H25</f>
        <v>4078356729884.2031</v>
      </c>
      <c r="I34" s="16">
        <f>'BIFUbC-electricity'!I25</f>
        <v>4082435086614.0869</v>
      </c>
      <c r="J34" s="16">
        <f>'BIFUbC-electricity'!J25</f>
        <v>4086517521700.7007</v>
      </c>
      <c r="K34" s="16">
        <f>'BIFUbC-electricity'!K25</f>
        <v>4090604039222.4009</v>
      </c>
      <c r="L34" s="16">
        <f>'BIFUbC-electricity'!L25</f>
        <v>4094694643261.623</v>
      </c>
      <c r="M34" s="16">
        <f>'BIFUbC-electricity'!M25</f>
        <v>4098789337904.8843</v>
      </c>
      <c r="N34" s="16">
        <f>'BIFUbC-electricity'!N25</f>
        <v>4102888127242.7886</v>
      </c>
      <c r="O34" s="16">
        <f>'BIFUbC-electricity'!O25</f>
        <v>4106991015370.0308</v>
      </c>
      <c r="P34" s="16">
        <f>'BIFUbC-electricity'!P25</f>
        <v>4111098006385.4004</v>
      </c>
      <c r="Q34" s="16">
        <f>'BIFUbC-electricity'!Q25</f>
        <v>4115209104391.7852</v>
      </c>
      <c r="R34" s="16">
        <f>'BIFUbC-electricity'!R25</f>
        <v>4119324313496.1763</v>
      </c>
      <c r="S34" s="16">
        <f>'BIFUbC-electricity'!S25</f>
        <v>4123443637809.6719</v>
      </c>
      <c r="T34" s="16">
        <f>'BIFUbC-electricity'!T25</f>
        <v>4127567081447.481</v>
      </c>
      <c r="U34" s="16">
        <f>'BIFUbC-electricity'!U25</f>
        <v>4131694648528.9282</v>
      </c>
      <c r="V34" s="16">
        <f>'BIFUbC-electricity'!V25</f>
        <v>4135826343177.4565</v>
      </c>
      <c r="W34" s="16">
        <f>'BIFUbC-electricity'!W25</f>
        <v>4115147211461.5693</v>
      </c>
      <c r="X34" s="16">
        <f>'BIFUbC-electricity'!X25</f>
        <v>4094571475404.2612</v>
      </c>
      <c r="Y34" s="16">
        <f>'BIFUbC-electricity'!Y25</f>
        <v>4074098618027.2397</v>
      </c>
      <c r="Z34" s="16">
        <f>'BIFUbC-electricity'!Z25</f>
        <v>4053728124937.1035</v>
      </c>
      <c r="AA34" s="16">
        <f>'BIFUbC-electricity'!AA25</f>
        <v>4033459484312.418</v>
      </c>
      <c r="AB34" s="16">
        <f>'BIFUbC-electricity'!AB25</f>
        <v>4013292186890.856</v>
      </c>
      <c r="AC34" s="16">
        <f>'BIFUbC-electricity'!AC25</f>
        <v>3993225725956.4019</v>
      </c>
      <c r="AD34" s="16">
        <f>'BIFUbC-electricity'!AD25</f>
        <v>3973259597326.6196</v>
      </c>
      <c r="AE34" s="16">
        <f>'BIFUbC-electricity'!AE25</f>
        <v>3953393299339.9863</v>
      </c>
      <c r="AF34" s="16">
        <f>'BIFUbC-electricity'!AF25</f>
        <v>3933626332843.2861</v>
      </c>
      <c r="AG34" s="16"/>
    </row>
    <row r="35" spans="1:33">
      <c r="A35" t="s">
        <v>26</v>
      </c>
      <c r="B35" s="16">
        <f>'BIFUbC-electricity'!B26</f>
        <v>30366447483.196106</v>
      </c>
      <c r="C35" s="16">
        <f>'BIFUbC-electricity'!C26</f>
        <v>31482362059.076401</v>
      </c>
      <c r="D35" s="16">
        <f>'BIFUbC-electricity'!D26</f>
        <v>32598276634.956688</v>
      </c>
      <c r="E35" s="16">
        <f>'BIFUbC-electricity'!E26</f>
        <v>33714191210.836979</v>
      </c>
      <c r="F35" s="16">
        <f>'BIFUbC-electricity'!F26</f>
        <v>34830105786.71727</v>
      </c>
      <c r="G35" s="16">
        <f>'BIFUbC-electricity'!G26</f>
        <v>35946020362.597565</v>
      </c>
      <c r="H35" s="16">
        <f>'BIFUbC-electricity'!H26</f>
        <v>36235511181.503151</v>
      </c>
      <c r="I35" s="16">
        <f>'BIFUbC-electricity'!I26</f>
        <v>36525002000.408737</v>
      </c>
      <c r="J35" s="16">
        <f>'BIFUbC-electricity'!J26</f>
        <v>36814492819.314331</v>
      </c>
      <c r="K35" s="16">
        <f>'BIFUbC-electricity'!K26</f>
        <v>37103983638.219917</v>
      </c>
      <c r="L35" s="16">
        <f>'BIFUbC-electricity'!L26</f>
        <v>37393474457.125504</v>
      </c>
      <c r="M35" s="16">
        <f>'BIFUbC-electricity'!M26</f>
        <v>37546413002.962418</v>
      </c>
      <c r="N35" s="16">
        <f>'BIFUbC-electricity'!N26</f>
        <v>37699351548.799332</v>
      </c>
      <c r="O35" s="16">
        <f>'BIFUbC-electricity'!O26</f>
        <v>37852290094.636246</v>
      </c>
      <c r="P35" s="16">
        <f>'BIFUbC-electricity'!P26</f>
        <v>38005228640.47316</v>
      </c>
      <c r="Q35" s="16">
        <f>'BIFUbC-electricity'!Q26</f>
        <v>38158167186.310074</v>
      </c>
      <c r="R35" s="16">
        <f>'BIFUbC-electricity'!R26</f>
        <v>38267409004.765015</v>
      </c>
      <c r="S35" s="16">
        <f>'BIFUbC-electricity'!S26</f>
        <v>38376650823.219948</v>
      </c>
      <c r="T35" s="16">
        <f>'BIFUbC-electricity'!T26</f>
        <v>38485892641.674889</v>
      </c>
      <c r="U35" s="16">
        <f>'BIFUbC-electricity'!U26</f>
        <v>38595134460.129829</v>
      </c>
      <c r="V35" s="16">
        <f>'BIFUbC-electricity'!V26</f>
        <v>38704376278.584755</v>
      </c>
      <c r="W35" s="16">
        <f>'BIFUbC-electricity'!W26</f>
        <v>38871880400.215698</v>
      </c>
      <c r="X35" s="16">
        <f>'BIFUbC-electricity'!X26</f>
        <v>38999660224.226593</v>
      </c>
      <c r="Y35" s="16">
        <f>'BIFUbC-electricity'!Y26</f>
        <v>39127440048.237534</v>
      </c>
      <c r="Z35" s="16">
        <f>'BIFUbC-electricity'!Z26</f>
        <v>39255219872.248466</v>
      </c>
      <c r="AA35" s="16">
        <f>'BIFUbC-electricity'!AA26</f>
        <v>39382999696.259407</v>
      </c>
      <c r="AB35" s="16">
        <f>'BIFUbC-electricity'!AB26</f>
        <v>39510779520.270302</v>
      </c>
      <c r="AC35" s="16">
        <f>'BIFUbC-electricity'!AC26</f>
        <v>39638559344.281242</v>
      </c>
      <c r="AD35" s="16">
        <f>'BIFUbC-electricity'!AD26</f>
        <v>39766339168.292175</v>
      </c>
      <c r="AE35" s="16">
        <f>'BIFUbC-electricity'!AE26</f>
        <v>39894118992.303108</v>
      </c>
      <c r="AF35" s="16">
        <f>'BIFUbC-electricity'!AF26</f>
        <v>40021898816.314049</v>
      </c>
      <c r="AG35" s="16"/>
    </row>
    <row r="37" spans="1:33">
      <c r="A37" s="1" t="s">
        <v>805</v>
      </c>
    </row>
    <row r="38" spans="1:33">
      <c r="B38">
        <v>2020</v>
      </c>
      <c r="C38">
        <v>2021</v>
      </c>
      <c r="D38">
        <v>2022</v>
      </c>
      <c r="E38">
        <v>2023</v>
      </c>
      <c r="F38">
        <v>2024</v>
      </c>
      <c r="G38">
        <v>2025</v>
      </c>
      <c r="H38">
        <v>2026</v>
      </c>
      <c r="I38">
        <v>2027</v>
      </c>
      <c r="J38">
        <v>2028</v>
      </c>
      <c r="K38">
        <v>2029</v>
      </c>
      <c r="L38">
        <v>2030</v>
      </c>
      <c r="M38">
        <v>2031</v>
      </c>
      <c r="N38">
        <v>2032</v>
      </c>
      <c r="O38">
        <v>2033</v>
      </c>
      <c r="P38">
        <v>2034</v>
      </c>
      <c r="Q38">
        <v>2035</v>
      </c>
      <c r="R38">
        <v>2036</v>
      </c>
      <c r="S38">
        <v>2037</v>
      </c>
      <c r="T38">
        <v>2038</v>
      </c>
      <c r="U38">
        <v>2039</v>
      </c>
      <c r="V38">
        <v>2040</v>
      </c>
      <c r="W38">
        <v>2041</v>
      </c>
      <c r="X38">
        <v>2042</v>
      </c>
      <c r="Y38">
        <v>2043</v>
      </c>
      <c r="Z38">
        <v>2044</v>
      </c>
      <c r="AA38">
        <v>2045</v>
      </c>
      <c r="AB38">
        <v>2046</v>
      </c>
      <c r="AC38">
        <v>2047</v>
      </c>
      <c r="AD38">
        <v>2048</v>
      </c>
      <c r="AE38">
        <v>2049</v>
      </c>
      <c r="AF38">
        <v>2050</v>
      </c>
    </row>
    <row r="39" spans="1:33">
      <c r="A39" t="s">
        <v>2</v>
      </c>
      <c r="B39" s="16">
        <f>B$5*$B11/SUM($B$11:$B$35)</f>
        <v>12665376283551.715</v>
      </c>
      <c r="C39" s="16">
        <f>IFERROR($B39*C11/$B11,0)</f>
        <v>13130807019618.059</v>
      </c>
      <c r="D39" s="16">
        <f t="shared" ref="D39:AF48" si="1">IFERROR($B39*D11/$B11,0)</f>
        <v>13596237755684.402</v>
      </c>
      <c r="E39" s="16">
        <f t="shared" si="1"/>
        <v>14061668491750.742</v>
      </c>
      <c r="F39" s="16">
        <f t="shared" si="1"/>
        <v>14527099227817.088</v>
      </c>
      <c r="G39" s="16">
        <f t="shared" si="1"/>
        <v>14992529963883.43</v>
      </c>
      <c r="H39" s="16">
        <f t="shared" si="1"/>
        <v>15113272113721.727</v>
      </c>
      <c r="I39" s="16">
        <f t="shared" si="1"/>
        <v>15234014263560.021</v>
      </c>
      <c r="J39" s="16">
        <f t="shared" si="1"/>
        <v>15354756413398.316</v>
      </c>
      <c r="K39" s="16">
        <f t="shared" si="1"/>
        <v>15475498563236.611</v>
      </c>
      <c r="L39" s="16">
        <f t="shared" si="1"/>
        <v>15596240713074.908</v>
      </c>
      <c r="M39" s="16">
        <f t="shared" si="1"/>
        <v>15660029018649.855</v>
      </c>
      <c r="N39" s="16">
        <f t="shared" si="1"/>
        <v>15723817324224.805</v>
      </c>
      <c r="O39" s="16">
        <f t="shared" si="1"/>
        <v>15787605629799.754</v>
      </c>
      <c r="P39" s="16">
        <f t="shared" si="1"/>
        <v>15851393935374.701</v>
      </c>
      <c r="Q39" s="16">
        <f t="shared" si="1"/>
        <v>15915182240949.65</v>
      </c>
      <c r="R39" s="16">
        <f t="shared" si="1"/>
        <v>15960745316360.33</v>
      </c>
      <c r="S39" s="16">
        <f t="shared" si="1"/>
        <v>16006308391771.006</v>
      </c>
      <c r="T39" s="16">
        <f t="shared" si="1"/>
        <v>16051871467181.684</v>
      </c>
      <c r="U39" s="16">
        <f t="shared" si="1"/>
        <v>16097434542592.361</v>
      </c>
      <c r="V39" s="16">
        <f t="shared" si="1"/>
        <v>16142997618003.035</v>
      </c>
      <c r="W39" s="16">
        <f t="shared" si="1"/>
        <v>16212861000299.418</v>
      </c>
      <c r="X39" s="16">
        <f t="shared" si="1"/>
        <v>16266155991537.354</v>
      </c>
      <c r="Y39" s="16">
        <f t="shared" si="1"/>
        <v>16319450982775.301</v>
      </c>
      <c r="Z39" s="16">
        <f t="shared" si="1"/>
        <v>16372745974013.246</v>
      </c>
      <c r="AA39" s="16">
        <f t="shared" si="1"/>
        <v>16426040965251.193</v>
      </c>
      <c r="AB39" s="16">
        <f t="shared" si="1"/>
        <v>16479335956489.127</v>
      </c>
      <c r="AC39" s="16">
        <f t="shared" si="1"/>
        <v>16532630947727.074</v>
      </c>
      <c r="AD39" s="16">
        <f t="shared" si="1"/>
        <v>16585925938965.02</v>
      </c>
      <c r="AE39" s="16">
        <f t="shared" si="1"/>
        <v>16639220930202.971</v>
      </c>
      <c r="AF39" s="16">
        <f t="shared" si="1"/>
        <v>16692515921440.914</v>
      </c>
      <c r="AG39" s="16"/>
    </row>
    <row r="40" spans="1:33">
      <c r="A40" t="s">
        <v>3</v>
      </c>
      <c r="B40" s="16">
        <f t="shared" ref="B40:B63" si="2">B$5*$B12/SUM($B$11:$B$35)</f>
        <v>0</v>
      </c>
      <c r="C40" s="16">
        <f t="shared" ref="C40:R63" si="3">IFERROR($B40*C12/$B12,0)</f>
        <v>0</v>
      </c>
      <c r="D40" s="16">
        <f t="shared" si="3"/>
        <v>0</v>
      </c>
      <c r="E40" s="16">
        <f t="shared" si="3"/>
        <v>0</v>
      </c>
      <c r="F40" s="16">
        <f t="shared" si="3"/>
        <v>0</v>
      </c>
      <c r="G40" s="16">
        <f t="shared" si="3"/>
        <v>0</v>
      </c>
      <c r="H40" s="16">
        <f t="shared" si="3"/>
        <v>0</v>
      </c>
      <c r="I40" s="16">
        <f t="shared" si="3"/>
        <v>0</v>
      </c>
      <c r="J40" s="16">
        <f t="shared" si="3"/>
        <v>0</v>
      </c>
      <c r="K40" s="16">
        <f t="shared" si="3"/>
        <v>0</v>
      </c>
      <c r="L40" s="16">
        <f t="shared" si="3"/>
        <v>0</v>
      </c>
      <c r="M40" s="16">
        <f t="shared" si="3"/>
        <v>0</v>
      </c>
      <c r="N40" s="16">
        <f t="shared" si="3"/>
        <v>0</v>
      </c>
      <c r="O40" s="16">
        <f t="shared" si="3"/>
        <v>0</v>
      </c>
      <c r="P40" s="16">
        <f t="shared" si="3"/>
        <v>0</v>
      </c>
      <c r="Q40" s="16">
        <f t="shared" si="3"/>
        <v>0</v>
      </c>
      <c r="R40" s="16">
        <f t="shared" si="3"/>
        <v>0</v>
      </c>
      <c r="S40" s="16">
        <f t="shared" si="1"/>
        <v>0</v>
      </c>
      <c r="T40" s="16">
        <f t="shared" si="1"/>
        <v>0</v>
      </c>
      <c r="U40" s="16">
        <f t="shared" si="1"/>
        <v>0</v>
      </c>
      <c r="V40" s="16">
        <f t="shared" si="1"/>
        <v>0</v>
      </c>
      <c r="W40" s="16">
        <f t="shared" si="1"/>
        <v>0</v>
      </c>
      <c r="X40" s="16">
        <f t="shared" si="1"/>
        <v>0</v>
      </c>
      <c r="Y40" s="16">
        <f t="shared" si="1"/>
        <v>0</v>
      </c>
      <c r="Z40" s="16">
        <f t="shared" si="1"/>
        <v>0</v>
      </c>
      <c r="AA40" s="16">
        <f t="shared" si="1"/>
        <v>0</v>
      </c>
      <c r="AB40" s="16">
        <f t="shared" si="1"/>
        <v>0</v>
      </c>
      <c r="AC40" s="16">
        <f t="shared" si="1"/>
        <v>0</v>
      </c>
      <c r="AD40" s="16">
        <f t="shared" si="1"/>
        <v>0</v>
      </c>
      <c r="AE40" s="16">
        <f t="shared" si="1"/>
        <v>0</v>
      </c>
      <c r="AF40" s="16">
        <f t="shared" si="1"/>
        <v>0</v>
      </c>
      <c r="AG40" s="16"/>
    </row>
    <row r="41" spans="1:33">
      <c r="A41" t="s">
        <v>4</v>
      </c>
      <c r="B41" s="16">
        <f t="shared" si="2"/>
        <v>0</v>
      </c>
      <c r="C41" s="16">
        <f t="shared" si="3"/>
        <v>0</v>
      </c>
      <c r="D41" s="16">
        <f t="shared" si="1"/>
        <v>0</v>
      </c>
      <c r="E41" s="16">
        <f t="shared" si="1"/>
        <v>0</v>
      </c>
      <c r="F41" s="16">
        <f t="shared" si="1"/>
        <v>0</v>
      </c>
      <c r="G41" s="16">
        <f t="shared" si="1"/>
        <v>0</v>
      </c>
      <c r="H41" s="16">
        <f t="shared" si="1"/>
        <v>0</v>
      </c>
      <c r="I41" s="16">
        <f t="shared" si="1"/>
        <v>0</v>
      </c>
      <c r="J41" s="16">
        <f t="shared" si="1"/>
        <v>0</v>
      </c>
      <c r="K41" s="16">
        <f t="shared" si="1"/>
        <v>0</v>
      </c>
      <c r="L41" s="16">
        <f t="shared" si="1"/>
        <v>0</v>
      </c>
      <c r="M41" s="16">
        <f t="shared" si="1"/>
        <v>0</v>
      </c>
      <c r="N41" s="16">
        <f t="shared" si="1"/>
        <v>0</v>
      </c>
      <c r="O41" s="16">
        <f t="shared" si="1"/>
        <v>0</v>
      </c>
      <c r="P41" s="16">
        <f t="shared" si="1"/>
        <v>0</v>
      </c>
      <c r="Q41" s="16">
        <f t="shared" si="1"/>
        <v>0</v>
      </c>
      <c r="R41" s="16">
        <f t="shared" si="1"/>
        <v>0</v>
      </c>
      <c r="S41" s="16">
        <f t="shared" si="1"/>
        <v>0</v>
      </c>
      <c r="T41" s="16">
        <f t="shared" si="1"/>
        <v>0</v>
      </c>
      <c r="U41" s="16">
        <f t="shared" si="1"/>
        <v>0</v>
      </c>
      <c r="V41" s="16">
        <f t="shared" si="1"/>
        <v>0</v>
      </c>
      <c r="W41" s="16">
        <f t="shared" si="1"/>
        <v>0</v>
      </c>
      <c r="X41" s="16">
        <f t="shared" si="1"/>
        <v>0</v>
      </c>
      <c r="Y41" s="16">
        <f t="shared" si="1"/>
        <v>0</v>
      </c>
      <c r="Z41" s="16">
        <f t="shared" si="1"/>
        <v>0</v>
      </c>
      <c r="AA41" s="16">
        <f t="shared" si="1"/>
        <v>0</v>
      </c>
      <c r="AB41" s="16">
        <f t="shared" si="1"/>
        <v>0</v>
      </c>
      <c r="AC41" s="16">
        <f t="shared" si="1"/>
        <v>0</v>
      </c>
      <c r="AD41" s="16">
        <f t="shared" si="1"/>
        <v>0</v>
      </c>
      <c r="AE41" s="16">
        <f t="shared" si="1"/>
        <v>0</v>
      </c>
      <c r="AF41" s="16">
        <f t="shared" si="1"/>
        <v>0</v>
      </c>
      <c r="AG41" s="16"/>
    </row>
    <row r="42" spans="1:33">
      <c r="A42" t="s">
        <v>5</v>
      </c>
      <c r="B42" s="16">
        <f t="shared" si="2"/>
        <v>1092377332263.2924</v>
      </c>
      <c r="C42" s="16">
        <f t="shared" si="3"/>
        <v>1132520315340.5322</v>
      </c>
      <c r="D42" s="16">
        <f t="shared" si="1"/>
        <v>1172663298417.772</v>
      </c>
      <c r="E42" s="16">
        <f t="shared" si="1"/>
        <v>1212806281495.012</v>
      </c>
      <c r="F42" s="16">
        <f t="shared" si="1"/>
        <v>1252949264572.252</v>
      </c>
      <c r="G42" s="16">
        <f t="shared" si="1"/>
        <v>1293092247649.4919</v>
      </c>
      <c r="H42" s="16">
        <f t="shared" si="1"/>
        <v>1303506149659.1294</v>
      </c>
      <c r="I42" s="16">
        <f t="shared" si="1"/>
        <v>1313920051668.7666</v>
      </c>
      <c r="J42" s="16">
        <f t="shared" si="1"/>
        <v>1324333953678.4038</v>
      </c>
      <c r="K42" s="16">
        <f t="shared" si="1"/>
        <v>1334747855688.041</v>
      </c>
      <c r="L42" s="16">
        <f t="shared" si="1"/>
        <v>1345161757697.6785</v>
      </c>
      <c r="M42" s="16">
        <f t="shared" si="1"/>
        <v>1350663441778.2417</v>
      </c>
      <c r="N42" s="16">
        <f t="shared" si="1"/>
        <v>1356165125858.8047</v>
      </c>
      <c r="O42" s="16">
        <f t="shared" si="1"/>
        <v>1361666809939.3679</v>
      </c>
      <c r="P42" s="16">
        <f t="shared" si="1"/>
        <v>1367168494019.9309</v>
      </c>
      <c r="Q42" s="16">
        <f t="shared" si="1"/>
        <v>1372670178100.4941</v>
      </c>
      <c r="R42" s="16">
        <f t="shared" si="1"/>
        <v>1376599952443.7534</v>
      </c>
      <c r="S42" s="16">
        <f t="shared" si="1"/>
        <v>1380529726787.0127</v>
      </c>
      <c r="T42" s="16">
        <f t="shared" si="1"/>
        <v>1384459501130.2722</v>
      </c>
      <c r="U42" s="16">
        <f t="shared" si="1"/>
        <v>1388389275473.5313</v>
      </c>
      <c r="V42" s="16">
        <f t="shared" si="1"/>
        <v>1392319049816.7905</v>
      </c>
      <c r="W42" s="16">
        <f t="shared" si="1"/>
        <v>1398344703809.7893</v>
      </c>
      <c r="X42" s="16">
        <f t="shared" si="1"/>
        <v>1402941348950.6917</v>
      </c>
      <c r="Y42" s="16">
        <f t="shared" si="1"/>
        <v>1407537994091.5952</v>
      </c>
      <c r="Z42" s="16">
        <f t="shared" si="1"/>
        <v>1412134639232.499</v>
      </c>
      <c r="AA42" s="16">
        <f t="shared" si="1"/>
        <v>1416731284373.4028</v>
      </c>
      <c r="AB42" s="16">
        <f t="shared" si="1"/>
        <v>1421327929514.3049</v>
      </c>
      <c r="AC42" s="16">
        <f t="shared" si="1"/>
        <v>1425924574655.2085</v>
      </c>
      <c r="AD42" s="16">
        <f t="shared" si="1"/>
        <v>1430521219796.1123</v>
      </c>
      <c r="AE42" s="16">
        <f t="shared" si="1"/>
        <v>1435117864937.0159</v>
      </c>
      <c r="AF42" s="16">
        <f t="shared" si="1"/>
        <v>1439714510077.9194</v>
      </c>
      <c r="AG42" s="16"/>
    </row>
    <row r="43" spans="1:33">
      <c r="A43" t="s">
        <v>6</v>
      </c>
      <c r="B43" s="16">
        <f t="shared" si="2"/>
        <v>10034116767384.43</v>
      </c>
      <c r="C43" s="16">
        <f t="shared" si="3"/>
        <v>10402853254028.293</v>
      </c>
      <c r="D43" s="16">
        <f t="shared" si="1"/>
        <v>10771589740672.156</v>
      </c>
      <c r="E43" s="16">
        <f t="shared" si="1"/>
        <v>11140326227316.02</v>
      </c>
      <c r="F43" s="16">
        <f t="shared" si="1"/>
        <v>11509062713959.883</v>
      </c>
      <c r="G43" s="16">
        <f t="shared" si="1"/>
        <v>11877799200603.746</v>
      </c>
      <c r="H43" s="16">
        <f t="shared" si="1"/>
        <v>11973456905759.803</v>
      </c>
      <c r="I43" s="16">
        <f t="shared" si="1"/>
        <v>12069114610915.857</v>
      </c>
      <c r="J43" s="16">
        <f t="shared" si="1"/>
        <v>12164772316071.914</v>
      </c>
      <c r="K43" s="16">
        <f t="shared" si="1"/>
        <v>12260430021227.967</v>
      </c>
      <c r="L43" s="16">
        <f t="shared" si="1"/>
        <v>12356087726384.021</v>
      </c>
      <c r="M43" s="16">
        <f t="shared" si="1"/>
        <v>12406623872504.201</v>
      </c>
      <c r="N43" s="16">
        <f t="shared" si="1"/>
        <v>12457160018624.383</v>
      </c>
      <c r="O43" s="16">
        <f t="shared" si="1"/>
        <v>12507696164744.563</v>
      </c>
      <c r="P43" s="16">
        <f t="shared" si="1"/>
        <v>12558232310864.744</v>
      </c>
      <c r="Q43" s="16">
        <f t="shared" si="1"/>
        <v>12608768456984.926</v>
      </c>
      <c r="R43" s="16">
        <f t="shared" si="1"/>
        <v>12644865704213.621</v>
      </c>
      <c r="S43" s="16">
        <f t="shared" si="1"/>
        <v>12680962951442.322</v>
      </c>
      <c r="T43" s="16">
        <f t="shared" si="1"/>
        <v>12717060198671.023</v>
      </c>
      <c r="U43" s="16">
        <f t="shared" si="1"/>
        <v>12753157445899.723</v>
      </c>
      <c r="V43" s="16">
        <f t="shared" si="1"/>
        <v>12789254693128.422</v>
      </c>
      <c r="W43" s="16">
        <f t="shared" si="1"/>
        <v>12844603805545.771</v>
      </c>
      <c r="X43" s="16">
        <f t="shared" si="1"/>
        <v>12886826646243.574</v>
      </c>
      <c r="Y43" s="16">
        <f t="shared" si="1"/>
        <v>12929049486941.391</v>
      </c>
      <c r="Z43" s="16">
        <f t="shared" si="1"/>
        <v>12971272327639.203</v>
      </c>
      <c r="AA43" s="16">
        <f t="shared" si="1"/>
        <v>13013495168337.02</v>
      </c>
      <c r="AB43" s="16">
        <f t="shared" si="1"/>
        <v>13055718009034.824</v>
      </c>
      <c r="AC43" s="16">
        <f t="shared" si="1"/>
        <v>13097940849732.639</v>
      </c>
      <c r="AD43" s="16">
        <f t="shared" si="1"/>
        <v>13140163690430.455</v>
      </c>
      <c r="AE43" s="16">
        <f t="shared" si="1"/>
        <v>13182386531128.27</v>
      </c>
      <c r="AF43" s="16">
        <f t="shared" si="1"/>
        <v>13224609371826.084</v>
      </c>
      <c r="AG43" s="16"/>
    </row>
    <row r="44" spans="1:33">
      <c r="A44" t="s">
        <v>7</v>
      </c>
      <c r="B44" s="16">
        <f t="shared" si="2"/>
        <v>7560710524603.8174</v>
      </c>
      <c r="C44" s="16">
        <f t="shared" si="3"/>
        <v>7838553597392.8164</v>
      </c>
      <c r="D44" s="16">
        <f t="shared" si="1"/>
        <v>8116396670181.8125</v>
      </c>
      <c r="E44" s="16">
        <f t="shared" si="1"/>
        <v>8394239742970.8105</v>
      </c>
      <c r="F44" s="16">
        <f t="shared" si="1"/>
        <v>8672082815759.8076</v>
      </c>
      <c r="G44" s="16">
        <f t="shared" si="1"/>
        <v>8949925888548.8047</v>
      </c>
      <c r="H44" s="16">
        <f t="shared" si="1"/>
        <v>9022004003135.2031</v>
      </c>
      <c r="I44" s="16">
        <f t="shared" si="1"/>
        <v>9094082117721.6035</v>
      </c>
      <c r="J44" s="16">
        <f t="shared" si="1"/>
        <v>9166160232308</v>
      </c>
      <c r="K44" s="16">
        <f t="shared" si="1"/>
        <v>9238238346894.3984</v>
      </c>
      <c r="L44" s="16">
        <f t="shared" si="1"/>
        <v>9310316461480.7988</v>
      </c>
      <c r="M44" s="16">
        <f t="shared" si="1"/>
        <v>9348395465413.2324</v>
      </c>
      <c r="N44" s="16">
        <f t="shared" si="1"/>
        <v>9386474469345.6699</v>
      </c>
      <c r="O44" s="16">
        <f t="shared" si="1"/>
        <v>9424553473278.1074</v>
      </c>
      <c r="P44" s="16">
        <f t="shared" si="1"/>
        <v>9462632477210.5449</v>
      </c>
      <c r="Q44" s="16">
        <f t="shared" si="1"/>
        <v>9500711481142.9824</v>
      </c>
      <c r="R44" s="16">
        <f t="shared" si="1"/>
        <v>9527910769666.1504</v>
      </c>
      <c r="S44" s="16">
        <f t="shared" si="1"/>
        <v>9555110058189.3203</v>
      </c>
      <c r="T44" s="16">
        <f t="shared" si="1"/>
        <v>9582309346712.4883</v>
      </c>
      <c r="U44" s="16">
        <f t="shared" si="1"/>
        <v>9609508635235.6582</v>
      </c>
      <c r="V44" s="16">
        <f t="shared" si="1"/>
        <v>9636707923758.8242</v>
      </c>
      <c r="W44" s="16">
        <f t="shared" si="1"/>
        <v>9678413499494.3594</v>
      </c>
      <c r="X44" s="16">
        <f t="shared" si="1"/>
        <v>9710228424857.8164</v>
      </c>
      <c r="Y44" s="16">
        <f t="shared" si="1"/>
        <v>9742043350221.2832</v>
      </c>
      <c r="Z44" s="16">
        <f t="shared" si="1"/>
        <v>9773858275584.75</v>
      </c>
      <c r="AA44" s="16">
        <f t="shared" si="1"/>
        <v>9805673200948.2148</v>
      </c>
      <c r="AB44" s="16">
        <f t="shared" si="1"/>
        <v>9837488126311.6738</v>
      </c>
      <c r="AC44" s="16">
        <f t="shared" si="1"/>
        <v>9869303051675.1387</v>
      </c>
      <c r="AD44" s="16">
        <f t="shared" si="1"/>
        <v>9901117977038.6074</v>
      </c>
      <c r="AE44" s="16">
        <f t="shared" si="1"/>
        <v>9932932902402.0723</v>
      </c>
      <c r="AF44" s="16">
        <f t="shared" si="1"/>
        <v>9964747827765.5371</v>
      </c>
      <c r="AG44" s="16"/>
    </row>
    <row r="45" spans="1:33">
      <c r="A45" t="s">
        <v>8</v>
      </c>
      <c r="B45" s="16">
        <f t="shared" si="2"/>
        <v>1269523972631.1787</v>
      </c>
      <c r="C45" s="16">
        <f t="shared" si="3"/>
        <v>1316176789239.7903</v>
      </c>
      <c r="D45" s="16">
        <f t="shared" si="1"/>
        <v>1362829605848.4021</v>
      </c>
      <c r="E45" s="16">
        <f t="shared" si="1"/>
        <v>1409482422457.0134</v>
      </c>
      <c r="F45" s="16">
        <f t="shared" si="1"/>
        <v>1456135239065.6252</v>
      </c>
      <c r="G45" s="16">
        <f t="shared" si="1"/>
        <v>1502788055674.2368</v>
      </c>
      <c r="H45" s="16">
        <f t="shared" si="1"/>
        <v>1514890740213.1726</v>
      </c>
      <c r="I45" s="16">
        <f t="shared" si="1"/>
        <v>1526993424752.1082</v>
      </c>
      <c r="J45" s="16">
        <f t="shared" si="1"/>
        <v>1539096109291.0435</v>
      </c>
      <c r="K45" s="16">
        <f t="shared" si="1"/>
        <v>1551198793829.979</v>
      </c>
      <c r="L45" s="16">
        <f t="shared" si="1"/>
        <v>1563301478368.9146</v>
      </c>
      <c r="M45" s="16">
        <f t="shared" si="1"/>
        <v>1569695349446.0881</v>
      </c>
      <c r="N45" s="16">
        <f t="shared" si="1"/>
        <v>1576089220523.2617</v>
      </c>
      <c r="O45" s="16">
        <f t="shared" si="1"/>
        <v>1582483091600.4351</v>
      </c>
      <c r="P45" s="16">
        <f t="shared" si="1"/>
        <v>1588876962677.6084</v>
      </c>
      <c r="Q45" s="16">
        <f t="shared" si="1"/>
        <v>1595270833754.7822</v>
      </c>
      <c r="R45" s="16">
        <f t="shared" si="1"/>
        <v>1599837884524.1917</v>
      </c>
      <c r="S45" s="16">
        <f t="shared" si="1"/>
        <v>1604404935293.6011</v>
      </c>
      <c r="T45" s="16">
        <f t="shared" si="1"/>
        <v>1608971986063.011</v>
      </c>
      <c r="U45" s="16">
        <f t="shared" si="1"/>
        <v>1613539036832.4204</v>
      </c>
      <c r="V45" s="16">
        <f t="shared" si="1"/>
        <v>1618106087601.8298</v>
      </c>
      <c r="W45" s="16">
        <f t="shared" si="1"/>
        <v>1625108898781.5925</v>
      </c>
      <c r="X45" s="16">
        <f t="shared" si="1"/>
        <v>1630450964227.022</v>
      </c>
      <c r="Y45" s="16">
        <f t="shared" si="1"/>
        <v>1635793029672.4529</v>
      </c>
      <c r="Z45" s="16">
        <f t="shared" si="1"/>
        <v>1641135095117.8838</v>
      </c>
      <c r="AA45" s="16">
        <f t="shared" si="1"/>
        <v>1646477160563.3149</v>
      </c>
      <c r="AB45" s="16">
        <f t="shared" si="1"/>
        <v>1651819226008.7441</v>
      </c>
      <c r="AC45" s="16">
        <f t="shared" si="1"/>
        <v>1657161291454.175</v>
      </c>
      <c r="AD45" s="16">
        <f t="shared" si="1"/>
        <v>1662503356899.6062</v>
      </c>
      <c r="AE45" s="16">
        <f t="shared" si="1"/>
        <v>1667845422345.0371</v>
      </c>
      <c r="AF45" s="16">
        <f t="shared" si="1"/>
        <v>1673187487790.468</v>
      </c>
      <c r="AG45" s="16"/>
    </row>
    <row r="46" spans="1:33">
      <c r="A46" t="s">
        <v>9</v>
      </c>
      <c r="B46" s="16">
        <f t="shared" si="2"/>
        <v>7247786920487.2275</v>
      </c>
      <c r="C46" s="16">
        <f t="shared" si="3"/>
        <v>7514130590484.249</v>
      </c>
      <c r="D46" s="16">
        <f t="shared" si="1"/>
        <v>7780474260481.2686</v>
      </c>
      <c r="E46" s="16">
        <f t="shared" si="1"/>
        <v>8046817930478.2881</v>
      </c>
      <c r="F46" s="16">
        <f t="shared" si="1"/>
        <v>8313161600475.3096</v>
      </c>
      <c r="G46" s="16">
        <f t="shared" si="1"/>
        <v>8579505270472.3281</v>
      </c>
      <c r="H46" s="16">
        <f t="shared" si="1"/>
        <v>8648600207310.9609</v>
      </c>
      <c r="I46" s="16">
        <f t="shared" si="1"/>
        <v>8717695144149.5918</v>
      </c>
      <c r="J46" s="16">
        <f t="shared" si="1"/>
        <v>8786790080988.2227</v>
      </c>
      <c r="K46" s="16">
        <f t="shared" si="1"/>
        <v>8855885017826.8555</v>
      </c>
      <c r="L46" s="16">
        <f t="shared" si="1"/>
        <v>8924979954665.4863</v>
      </c>
      <c r="M46" s="16">
        <f t="shared" si="1"/>
        <v>8961482940165.1406</v>
      </c>
      <c r="N46" s="16">
        <f t="shared" si="1"/>
        <v>8997985925664.7969</v>
      </c>
      <c r="O46" s="16">
        <f t="shared" si="1"/>
        <v>9034488911164.4492</v>
      </c>
      <c r="P46" s="16">
        <f t="shared" si="1"/>
        <v>9070991896664.1055</v>
      </c>
      <c r="Q46" s="16">
        <f t="shared" si="1"/>
        <v>9107494882163.7598</v>
      </c>
      <c r="R46" s="16">
        <f t="shared" si="1"/>
        <v>9133568443234.9395</v>
      </c>
      <c r="S46" s="16">
        <f t="shared" si="1"/>
        <v>9159642004306.1211</v>
      </c>
      <c r="T46" s="16">
        <f t="shared" si="1"/>
        <v>9185715565377.3047</v>
      </c>
      <c r="U46" s="16">
        <f t="shared" si="1"/>
        <v>9211789126448.4863</v>
      </c>
      <c r="V46" s="16">
        <f t="shared" si="1"/>
        <v>9237862687519.6641</v>
      </c>
      <c r="W46" s="16">
        <f t="shared" si="1"/>
        <v>9277842147828.8184</v>
      </c>
      <c r="X46" s="16">
        <f t="shared" si="1"/>
        <v>9308340313202.9805</v>
      </c>
      <c r="Y46" s="16">
        <f t="shared" si="1"/>
        <v>9338838478577.1543</v>
      </c>
      <c r="Z46" s="16">
        <f t="shared" si="1"/>
        <v>9369336643951.3242</v>
      </c>
      <c r="AA46" s="16">
        <f t="shared" si="1"/>
        <v>9399834809325.498</v>
      </c>
      <c r="AB46" s="16">
        <f t="shared" si="1"/>
        <v>9430332974699.6602</v>
      </c>
      <c r="AC46" s="16">
        <f t="shared" si="1"/>
        <v>9460831140073.832</v>
      </c>
      <c r="AD46" s="16">
        <f t="shared" si="1"/>
        <v>9491329305448.0039</v>
      </c>
      <c r="AE46" s="16">
        <f t="shared" si="1"/>
        <v>9521827470822.1758</v>
      </c>
      <c r="AF46" s="16">
        <f t="shared" si="1"/>
        <v>9552325636196.3477</v>
      </c>
      <c r="AG46" s="16"/>
    </row>
    <row r="47" spans="1:33">
      <c r="A47" t="s">
        <v>648</v>
      </c>
      <c r="B47" s="16">
        <f t="shared" si="2"/>
        <v>0</v>
      </c>
      <c r="C47" s="16">
        <f t="shared" si="3"/>
        <v>0</v>
      </c>
      <c r="D47" s="16">
        <f t="shared" si="1"/>
        <v>0</v>
      </c>
      <c r="E47" s="16">
        <f t="shared" si="1"/>
        <v>0</v>
      </c>
      <c r="F47" s="16">
        <f t="shared" si="1"/>
        <v>0</v>
      </c>
      <c r="G47" s="16">
        <f t="shared" si="1"/>
        <v>0</v>
      </c>
      <c r="H47" s="16">
        <f t="shared" si="1"/>
        <v>0</v>
      </c>
      <c r="I47" s="16">
        <f t="shared" si="1"/>
        <v>0</v>
      </c>
      <c r="J47" s="16">
        <f t="shared" si="1"/>
        <v>0</v>
      </c>
      <c r="K47" s="16">
        <f t="shared" si="1"/>
        <v>0</v>
      </c>
      <c r="L47" s="16">
        <f t="shared" si="1"/>
        <v>0</v>
      </c>
      <c r="M47" s="16">
        <f t="shared" si="1"/>
        <v>0</v>
      </c>
      <c r="N47" s="16">
        <f t="shared" si="1"/>
        <v>0</v>
      </c>
      <c r="O47" s="16">
        <f t="shared" si="1"/>
        <v>0</v>
      </c>
      <c r="P47" s="16">
        <f t="shared" si="1"/>
        <v>0</v>
      </c>
      <c r="Q47" s="16">
        <f t="shared" si="1"/>
        <v>0</v>
      </c>
      <c r="R47" s="16">
        <f t="shared" si="1"/>
        <v>0</v>
      </c>
      <c r="S47" s="16">
        <f t="shared" si="1"/>
        <v>0</v>
      </c>
      <c r="T47" s="16">
        <f t="shared" si="1"/>
        <v>0</v>
      </c>
      <c r="U47" s="16">
        <f t="shared" si="1"/>
        <v>0</v>
      </c>
      <c r="V47" s="16">
        <f t="shared" si="1"/>
        <v>0</v>
      </c>
      <c r="W47" s="16">
        <f t="shared" si="1"/>
        <v>0</v>
      </c>
      <c r="X47" s="16">
        <f t="shared" si="1"/>
        <v>0</v>
      </c>
      <c r="Y47" s="16">
        <f t="shared" si="1"/>
        <v>0</v>
      </c>
      <c r="Z47" s="16">
        <f t="shared" si="1"/>
        <v>0</v>
      </c>
      <c r="AA47" s="16">
        <f t="shared" si="1"/>
        <v>0</v>
      </c>
      <c r="AB47" s="16">
        <f t="shared" si="1"/>
        <v>0</v>
      </c>
      <c r="AC47" s="16">
        <f t="shared" si="1"/>
        <v>0</v>
      </c>
      <c r="AD47" s="16">
        <f t="shared" si="1"/>
        <v>0</v>
      </c>
      <c r="AE47" s="16">
        <f t="shared" si="1"/>
        <v>0</v>
      </c>
      <c r="AF47" s="16">
        <f t="shared" si="1"/>
        <v>0</v>
      </c>
      <c r="AG47" s="16"/>
    </row>
    <row r="48" spans="1:33">
      <c r="A48" t="s">
        <v>125</v>
      </c>
      <c r="B48" s="16">
        <f t="shared" si="2"/>
        <v>26239904500004.688</v>
      </c>
      <c r="C48" s="16">
        <f t="shared" si="3"/>
        <v>27797104464622.094</v>
      </c>
      <c r="D48" s="16">
        <f t="shared" si="1"/>
        <v>29354304429239.504</v>
      </c>
      <c r="E48" s="16">
        <f t="shared" si="1"/>
        <v>30911504393856.91</v>
      </c>
      <c r="F48" s="16">
        <f t="shared" si="1"/>
        <v>32468704358474.32</v>
      </c>
      <c r="G48" s="16">
        <f t="shared" si="1"/>
        <v>34025904323091.73</v>
      </c>
      <c r="H48" s="16">
        <f t="shared" si="1"/>
        <v>34759464449459.949</v>
      </c>
      <c r="I48" s="16">
        <f t="shared" si="1"/>
        <v>35493024575828.43</v>
      </c>
      <c r="J48" s="16">
        <f t="shared" si="1"/>
        <v>36226584702196.906</v>
      </c>
      <c r="K48" s="16">
        <f t="shared" si="1"/>
        <v>36960144828565.383</v>
      </c>
      <c r="L48" s="16">
        <f t="shared" si="1"/>
        <v>37693704954934.125</v>
      </c>
      <c r="M48" s="16">
        <f t="shared" ref="D48:AF57" si="4">IFERROR($B48*M20/$B20,0)</f>
        <v>38342110549150.734</v>
      </c>
      <c r="N48" s="16">
        <f t="shared" si="4"/>
        <v>38990516143367.352</v>
      </c>
      <c r="O48" s="16">
        <f t="shared" si="4"/>
        <v>39638921737583.961</v>
      </c>
      <c r="P48" s="16">
        <f t="shared" si="4"/>
        <v>40287327331800.578</v>
      </c>
      <c r="Q48" s="16">
        <f t="shared" si="4"/>
        <v>40935732926017.188</v>
      </c>
      <c r="R48" s="16">
        <f t="shared" si="4"/>
        <v>41546178066141.75</v>
      </c>
      <c r="S48" s="16">
        <f t="shared" si="4"/>
        <v>42156623206266.563</v>
      </c>
      <c r="T48" s="16">
        <f t="shared" si="4"/>
        <v>42767068346391.383</v>
      </c>
      <c r="U48" s="16">
        <f t="shared" si="4"/>
        <v>43377513486516.203</v>
      </c>
      <c r="V48" s="16">
        <f t="shared" si="4"/>
        <v>43987958626641.281</v>
      </c>
      <c r="W48" s="16">
        <f t="shared" si="4"/>
        <v>44649017705554.727</v>
      </c>
      <c r="X48" s="16">
        <f t="shared" si="4"/>
        <v>45275567280748.922</v>
      </c>
      <c r="Y48" s="16">
        <f t="shared" si="4"/>
        <v>45902116855942.859</v>
      </c>
      <c r="Z48" s="16">
        <f t="shared" si="4"/>
        <v>46528666431136.805</v>
      </c>
      <c r="AA48" s="16">
        <f t="shared" si="4"/>
        <v>47155216006331</v>
      </c>
      <c r="AB48" s="16">
        <f t="shared" si="4"/>
        <v>47781765581524.938</v>
      </c>
      <c r="AC48" s="16">
        <f t="shared" si="4"/>
        <v>48408315156719.133</v>
      </c>
      <c r="AD48" s="16">
        <f t="shared" si="4"/>
        <v>49034864731913.078</v>
      </c>
      <c r="AE48" s="16">
        <f t="shared" si="4"/>
        <v>49661414307107.008</v>
      </c>
      <c r="AF48" s="16">
        <f t="shared" si="4"/>
        <v>50287963882301.203</v>
      </c>
      <c r="AG48" s="16"/>
    </row>
    <row r="49" spans="1:33">
      <c r="A49" t="s">
        <v>12</v>
      </c>
      <c r="B49" s="16">
        <f t="shared" si="2"/>
        <v>21287882240890</v>
      </c>
      <c r="C49" s="16">
        <f t="shared" si="3"/>
        <v>22551205797280.516</v>
      </c>
      <c r="D49" s="16">
        <f t="shared" si="4"/>
        <v>23814529353671.035</v>
      </c>
      <c r="E49" s="16">
        <f t="shared" si="4"/>
        <v>25077852910061.555</v>
      </c>
      <c r="F49" s="16">
        <f t="shared" si="4"/>
        <v>26341176466452.074</v>
      </c>
      <c r="G49" s="16">
        <f t="shared" si="4"/>
        <v>27604500022842.594</v>
      </c>
      <c r="H49" s="16">
        <f t="shared" si="4"/>
        <v>28199621913882.105</v>
      </c>
      <c r="I49" s="16">
        <f t="shared" si="4"/>
        <v>28794743804921.832</v>
      </c>
      <c r="J49" s="16">
        <f t="shared" si="4"/>
        <v>29389865695961.555</v>
      </c>
      <c r="K49" s="16">
        <f t="shared" si="4"/>
        <v>29984987587001.281</v>
      </c>
      <c r="L49" s="16">
        <f t="shared" si="4"/>
        <v>30580109478041.215</v>
      </c>
      <c r="M49" s="16">
        <f t="shared" si="4"/>
        <v>31106147289421.781</v>
      </c>
      <c r="N49" s="16">
        <f t="shared" si="4"/>
        <v>31632185100802.348</v>
      </c>
      <c r="O49" s="16">
        <f t="shared" si="4"/>
        <v>32158222912182.914</v>
      </c>
      <c r="P49" s="16">
        <f t="shared" si="4"/>
        <v>32684260723563.484</v>
      </c>
      <c r="Q49" s="16">
        <f t="shared" si="4"/>
        <v>33210298534944.051</v>
      </c>
      <c r="R49" s="16">
        <f t="shared" si="4"/>
        <v>33705539828885.988</v>
      </c>
      <c r="S49" s="16">
        <f t="shared" si="4"/>
        <v>34200781122828.133</v>
      </c>
      <c r="T49" s="16">
        <f t="shared" si="4"/>
        <v>34696022416770.289</v>
      </c>
      <c r="U49" s="16">
        <f t="shared" si="4"/>
        <v>35191263710712.43</v>
      </c>
      <c r="V49" s="16">
        <f t="shared" si="4"/>
        <v>35686505004654.797</v>
      </c>
      <c r="W49" s="16">
        <f t="shared" si="4"/>
        <v>36222808321847.813</v>
      </c>
      <c r="X49" s="16">
        <f t="shared" si="4"/>
        <v>36731114805006.367</v>
      </c>
      <c r="Y49" s="16">
        <f t="shared" si="4"/>
        <v>37239421288164.719</v>
      </c>
      <c r="Z49" s="16">
        <f t="shared" si="4"/>
        <v>37747727771323.063</v>
      </c>
      <c r="AA49" s="16">
        <f t="shared" si="4"/>
        <v>38256034254481.617</v>
      </c>
      <c r="AB49" s="16">
        <f t="shared" si="4"/>
        <v>38764340737639.961</v>
      </c>
      <c r="AC49" s="16">
        <f t="shared" si="4"/>
        <v>39272647220798.516</v>
      </c>
      <c r="AD49" s="16">
        <f t="shared" si="4"/>
        <v>39780953703956.867</v>
      </c>
      <c r="AE49" s="16">
        <f t="shared" si="4"/>
        <v>40289260187115.203</v>
      </c>
      <c r="AF49" s="16">
        <f t="shared" si="4"/>
        <v>40797566670273.758</v>
      </c>
      <c r="AG49" s="16"/>
    </row>
    <row r="50" spans="1:33">
      <c r="A50" t="s">
        <v>13</v>
      </c>
      <c r="B50" s="16">
        <f t="shared" si="2"/>
        <v>2437645825187.5581</v>
      </c>
      <c r="C50" s="16">
        <f t="shared" si="3"/>
        <v>2527225105367.2964</v>
      </c>
      <c r="D50" s="16">
        <f t="shared" si="4"/>
        <v>2616804385547.0347</v>
      </c>
      <c r="E50" s="16">
        <f t="shared" si="4"/>
        <v>2706383665726.7729</v>
      </c>
      <c r="F50" s="16">
        <f t="shared" si="4"/>
        <v>2795962945906.5117</v>
      </c>
      <c r="G50" s="16">
        <f t="shared" si="4"/>
        <v>2885542226086.2495</v>
      </c>
      <c r="H50" s="16">
        <f t="shared" si="4"/>
        <v>2908780903792.1572</v>
      </c>
      <c r="I50" s="16">
        <f t="shared" si="4"/>
        <v>2932019581498.0635</v>
      </c>
      <c r="J50" s="16">
        <f t="shared" si="4"/>
        <v>2955258259203.9702</v>
      </c>
      <c r="K50" s="16">
        <f t="shared" si="4"/>
        <v>2978496936909.877</v>
      </c>
      <c r="L50" s="16">
        <f t="shared" si="4"/>
        <v>3001735614615.7832</v>
      </c>
      <c r="M50" s="16">
        <f t="shared" si="4"/>
        <v>3014012651894.3755</v>
      </c>
      <c r="N50" s="16">
        <f t="shared" si="4"/>
        <v>3026289689172.9673</v>
      </c>
      <c r="O50" s="16">
        <f t="shared" si="4"/>
        <v>3038566726451.5596</v>
      </c>
      <c r="P50" s="16">
        <f t="shared" si="4"/>
        <v>3050843763730.1519</v>
      </c>
      <c r="Q50" s="16">
        <f t="shared" si="4"/>
        <v>3063120801008.7446</v>
      </c>
      <c r="R50" s="16">
        <f t="shared" si="4"/>
        <v>3071890113350.5957</v>
      </c>
      <c r="S50" s="16">
        <f t="shared" si="4"/>
        <v>3080659425692.4473</v>
      </c>
      <c r="T50" s="16">
        <f t="shared" si="4"/>
        <v>3089428738034.2983</v>
      </c>
      <c r="U50" s="16">
        <f t="shared" si="4"/>
        <v>3098198050376.1504</v>
      </c>
      <c r="V50" s="16">
        <f t="shared" si="4"/>
        <v>3106967362718.001</v>
      </c>
      <c r="W50" s="16">
        <f t="shared" si="4"/>
        <v>3120413641642.1758</v>
      </c>
      <c r="X50" s="16">
        <f t="shared" si="4"/>
        <v>3130671079714.7637</v>
      </c>
      <c r="Y50" s="16">
        <f t="shared" si="4"/>
        <v>3140928517787.354</v>
      </c>
      <c r="Z50" s="16">
        <f t="shared" si="4"/>
        <v>3151185955859.9448</v>
      </c>
      <c r="AA50" s="16">
        <f t="shared" si="4"/>
        <v>3161443393932.5356</v>
      </c>
      <c r="AB50" s="16">
        <f t="shared" si="4"/>
        <v>3171700832005.1235</v>
      </c>
      <c r="AC50" s="16">
        <f t="shared" si="4"/>
        <v>3181958270077.7134</v>
      </c>
      <c r="AD50" s="16">
        <f t="shared" si="4"/>
        <v>3192215708150.3042</v>
      </c>
      <c r="AE50" s="16">
        <f t="shared" si="4"/>
        <v>3202473146222.895</v>
      </c>
      <c r="AF50" s="16">
        <f t="shared" si="4"/>
        <v>3212730584295.4854</v>
      </c>
      <c r="AG50" s="16"/>
    </row>
    <row r="51" spans="1:33">
      <c r="A51" t="s">
        <v>14</v>
      </c>
      <c r="B51" s="16">
        <f t="shared" si="2"/>
        <v>6143298285804.0498</v>
      </c>
      <c r="C51" s="16">
        <f t="shared" si="3"/>
        <v>6369053903246.7139</v>
      </c>
      <c r="D51" s="16">
        <f t="shared" si="4"/>
        <v>6594809520689.377</v>
      </c>
      <c r="E51" s="16">
        <f t="shared" si="4"/>
        <v>6820565138132.04</v>
      </c>
      <c r="F51" s="16">
        <f t="shared" si="4"/>
        <v>7046320755574.7031</v>
      </c>
      <c r="G51" s="16">
        <f t="shared" si="4"/>
        <v>7272076373017.3672</v>
      </c>
      <c r="H51" s="16">
        <f t="shared" si="4"/>
        <v>7330641947819.0576</v>
      </c>
      <c r="I51" s="16">
        <f t="shared" si="4"/>
        <v>7389207522620.7471</v>
      </c>
      <c r="J51" s="16">
        <f t="shared" si="4"/>
        <v>7447773097422.4365</v>
      </c>
      <c r="K51" s="16">
        <f t="shared" si="4"/>
        <v>7506338672224.127</v>
      </c>
      <c r="L51" s="16">
        <f t="shared" si="4"/>
        <v>7564904247025.8164</v>
      </c>
      <c r="M51" s="16">
        <f t="shared" si="4"/>
        <v>7595844550694.6338</v>
      </c>
      <c r="N51" s="16">
        <f t="shared" si="4"/>
        <v>7626784854363.4502</v>
      </c>
      <c r="O51" s="16">
        <f t="shared" si="4"/>
        <v>7657725158032.2686</v>
      </c>
      <c r="P51" s="16">
        <f t="shared" si="4"/>
        <v>7688665461701.084</v>
      </c>
      <c r="Q51" s="16">
        <f t="shared" si="4"/>
        <v>7719605765369.9033</v>
      </c>
      <c r="R51" s="16">
        <f t="shared" si="4"/>
        <v>7741705982276.2002</v>
      </c>
      <c r="S51" s="16">
        <f t="shared" si="4"/>
        <v>7763806199182.498</v>
      </c>
      <c r="T51" s="16">
        <f t="shared" si="4"/>
        <v>7785906416088.7969</v>
      </c>
      <c r="U51" s="16">
        <f t="shared" si="4"/>
        <v>7808006632995.0938</v>
      </c>
      <c r="V51" s="16">
        <f t="shared" si="4"/>
        <v>7830106849901.3916</v>
      </c>
      <c r="W51" s="16">
        <f t="shared" si="4"/>
        <v>7863993849157.7207</v>
      </c>
      <c r="X51" s="16">
        <f t="shared" si="4"/>
        <v>7889844405902.6582</v>
      </c>
      <c r="Y51" s="16">
        <f t="shared" si="4"/>
        <v>7915694962647.6016</v>
      </c>
      <c r="Z51" s="16">
        <f t="shared" si="4"/>
        <v>7941545519392.5449</v>
      </c>
      <c r="AA51" s="16">
        <f t="shared" si="4"/>
        <v>7967396076137.4893</v>
      </c>
      <c r="AB51" s="16">
        <f t="shared" si="4"/>
        <v>7993246632882.4277</v>
      </c>
      <c r="AC51" s="16">
        <f t="shared" si="4"/>
        <v>8019097189627.3711</v>
      </c>
      <c r="AD51" s="16">
        <f t="shared" si="4"/>
        <v>8044947746372.3145</v>
      </c>
      <c r="AE51" s="16">
        <f t="shared" si="4"/>
        <v>8070798303117.2588</v>
      </c>
      <c r="AF51" s="16">
        <f t="shared" si="4"/>
        <v>8096648859862.2031</v>
      </c>
      <c r="AG51" s="16"/>
    </row>
    <row r="52" spans="1:33">
      <c r="A52" t="s">
        <v>15</v>
      </c>
      <c r="B52" s="16">
        <f t="shared" si="2"/>
        <v>26582015111318.996</v>
      </c>
      <c r="C52" s="16">
        <f t="shared" si="3"/>
        <v>26143640474644.754</v>
      </c>
      <c r="D52" s="16">
        <f t="shared" si="4"/>
        <v>25705265837970.504</v>
      </c>
      <c r="E52" s="16">
        <f t="shared" si="4"/>
        <v>25266891201296.266</v>
      </c>
      <c r="F52" s="16">
        <f t="shared" si="4"/>
        <v>24828516564622.016</v>
      </c>
      <c r="G52" s="16">
        <f t="shared" si="4"/>
        <v>24390141927947.773</v>
      </c>
      <c r="H52" s="16">
        <f t="shared" si="4"/>
        <v>24241478205720.281</v>
      </c>
      <c r="I52" s="16">
        <f t="shared" si="4"/>
        <v>24092814483492.789</v>
      </c>
      <c r="J52" s="16">
        <f t="shared" si="4"/>
        <v>23944150761265.301</v>
      </c>
      <c r="K52" s="16">
        <f t="shared" si="4"/>
        <v>23795487039037.809</v>
      </c>
      <c r="L52" s="16">
        <f t="shared" si="4"/>
        <v>23646823316810.316</v>
      </c>
      <c r="M52" s="16">
        <f t="shared" si="4"/>
        <v>23581782938335.785</v>
      </c>
      <c r="N52" s="16">
        <f t="shared" si="4"/>
        <v>23516742559861.262</v>
      </c>
      <c r="O52" s="16">
        <f t="shared" si="4"/>
        <v>23451702181386.734</v>
      </c>
      <c r="P52" s="16">
        <f t="shared" si="4"/>
        <v>23386661802912.207</v>
      </c>
      <c r="Q52" s="16">
        <f t="shared" si="4"/>
        <v>23321621424437.672</v>
      </c>
      <c r="R52" s="16">
        <f t="shared" si="4"/>
        <v>23288172086936.492</v>
      </c>
      <c r="S52" s="16">
        <f t="shared" si="4"/>
        <v>23254722749435.309</v>
      </c>
      <c r="T52" s="16">
        <f t="shared" si="4"/>
        <v>23221273411934.137</v>
      </c>
      <c r="U52" s="16">
        <f t="shared" si="4"/>
        <v>23187824074432.953</v>
      </c>
      <c r="V52" s="16">
        <f t="shared" si="4"/>
        <v>23154374736931.75</v>
      </c>
      <c r="W52" s="16">
        <f t="shared" si="4"/>
        <v>23078804011466.121</v>
      </c>
      <c r="X52" s="16">
        <f t="shared" si="4"/>
        <v>23031952414158.063</v>
      </c>
      <c r="Y52" s="16">
        <f t="shared" si="4"/>
        <v>22985100816850.004</v>
      </c>
      <c r="Z52" s="16">
        <f t="shared" si="4"/>
        <v>22938249219541.945</v>
      </c>
      <c r="AA52" s="16">
        <f t="shared" si="4"/>
        <v>22891397622233.902</v>
      </c>
      <c r="AB52" s="16">
        <f t="shared" si="4"/>
        <v>22844546024925.844</v>
      </c>
      <c r="AC52" s="16">
        <f t="shared" si="4"/>
        <v>22797694427617.781</v>
      </c>
      <c r="AD52" s="16">
        <f t="shared" si="4"/>
        <v>22750842830309.723</v>
      </c>
      <c r="AE52" s="16">
        <f t="shared" si="4"/>
        <v>22703991233001.664</v>
      </c>
      <c r="AF52" s="16">
        <f t="shared" si="4"/>
        <v>22657139635693.605</v>
      </c>
      <c r="AG52" s="16"/>
    </row>
    <row r="53" spans="1:33">
      <c r="A53" t="s">
        <v>16</v>
      </c>
      <c r="B53" s="16">
        <f t="shared" si="2"/>
        <v>3136091156508.4282</v>
      </c>
      <c r="C53" s="16">
        <f t="shared" si="3"/>
        <v>3236413012934.7939</v>
      </c>
      <c r="D53" s="16">
        <f t="shared" si="4"/>
        <v>3336734869361.1592</v>
      </c>
      <c r="E53" s="16">
        <f t="shared" si="4"/>
        <v>3437056725787.5239</v>
      </c>
      <c r="F53" s="16">
        <f t="shared" si="4"/>
        <v>3537378582213.8892</v>
      </c>
      <c r="G53" s="16">
        <f t="shared" si="4"/>
        <v>3637700438640.2539</v>
      </c>
      <c r="H53" s="16">
        <f t="shared" si="4"/>
        <v>3665368341717.2065</v>
      </c>
      <c r="I53" s="16">
        <f t="shared" si="4"/>
        <v>3693036244794.1592</v>
      </c>
      <c r="J53" s="16">
        <f t="shared" si="4"/>
        <v>3720704147871.1118</v>
      </c>
      <c r="K53" s="16">
        <f t="shared" si="4"/>
        <v>3748372050948.0649</v>
      </c>
      <c r="L53" s="16">
        <f t="shared" si="4"/>
        <v>3776039954025.0176</v>
      </c>
      <c r="M53" s="16">
        <f t="shared" si="4"/>
        <v>3798677329269.7969</v>
      </c>
      <c r="N53" s="16">
        <f t="shared" si="4"/>
        <v>3821314704514.5762</v>
      </c>
      <c r="O53" s="16">
        <f t="shared" si="4"/>
        <v>3843952079759.356</v>
      </c>
      <c r="P53" s="16">
        <f t="shared" si="4"/>
        <v>3866589455004.1353</v>
      </c>
      <c r="Q53" s="16">
        <f t="shared" si="4"/>
        <v>3889226830248.915</v>
      </c>
      <c r="R53" s="16">
        <f t="shared" si="4"/>
        <v>3913750653430.7593</v>
      </c>
      <c r="S53" s="16">
        <f t="shared" si="4"/>
        <v>3938274476612.603</v>
      </c>
      <c r="T53" s="16">
        <f t="shared" si="4"/>
        <v>3962798299794.4478</v>
      </c>
      <c r="U53" s="16">
        <f t="shared" si="4"/>
        <v>3987322122976.292</v>
      </c>
      <c r="V53" s="16">
        <f t="shared" si="4"/>
        <v>4011845946158.1367</v>
      </c>
      <c r="W53" s="16">
        <f t="shared" si="4"/>
        <v>4033854505423.8945</v>
      </c>
      <c r="X53" s="16">
        <f t="shared" si="4"/>
        <v>4057578017359.709</v>
      </c>
      <c r="Y53" s="16">
        <f t="shared" si="4"/>
        <v>4081301529295.5239</v>
      </c>
      <c r="Z53" s="16">
        <f t="shared" si="4"/>
        <v>4105025041231.3394</v>
      </c>
      <c r="AA53" s="16">
        <f t="shared" si="4"/>
        <v>4128748553167.1543</v>
      </c>
      <c r="AB53" s="16">
        <f t="shared" si="4"/>
        <v>4152472065102.9795</v>
      </c>
      <c r="AC53" s="16">
        <f t="shared" si="4"/>
        <v>4176195577038.7939</v>
      </c>
      <c r="AD53" s="16">
        <f t="shared" si="4"/>
        <v>4199919088974.6089</v>
      </c>
      <c r="AE53" s="16">
        <f t="shared" si="4"/>
        <v>4223642600910.4243</v>
      </c>
      <c r="AF53" s="16">
        <f t="shared" si="4"/>
        <v>4247366112846.2393</v>
      </c>
      <c r="AG53" s="16"/>
    </row>
    <row r="54" spans="1:33">
      <c r="A54" t="s">
        <v>17</v>
      </c>
      <c r="B54" s="16">
        <f t="shared" si="2"/>
        <v>6131782914070.9619</v>
      </c>
      <c r="C54" s="16">
        <f t="shared" si="3"/>
        <v>6327935326243.8115</v>
      </c>
      <c r="D54" s="16">
        <f t="shared" si="4"/>
        <v>6524087738416.6592</v>
      </c>
      <c r="E54" s="16">
        <f t="shared" si="4"/>
        <v>6720240150589.5088</v>
      </c>
      <c r="F54" s="16">
        <f t="shared" si="4"/>
        <v>6916392562762.3555</v>
      </c>
      <c r="G54" s="16">
        <f t="shared" si="4"/>
        <v>7112544974935.2031</v>
      </c>
      <c r="H54" s="16">
        <f t="shared" si="4"/>
        <v>7166642119083.3711</v>
      </c>
      <c r="I54" s="16">
        <f t="shared" si="4"/>
        <v>7220739263231.5381</v>
      </c>
      <c r="J54" s="16">
        <f t="shared" si="4"/>
        <v>7274836407379.707</v>
      </c>
      <c r="K54" s="16">
        <f t="shared" si="4"/>
        <v>7328933551527.874</v>
      </c>
      <c r="L54" s="16">
        <f t="shared" si="4"/>
        <v>7383030695676.042</v>
      </c>
      <c r="M54" s="16">
        <f t="shared" si="4"/>
        <v>7427291995433.6318</v>
      </c>
      <c r="N54" s="16">
        <f t="shared" si="4"/>
        <v>7471553295191.2236</v>
      </c>
      <c r="O54" s="16">
        <f t="shared" si="4"/>
        <v>7515814594948.8154</v>
      </c>
      <c r="P54" s="16">
        <f t="shared" si="4"/>
        <v>7560075894706.4072</v>
      </c>
      <c r="Q54" s="16">
        <f t="shared" si="4"/>
        <v>7604337194464.001</v>
      </c>
      <c r="R54" s="16">
        <f t="shared" si="4"/>
        <v>7652286935868.0557</v>
      </c>
      <c r="S54" s="16">
        <f t="shared" si="4"/>
        <v>7700236677272.1133</v>
      </c>
      <c r="T54" s="16">
        <f t="shared" si="4"/>
        <v>7748186418676.1709</v>
      </c>
      <c r="U54" s="16">
        <f t="shared" si="4"/>
        <v>7796136160080.2285</v>
      </c>
      <c r="V54" s="16">
        <f t="shared" si="4"/>
        <v>7844085901484.2861</v>
      </c>
      <c r="W54" s="16">
        <f t="shared" si="4"/>
        <v>7887117720693.0566</v>
      </c>
      <c r="X54" s="16">
        <f t="shared" si="4"/>
        <v>7933502668671.3379</v>
      </c>
      <c r="Y54" s="16">
        <f t="shared" si="4"/>
        <v>7979887616649.6172</v>
      </c>
      <c r="Z54" s="16">
        <f t="shared" si="4"/>
        <v>8026272564627.8984</v>
      </c>
      <c r="AA54" s="16">
        <f t="shared" si="4"/>
        <v>8072657512606.1797</v>
      </c>
      <c r="AB54" s="16">
        <f t="shared" si="4"/>
        <v>8119042460584.4785</v>
      </c>
      <c r="AC54" s="16">
        <f t="shared" si="4"/>
        <v>8165427408562.7598</v>
      </c>
      <c r="AD54" s="16">
        <f t="shared" si="4"/>
        <v>8211812356541.04</v>
      </c>
      <c r="AE54" s="16">
        <f t="shared" si="4"/>
        <v>8258197304519.3193</v>
      </c>
      <c r="AF54" s="16">
        <f t="shared" si="4"/>
        <v>8304582252497.6016</v>
      </c>
      <c r="AG54" s="16"/>
    </row>
    <row r="55" spans="1:33">
      <c r="A55" t="s">
        <v>18</v>
      </c>
      <c r="B55" s="16">
        <f t="shared" si="2"/>
        <v>45134529787013.188</v>
      </c>
      <c r="C55" s="16">
        <f t="shared" si="3"/>
        <v>47187195155611.273</v>
      </c>
      <c r="D55" s="16">
        <f t="shared" si="4"/>
        <v>49239860524209.367</v>
      </c>
      <c r="E55" s="16">
        <f t="shared" si="4"/>
        <v>51292525892807.453</v>
      </c>
      <c r="F55" s="16">
        <f t="shared" si="4"/>
        <v>53345191261405.547</v>
      </c>
      <c r="G55" s="16">
        <f t="shared" si="4"/>
        <v>55397856630003.633</v>
      </c>
      <c r="H55" s="16">
        <f t="shared" si="4"/>
        <v>56403028495905.547</v>
      </c>
      <c r="I55" s="16">
        <f t="shared" si="4"/>
        <v>57408200361807.727</v>
      </c>
      <c r="J55" s="16">
        <f t="shared" si="4"/>
        <v>58413372227709.906</v>
      </c>
      <c r="K55" s="16">
        <f t="shared" si="4"/>
        <v>59418544093612.086</v>
      </c>
      <c r="L55" s="16">
        <f t="shared" si="4"/>
        <v>60423715959514.523</v>
      </c>
      <c r="M55" s="16">
        <f t="shared" si="4"/>
        <v>61262905599354.906</v>
      </c>
      <c r="N55" s="16">
        <f t="shared" si="4"/>
        <v>62102095239195.289</v>
      </c>
      <c r="O55" s="16">
        <f t="shared" si="4"/>
        <v>62941284879035.68</v>
      </c>
      <c r="P55" s="16">
        <f t="shared" si="4"/>
        <v>63780474518876.047</v>
      </c>
      <c r="Q55" s="16">
        <f t="shared" si="4"/>
        <v>64619664158716.438</v>
      </c>
      <c r="R55" s="16">
        <f t="shared" si="4"/>
        <v>65483596490640.563</v>
      </c>
      <c r="S55" s="16">
        <f t="shared" si="4"/>
        <v>66347528822564.695</v>
      </c>
      <c r="T55" s="16">
        <f t="shared" si="4"/>
        <v>67211461154488.82</v>
      </c>
      <c r="U55" s="16">
        <f t="shared" si="4"/>
        <v>68075393486412.953</v>
      </c>
      <c r="V55" s="16">
        <f t="shared" si="4"/>
        <v>68939325818337.07</v>
      </c>
      <c r="W55" s="16">
        <f t="shared" si="4"/>
        <v>69770267894149.547</v>
      </c>
      <c r="X55" s="16">
        <f t="shared" si="4"/>
        <v>70623703326401.766</v>
      </c>
      <c r="Y55" s="16">
        <f t="shared" si="4"/>
        <v>71477138758654.234</v>
      </c>
      <c r="Z55" s="16">
        <f t="shared" si="4"/>
        <v>72330574190906.438</v>
      </c>
      <c r="AA55" s="16">
        <f t="shared" si="4"/>
        <v>73184009623158.656</v>
      </c>
      <c r="AB55" s="16">
        <f t="shared" si="4"/>
        <v>74037445055410.875</v>
      </c>
      <c r="AC55" s="16">
        <f t="shared" si="4"/>
        <v>74890880487663.078</v>
      </c>
      <c r="AD55" s="16">
        <f t="shared" si="4"/>
        <v>75744315919915.297</v>
      </c>
      <c r="AE55" s="16">
        <f t="shared" si="4"/>
        <v>76597751352167.516</v>
      </c>
      <c r="AF55" s="16">
        <f t="shared" si="4"/>
        <v>77451186784419.703</v>
      </c>
      <c r="AG55" s="16"/>
    </row>
    <row r="56" spans="1:33">
      <c r="A56" t="s">
        <v>19</v>
      </c>
      <c r="B56" s="16">
        <f t="shared" si="2"/>
        <v>7859723473877.9375</v>
      </c>
      <c r="C56" s="16">
        <f t="shared" si="3"/>
        <v>8217174460023.5566</v>
      </c>
      <c r="D56" s="16">
        <f t="shared" si="4"/>
        <v>8574625446169.1758</v>
      </c>
      <c r="E56" s="16">
        <f t="shared" si="4"/>
        <v>8932076432314.7969</v>
      </c>
      <c r="F56" s="16">
        <f t="shared" si="4"/>
        <v>9289527418460.4141</v>
      </c>
      <c r="G56" s="16">
        <f t="shared" si="4"/>
        <v>9646978404606.0352</v>
      </c>
      <c r="H56" s="16">
        <f t="shared" si="4"/>
        <v>9822018954424.375</v>
      </c>
      <c r="I56" s="16">
        <f t="shared" si="4"/>
        <v>9997059504242.7578</v>
      </c>
      <c r="J56" s="16">
        <f t="shared" si="4"/>
        <v>10172100054061.143</v>
      </c>
      <c r="K56" s="16">
        <f t="shared" si="4"/>
        <v>10347140603879.525</v>
      </c>
      <c r="L56" s="16">
        <f t="shared" si="4"/>
        <v>10522181153697.957</v>
      </c>
      <c r="M56" s="16">
        <f t="shared" si="4"/>
        <v>10668317571700.178</v>
      </c>
      <c r="N56" s="16">
        <f t="shared" si="4"/>
        <v>10814453989702.398</v>
      </c>
      <c r="O56" s="16">
        <f t="shared" si="4"/>
        <v>10960590407704.617</v>
      </c>
      <c r="P56" s="16">
        <f t="shared" si="4"/>
        <v>11106726825706.84</v>
      </c>
      <c r="Q56" s="16">
        <f t="shared" si="4"/>
        <v>11252863243709.059</v>
      </c>
      <c r="R56" s="16">
        <f t="shared" si="4"/>
        <v>11403308352168.348</v>
      </c>
      <c r="S56" s="16">
        <f t="shared" si="4"/>
        <v>11553753460627.635</v>
      </c>
      <c r="T56" s="16">
        <f t="shared" si="4"/>
        <v>11704198569086.924</v>
      </c>
      <c r="U56" s="16">
        <f t="shared" si="4"/>
        <v>11854643677546.213</v>
      </c>
      <c r="V56" s="16">
        <f t="shared" si="4"/>
        <v>12005088786005.5</v>
      </c>
      <c r="W56" s="16">
        <f t="shared" si="4"/>
        <v>12149788973855.365</v>
      </c>
      <c r="X56" s="16">
        <f t="shared" si="4"/>
        <v>12298406153029.832</v>
      </c>
      <c r="Y56" s="16">
        <f t="shared" si="4"/>
        <v>12447023332204.344</v>
      </c>
      <c r="Z56" s="16">
        <f t="shared" si="4"/>
        <v>12595640511378.814</v>
      </c>
      <c r="AA56" s="16">
        <f t="shared" si="4"/>
        <v>12744257690553.279</v>
      </c>
      <c r="AB56" s="16">
        <f t="shared" si="4"/>
        <v>12892874869727.748</v>
      </c>
      <c r="AC56" s="16">
        <f t="shared" si="4"/>
        <v>13041492048902.215</v>
      </c>
      <c r="AD56" s="16">
        <f t="shared" si="4"/>
        <v>13190109228076.682</v>
      </c>
      <c r="AE56" s="16">
        <f t="shared" si="4"/>
        <v>13338726407251.15</v>
      </c>
      <c r="AF56" s="16">
        <f t="shared" si="4"/>
        <v>13487343586425.617</v>
      </c>
      <c r="AG56" s="16"/>
    </row>
    <row r="57" spans="1:33">
      <c r="A57" t="s">
        <v>20</v>
      </c>
      <c r="B57" s="16">
        <f t="shared" si="2"/>
        <v>12270005858053.414</v>
      </c>
      <c r="C57" s="16">
        <f t="shared" si="3"/>
        <v>12828031303675.068</v>
      </c>
      <c r="D57" s="16">
        <f t="shared" si="4"/>
        <v>13386056749296.725</v>
      </c>
      <c r="E57" s="16">
        <f t="shared" si="4"/>
        <v>13944082194918.381</v>
      </c>
      <c r="F57" s="16">
        <f t="shared" si="4"/>
        <v>14502107640540.035</v>
      </c>
      <c r="G57" s="16">
        <f t="shared" ref="D57:AF63" si="5">IFERROR($B57*G29/$B29,0)</f>
        <v>15060133086161.691</v>
      </c>
      <c r="H57" s="16">
        <f t="shared" si="5"/>
        <v>15333393154255.184</v>
      </c>
      <c r="I57" s="16">
        <f t="shared" si="5"/>
        <v>15606653222348.748</v>
      </c>
      <c r="J57" s="16">
        <f t="shared" si="5"/>
        <v>15879913290442.311</v>
      </c>
      <c r="K57" s="16">
        <f t="shared" si="5"/>
        <v>16153173358535.875</v>
      </c>
      <c r="L57" s="16">
        <f t="shared" si="5"/>
        <v>16426433426629.51</v>
      </c>
      <c r="M57" s="16">
        <f t="shared" si="5"/>
        <v>16654570550145.576</v>
      </c>
      <c r="N57" s="16">
        <f t="shared" si="5"/>
        <v>16882707673661.635</v>
      </c>
      <c r="O57" s="16">
        <f t="shared" si="5"/>
        <v>17110844797177.697</v>
      </c>
      <c r="P57" s="16">
        <f t="shared" si="5"/>
        <v>17338981920693.758</v>
      </c>
      <c r="Q57" s="16">
        <f t="shared" si="5"/>
        <v>17567119044209.822</v>
      </c>
      <c r="R57" s="16">
        <f t="shared" si="5"/>
        <v>17801982569402.031</v>
      </c>
      <c r="S57" s="16">
        <f t="shared" si="5"/>
        <v>18036846094594.246</v>
      </c>
      <c r="T57" s="16">
        <f t="shared" si="5"/>
        <v>18271709619786.457</v>
      </c>
      <c r="U57" s="16">
        <f t="shared" si="5"/>
        <v>18506573144978.668</v>
      </c>
      <c r="V57" s="16">
        <f t="shared" si="5"/>
        <v>18741436670170.879</v>
      </c>
      <c r="W57" s="16">
        <f t="shared" si="5"/>
        <v>18967331659794.891</v>
      </c>
      <c r="X57" s="16">
        <f t="shared" si="5"/>
        <v>19199341560033.582</v>
      </c>
      <c r="Y57" s="16">
        <f t="shared" si="5"/>
        <v>19431351460272.34</v>
      </c>
      <c r="Z57" s="16">
        <f t="shared" si="5"/>
        <v>19663361360511.027</v>
      </c>
      <c r="AA57" s="16">
        <f t="shared" si="5"/>
        <v>19895371260749.715</v>
      </c>
      <c r="AB57" s="16">
        <f t="shared" si="5"/>
        <v>20127381160988.402</v>
      </c>
      <c r="AC57" s="16">
        <f t="shared" si="5"/>
        <v>20359391061227.09</v>
      </c>
      <c r="AD57" s="16">
        <f t="shared" si="5"/>
        <v>20591400961465.777</v>
      </c>
      <c r="AE57" s="16">
        <f t="shared" si="5"/>
        <v>20823410861704.461</v>
      </c>
      <c r="AF57" s="16">
        <f t="shared" si="5"/>
        <v>21055420761943.148</v>
      </c>
      <c r="AG57" s="16"/>
    </row>
    <row r="58" spans="1:33">
      <c r="A58" t="s">
        <v>21</v>
      </c>
      <c r="B58" s="16">
        <f t="shared" si="2"/>
        <v>12810869883901.018</v>
      </c>
      <c r="C58" s="16">
        <f t="shared" si="3"/>
        <v>13393493189746.693</v>
      </c>
      <c r="D58" s="16">
        <f t="shared" si="5"/>
        <v>13976116495592.373</v>
      </c>
      <c r="E58" s="16">
        <f t="shared" si="5"/>
        <v>14558739801438.051</v>
      </c>
      <c r="F58" s="16">
        <f t="shared" si="5"/>
        <v>15141363107283.727</v>
      </c>
      <c r="G58" s="16">
        <f t="shared" si="5"/>
        <v>15723986413129.406</v>
      </c>
      <c r="H58" s="16">
        <f t="shared" si="5"/>
        <v>16009291833298.703</v>
      </c>
      <c r="I58" s="16">
        <f t="shared" si="5"/>
        <v>16294597253468.076</v>
      </c>
      <c r="J58" s="16">
        <f t="shared" si="5"/>
        <v>16579902673637.447</v>
      </c>
      <c r="K58" s="16">
        <f t="shared" si="5"/>
        <v>16865208093806.816</v>
      </c>
      <c r="L58" s="16">
        <f t="shared" si="5"/>
        <v>17150513513976.262</v>
      </c>
      <c r="M58" s="16">
        <f t="shared" si="5"/>
        <v>17388706962199.717</v>
      </c>
      <c r="N58" s="16">
        <f t="shared" si="5"/>
        <v>17626900410423.172</v>
      </c>
      <c r="O58" s="16">
        <f t="shared" si="5"/>
        <v>17865093858646.625</v>
      </c>
      <c r="P58" s="16">
        <f t="shared" si="5"/>
        <v>18103287306870.082</v>
      </c>
      <c r="Q58" s="16">
        <f t="shared" si="5"/>
        <v>18341480755093.535</v>
      </c>
      <c r="R58" s="16">
        <f t="shared" si="5"/>
        <v>18586697105967.313</v>
      </c>
      <c r="S58" s="16">
        <f t="shared" si="5"/>
        <v>18831913456841.09</v>
      </c>
      <c r="T58" s="16">
        <f t="shared" si="5"/>
        <v>19077129807714.867</v>
      </c>
      <c r="U58" s="16">
        <f t="shared" si="5"/>
        <v>19322346158588.648</v>
      </c>
      <c r="V58" s="16">
        <f t="shared" si="5"/>
        <v>19567562509462.422</v>
      </c>
      <c r="W58" s="16">
        <f t="shared" si="5"/>
        <v>19803414990135.77</v>
      </c>
      <c r="X58" s="16">
        <f t="shared" si="5"/>
        <v>20045651927763.949</v>
      </c>
      <c r="Y58" s="16">
        <f t="shared" si="5"/>
        <v>20287888865392.203</v>
      </c>
      <c r="Z58" s="16">
        <f t="shared" si="5"/>
        <v>20530125803020.387</v>
      </c>
      <c r="AA58" s="16">
        <f t="shared" si="5"/>
        <v>20772362740648.563</v>
      </c>
      <c r="AB58" s="16">
        <f t="shared" si="5"/>
        <v>21014599678276.742</v>
      </c>
      <c r="AC58" s="16">
        <f t="shared" si="5"/>
        <v>21256836615904.922</v>
      </c>
      <c r="AD58" s="16">
        <f t="shared" si="5"/>
        <v>21499073553533.102</v>
      </c>
      <c r="AE58" s="16">
        <f t="shared" si="5"/>
        <v>21741310491161.277</v>
      </c>
      <c r="AF58" s="16">
        <f t="shared" si="5"/>
        <v>21983547428789.461</v>
      </c>
      <c r="AG58" s="16"/>
    </row>
    <row r="59" spans="1:33">
      <c r="A59" t="s">
        <v>22</v>
      </c>
      <c r="B59" s="16">
        <f t="shared" si="2"/>
        <v>3280616480478.3545</v>
      </c>
      <c r="C59" s="16">
        <f t="shared" si="3"/>
        <v>3429815062338.1279</v>
      </c>
      <c r="D59" s="16">
        <f t="shared" si="5"/>
        <v>3579013644197.9009</v>
      </c>
      <c r="E59" s="16">
        <f t="shared" si="5"/>
        <v>3728212226057.6743</v>
      </c>
      <c r="F59" s="16">
        <f t="shared" si="5"/>
        <v>3877410807917.4478</v>
      </c>
      <c r="G59" s="16">
        <f t="shared" si="5"/>
        <v>4026609389777.2207</v>
      </c>
      <c r="H59" s="16">
        <f t="shared" si="5"/>
        <v>4099670600441.2539</v>
      </c>
      <c r="I59" s="16">
        <f t="shared" si="5"/>
        <v>4172731811105.3047</v>
      </c>
      <c r="J59" s="16">
        <f t="shared" si="5"/>
        <v>4245793021769.3555</v>
      </c>
      <c r="K59" s="16">
        <f t="shared" si="5"/>
        <v>4318854232433.4072</v>
      </c>
      <c r="L59" s="16">
        <f t="shared" si="5"/>
        <v>4391915443097.4771</v>
      </c>
      <c r="M59" s="16">
        <f t="shared" si="5"/>
        <v>4452912187180.0791</v>
      </c>
      <c r="N59" s="16">
        <f t="shared" si="5"/>
        <v>4513908931262.6816</v>
      </c>
      <c r="O59" s="16">
        <f t="shared" si="5"/>
        <v>4574905675345.2852</v>
      </c>
      <c r="P59" s="16">
        <f t="shared" si="5"/>
        <v>4635902419427.8887</v>
      </c>
      <c r="Q59" s="16">
        <f t="shared" si="5"/>
        <v>4696899163510.4902</v>
      </c>
      <c r="R59" s="16">
        <f t="shared" si="5"/>
        <v>4759694337394.0547</v>
      </c>
      <c r="S59" s="16">
        <f t="shared" si="5"/>
        <v>4822489511277.6182</v>
      </c>
      <c r="T59" s="16">
        <f t="shared" si="5"/>
        <v>4885284685161.1826</v>
      </c>
      <c r="U59" s="16">
        <f t="shared" si="5"/>
        <v>4948079859044.7471</v>
      </c>
      <c r="V59" s="16">
        <f t="shared" si="5"/>
        <v>5010875032928.3105</v>
      </c>
      <c r="W59" s="16">
        <f t="shared" si="5"/>
        <v>5071272300410.5928</v>
      </c>
      <c r="X59" s="16">
        <f t="shared" si="5"/>
        <v>5133304504075.5654</v>
      </c>
      <c r="Y59" s="16">
        <f t="shared" si="5"/>
        <v>5195336707740.5566</v>
      </c>
      <c r="Z59" s="16">
        <f t="shared" si="5"/>
        <v>5257368911405.5303</v>
      </c>
      <c r="AA59" s="16">
        <f t="shared" si="5"/>
        <v>5319401115070.502</v>
      </c>
      <c r="AB59" s="16">
        <f t="shared" si="5"/>
        <v>5381433318735.4756</v>
      </c>
      <c r="AC59" s="16">
        <f t="shared" si="5"/>
        <v>5443465522400.4473</v>
      </c>
      <c r="AD59" s="16">
        <f t="shared" si="5"/>
        <v>5505497726065.4199</v>
      </c>
      <c r="AE59" s="16">
        <f t="shared" si="5"/>
        <v>5567529929730.3926</v>
      </c>
      <c r="AF59" s="16">
        <f t="shared" si="5"/>
        <v>5629562133395.3662</v>
      </c>
      <c r="AG59" s="16"/>
    </row>
    <row r="60" spans="1:33">
      <c r="A60" t="s">
        <v>23</v>
      </c>
      <c r="B60" s="16">
        <f t="shared" si="2"/>
        <v>3197967065312.4771</v>
      </c>
      <c r="C60" s="16">
        <f t="shared" si="3"/>
        <v>3315486839838.0322</v>
      </c>
      <c r="D60" s="16">
        <f t="shared" si="5"/>
        <v>3433006614363.5869</v>
      </c>
      <c r="E60" s="16">
        <f t="shared" si="5"/>
        <v>3550526388889.1421</v>
      </c>
      <c r="F60" s="16">
        <f t="shared" si="5"/>
        <v>3668046163414.6968</v>
      </c>
      <c r="G60" s="16">
        <f t="shared" si="5"/>
        <v>3785565937940.252</v>
      </c>
      <c r="H60" s="16">
        <f t="shared" si="5"/>
        <v>3816052945190.0376</v>
      </c>
      <c r="I60" s="16">
        <f t="shared" si="5"/>
        <v>3846539952439.8223</v>
      </c>
      <c r="J60" s="16">
        <f t="shared" si="5"/>
        <v>3877026959689.6069</v>
      </c>
      <c r="K60" s="16">
        <f t="shared" si="5"/>
        <v>3907513966939.3916</v>
      </c>
      <c r="L60" s="16">
        <f t="shared" si="5"/>
        <v>3938000974189.1763</v>
      </c>
      <c r="M60" s="16">
        <f t="shared" si="5"/>
        <v>3954107317641.8921</v>
      </c>
      <c r="N60" s="16">
        <f t="shared" si="5"/>
        <v>3970213661094.6089</v>
      </c>
      <c r="O60" s="16">
        <f t="shared" si="5"/>
        <v>3986320004547.3252</v>
      </c>
      <c r="P60" s="16">
        <f t="shared" si="5"/>
        <v>4002426348000.042</v>
      </c>
      <c r="Q60" s="16">
        <f t="shared" si="5"/>
        <v>4018532691452.7593</v>
      </c>
      <c r="R60" s="16">
        <f t="shared" si="5"/>
        <v>4030037222490.4131</v>
      </c>
      <c r="S60" s="16">
        <f t="shared" si="5"/>
        <v>4041541753528.0679</v>
      </c>
      <c r="T60" s="16">
        <f t="shared" si="5"/>
        <v>4053046284565.7217</v>
      </c>
      <c r="U60" s="16">
        <f t="shared" si="5"/>
        <v>4064550815603.3765</v>
      </c>
      <c r="V60" s="16">
        <f t="shared" si="5"/>
        <v>4076055346641.0308</v>
      </c>
      <c r="W60" s="16">
        <f t="shared" si="5"/>
        <v>4093695627565.4375</v>
      </c>
      <c r="X60" s="16">
        <f t="shared" si="5"/>
        <v>4107152442657.9644</v>
      </c>
      <c r="Y60" s="16">
        <f t="shared" si="5"/>
        <v>4120609257750.4941</v>
      </c>
      <c r="Z60" s="16">
        <f t="shared" si="5"/>
        <v>4134066072843.0249</v>
      </c>
      <c r="AA60" s="16">
        <f t="shared" si="5"/>
        <v>4147522887935.5547</v>
      </c>
      <c r="AB60" s="16">
        <f t="shared" si="5"/>
        <v>4160979703028.0811</v>
      </c>
      <c r="AC60" s="16">
        <f t="shared" si="5"/>
        <v>4174436518120.6113</v>
      </c>
      <c r="AD60" s="16">
        <f t="shared" si="5"/>
        <v>4187893333213.1411</v>
      </c>
      <c r="AE60" s="16">
        <f t="shared" si="5"/>
        <v>4201350148305.6714</v>
      </c>
      <c r="AF60" s="16">
        <f t="shared" si="5"/>
        <v>4214806963398.2012</v>
      </c>
      <c r="AG60" s="16"/>
    </row>
    <row r="61" spans="1:33">
      <c r="A61" t="s">
        <v>24</v>
      </c>
      <c r="B61" s="16">
        <f t="shared" si="2"/>
        <v>0</v>
      </c>
      <c r="C61" s="16">
        <f t="shared" si="3"/>
        <v>0</v>
      </c>
      <c r="D61" s="16">
        <f t="shared" si="5"/>
        <v>0</v>
      </c>
      <c r="E61" s="16">
        <f t="shared" si="5"/>
        <v>0</v>
      </c>
      <c r="F61" s="16">
        <f t="shared" si="5"/>
        <v>0</v>
      </c>
      <c r="G61" s="16">
        <f t="shared" si="5"/>
        <v>0</v>
      </c>
      <c r="H61" s="16">
        <f t="shared" si="5"/>
        <v>0</v>
      </c>
      <c r="I61" s="16">
        <f t="shared" si="5"/>
        <v>0</v>
      </c>
      <c r="J61" s="16">
        <f t="shared" si="5"/>
        <v>0</v>
      </c>
      <c r="K61" s="16">
        <f t="shared" si="5"/>
        <v>0</v>
      </c>
      <c r="L61" s="16">
        <f t="shared" si="5"/>
        <v>0</v>
      </c>
      <c r="M61" s="16">
        <f t="shared" si="5"/>
        <v>0</v>
      </c>
      <c r="N61" s="16">
        <f t="shared" si="5"/>
        <v>0</v>
      </c>
      <c r="O61" s="16">
        <f t="shared" si="5"/>
        <v>0</v>
      </c>
      <c r="P61" s="16">
        <f t="shared" si="5"/>
        <v>0</v>
      </c>
      <c r="Q61" s="16">
        <f t="shared" si="5"/>
        <v>0</v>
      </c>
      <c r="R61" s="16">
        <f t="shared" si="5"/>
        <v>0</v>
      </c>
      <c r="S61" s="16">
        <f t="shared" si="5"/>
        <v>0</v>
      </c>
      <c r="T61" s="16">
        <f t="shared" si="5"/>
        <v>0</v>
      </c>
      <c r="U61" s="16">
        <f t="shared" si="5"/>
        <v>0</v>
      </c>
      <c r="V61" s="16">
        <f t="shared" si="5"/>
        <v>0</v>
      </c>
      <c r="W61" s="16">
        <f t="shared" si="5"/>
        <v>0</v>
      </c>
      <c r="X61" s="16">
        <f t="shared" si="5"/>
        <v>0</v>
      </c>
      <c r="Y61" s="16">
        <f t="shared" si="5"/>
        <v>0</v>
      </c>
      <c r="Z61" s="16">
        <f t="shared" si="5"/>
        <v>0</v>
      </c>
      <c r="AA61" s="16">
        <f t="shared" si="5"/>
        <v>0</v>
      </c>
      <c r="AB61" s="16">
        <f t="shared" si="5"/>
        <v>0</v>
      </c>
      <c r="AC61" s="16">
        <f t="shared" si="5"/>
        <v>0</v>
      </c>
      <c r="AD61" s="16">
        <f t="shared" si="5"/>
        <v>0</v>
      </c>
      <c r="AE61" s="16">
        <f t="shared" si="5"/>
        <v>0</v>
      </c>
      <c r="AF61" s="16">
        <f t="shared" si="5"/>
        <v>0</v>
      </c>
      <c r="AG61" s="16"/>
    </row>
    <row r="62" spans="1:33">
      <c r="A62" t="s">
        <v>25</v>
      </c>
      <c r="B62" s="16">
        <f t="shared" si="2"/>
        <v>949838000247.33459</v>
      </c>
      <c r="C62" s="16">
        <f t="shared" si="3"/>
        <v>950787838247.58179</v>
      </c>
      <c r="D62" s="16">
        <f t="shared" si="5"/>
        <v>951738626085.82935</v>
      </c>
      <c r="E62" s="16">
        <f t="shared" si="5"/>
        <v>952690364711.91504</v>
      </c>
      <c r="F62" s="16">
        <f t="shared" si="5"/>
        <v>953643055076.62683</v>
      </c>
      <c r="G62" s="16">
        <f t="shared" si="5"/>
        <v>954596698131.70337</v>
      </c>
      <c r="H62" s="16">
        <f t="shared" si="5"/>
        <v>955551294829.83508</v>
      </c>
      <c r="I62" s="16">
        <f t="shared" si="5"/>
        <v>956506846124.66479</v>
      </c>
      <c r="J62" s="16">
        <f t="shared" si="5"/>
        <v>957463352970.78931</v>
      </c>
      <c r="K62" s="16">
        <f t="shared" si="5"/>
        <v>958420816323.76001</v>
      </c>
      <c r="L62" s="16">
        <f t="shared" si="5"/>
        <v>959379237140.08374</v>
      </c>
      <c r="M62" s="16">
        <f t="shared" si="5"/>
        <v>960338616377.22363</v>
      </c>
      <c r="N62" s="16">
        <f t="shared" si="5"/>
        <v>961298954993.60083</v>
      </c>
      <c r="O62" s="16">
        <f t="shared" si="5"/>
        <v>962260253948.59424</v>
      </c>
      <c r="P62" s="16">
        <f t="shared" si="5"/>
        <v>963222514202.54272</v>
      </c>
      <c r="Q62" s="16">
        <f t="shared" si="5"/>
        <v>964185736716.74524</v>
      </c>
      <c r="R62" s="16">
        <f t="shared" si="5"/>
        <v>965149922453.46179</v>
      </c>
      <c r="S62" s="16">
        <f t="shared" si="5"/>
        <v>966115072375.91504</v>
      </c>
      <c r="T62" s="16">
        <f t="shared" si="5"/>
        <v>967081187448.29077</v>
      </c>
      <c r="U62" s="16">
        <f t="shared" si="5"/>
        <v>968048268635.73914</v>
      </c>
      <c r="V62" s="16">
        <f t="shared" si="5"/>
        <v>969016316904.37476</v>
      </c>
      <c r="W62" s="16">
        <f t="shared" si="5"/>
        <v>964171235319.85291</v>
      </c>
      <c r="X62" s="16">
        <f t="shared" si="5"/>
        <v>959350379143.25342</v>
      </c>
      <c r="Y62" s="16">
        <f t="shared" si="5"/>
        <v>954553627247.53723</v>
      </c>
      <c r="Z62" s="16">
        <f t="shared" si="5"/>
        <v>949780859111.29956</v>
      </c>
      <c r="AA62" s="16">
        <f t="shared" si="5"/>
        <v>945031954815.74304</v>
      </c>
      <c r="AB62" s="16">
        <f t="shared" si="5"/>
        <v>940306795041.66431</v>
      </c>
      <c r="AC62" s="16">
        <f t="shared" si="5"/>
        <v>935605261066.45605</v>
      </c>
      <c r="AD62" s="16">
        <f t="shared" si="5"/>
        <v>930927234761.12378</v>
      </c>
      <c r="AE62" s="16">
        <f t="shared" si="5"/>
        <v>926272598587.31812</v>
      </c>
      <c r="AF62" s="16">
        <f t="shared" si="5"/>
        <v>921641235594.38135</v>
      </c>
      <c r="AG62" s="16"/>
    </row>
    <row r="63" spans="1:33">
      <c r="A63" t="s">
        <v>26</v>
      </c>
      <c r="B63" s="16">
        <f t="shared" si="2"/>
        <v>7114801409.9232788</v>
      </c>
      <c r="C63" s="16">
        <f t="shared" si="3"/>
        <v>7376258091.7501726</v>
      </c>
      <c r="D63" s="16">
        <f t="shared" si="5"/>
        <v>7637714773.5770636</v>
      </c>
      <c r="E63" s="16">
        <f t="shared" si="5"/>
        <v>7899171455.4039555</v>
      </c>
      <c r="F63" s="16">
        <f t="shared" si="5"/>
        <v>8160628137.2308464</v>
      </c>
      <c r="G63" s="16">
        <f t="shared" si="5"/>
        <v>8422084819.0577402</v>
      </c>
      <c r="H63" s="16">
        <f t="shared" si="5"/>
        <v>8489911972.2882605</v>
      </c>
      <c r="I63" s="16">
        <f t="shared" si="5"/>
        <v>8557739125.5187817</v>
      </c>
      <c r="J63" s="16">
        <f t="shared" si="5"/>
        <v>8625566278.7493038</v>
      </c>
      <c r="K63" s="16">
        <f t="shared" si="5"/>
        <v>8693393431.979826</v>
      </c>
      <c r="L63" s="16">
        <f t="shared" si="5"/>
        <v>8761220585.2103462</v>
      </c>
      <c r="M63" s="16">
        <f t="shared" si="5"/>
        <v>8797053798.2377911</v>
      </c>
      <c r="N63" s="16">
        <f t="shared" si="5"/>
        <v>8832887011.2652378</v>
      </c>
      <c r="O63" s="16">
        <f t="shared" si="5"/>
        <v>8868720224.2926826</v>
      </c>
      <c r="P63" s="16">
        <f t="shared" si="5"/>
        <v>8904553437.3201275</v>
      </c>
      <c r="Q63" s="16">
        <f t="shared" si="5"/>
        <v>8940386650.3475723</v>
      </c>
      <c r="R63" s="16">
        <f t="shared" si="5"/>
        <v>8965981802.5100346</v>
      </c>
      <c r="S63" s="16">
        <f t="shared" si="5"/>
        <v>8991576954.672493</v>
      </c>
      <c r="T63" s="16">
        <f t="shared" si="5"/>
        <v>9017172106.8349552</v>
      </c>
      <c r="U63" s="16">
        <f t="shared" si="5"/>
        <v>9042767258.9974155</v>
      </c>
      <c r="V63" s="16">
        <f t="shared" si="5"/>
        <v>9068362411.159874</v>
      </c>
      <c r="W63" s="16">
        <f t="shared" si="5"/>
        <v>9107608311.1423225</v>
      </c>
      <c r="X63" s="16">
        <f t="shared" si="5"/>
        <v>9137546883.0656776</v>
      </c>
      <c r="Y63" s="16">
        <f t="shared" si="5"/>
        <v>9167485454.9890442</v>
      </c>
      <c r="Z63" s="16">
        <f t="shared" si="5"/>
        <v>9197424026.9124088</v>
      </c>
      <c r="AA63" s="16">
        <f t="shared" si="5"/>
        <v>9227362598.8357754</v>
      </c>
      <c r="AB63" s="16">
        <f t="shared" si="5"/>
        <v>9257301170.7591305</v>
      </c>
      <c r="AC63" s="16">
        <f t="shared" si="5"/>
        <v>9287239742.682497</v>
      </c>
      <c r="AD63" s="16">
        <f t="shared" si="5"/>
        <v>9317178314.6058617</v>
      </c>
      <c r="AE63" s="16">
        <f t="shared" si="5"/>
        <v>9347116886.5292244</v>
      </c>
      <c r="AF63" s="16">
        <f t="shared" si="5"/>
        <v>9377055458.4525909</v>
      </c>
      <c r="AG63" s="16"/>
    </row>
    <row r="65" spans="1:32">
      <c r="A65" s="1" t="s">
        <v>806</v>
      </c>
    </row>
    <row r="66" spans="1:32">
      <c r="B66">
        <v>2020</v>
      </c>
      <c r="C66">
        <v>2021</v>
      </c>
      <c r="D66">
        <v>2022</v>
      </c>
      <c r="E66">
        <v>2023</v>
      </c>
      <c r="F66">
        <v>2024</v>
      </c>
      <c r="G66">
        <v>2025</v>
      </c>
      <c r="H66">
        <v>2026</v>
      </c>
      <c r="I66">
        <v>2027</v>
      </c>
      <c r="J66">
        <v>2028</v>
      </c>
      <c r="K66">
        <v>2029</v>
      </c>
      <c r="L66">
        <v>2030</v>
      </c>
      <c r="M66">
        <v>2031</v>
      </c>
      <c r="N66">
        <v>2032</v>
      </c>
      <c r="O66">
        <v>2033</v>
      </c>
      <c r="P66">
        <v>2034</v>
      </c>
      <c r="Q66">
        <v>2035</v>
      </c>
      <c r="R66">
        <v>2036</v>
      </c>
      <c r="S66">
        <v>2037</v>
      </c>
      <c r="T66">
        <v>2038</v>
      </c>
      <c r="U66">
        <v>2039</v>
      </c>
      <c r="V66">
        <v>2040</v>
      </c>
      <c r="W66">
        <v>2041</v>
      </c>
      <c r="X66">
        <v>2042</v>
      </c>
      <c r="Y66">
        <v>2043</v>
      </c>
      <c r="Z66">
        <v>2044</v>
      </c>
      <c r="AA66">
        <v>2045</v>
      </c>
      <c r="AB66">
        <v>2046</v>
      </c>
      <c r="AC66">
        <v>2047</v>
      </c>
      <c r="AD66">
        <v>2048</v>
      </c>
      <c r="AE66">
        <v>2049</v>
      </c>
      <c r="AF66">
        <v>2050</v>
      </c>
    </row>
    <row r="67" spans="1:32">
      <c r="A67" t="s">
        <v>2</v>
      </c>
      <c r="B67" s="16">
        <f>C$5*$B11/SUM($B$11:$B$35)</f>
        <v>3160806886908.3989</v>
      </c>
      <c r="C67" s="16">
        <f>IFERROR($B67*C11/$B11,0)</f>
        <v>3276961088963.0098</v>
      </c>
      <c r="D67" s="16">
        <f t="shared" ref="D67:AF76" si="6">IFERROR($B67*D11/$B11,0)</f>
        <v>3393115291017.6206</v>
      </c>
      <c r="E67" s="16">
        <f t="shared" si="6"/>
        <v>3509269493072.2314</v>
      </c>
      <c r="F67" s="16">
        <f t="shared" si="6"/>
        <v>3625423695126.8428</v>
      </c>
      <c r="G67" s="16">
        <f t="shared" si="6"/>
        <v>3741577897181.4531</v>
      </c>
      <c r="H67" s="16">
        <f t="shared" si="6"/>
        <v>3771710647303.1099</v>
      </c>
      <c r="I67" s="16">
        <f t="shared" si="6"/>
        <v>3801843397424.7646</v>
      </c>
      <c r="J67" s="16">
        <f t="shared" si="6"/>
        <v>3831976147546.4204</v>
      </c>
      <c r="K67" s="16">
        <f t="shared" si="6"/>
        <v>3862108897668.0771</v>
      </c>
      <c r="L67" s="16">
        <f t="shared" si="6"/>
        <v>3892241647789.7329</v>
      </c>
      <c r="M67" s="16">
        <f t="shared" si="6"/>
        <v>3908160836533.249</v>
      </c>
      <c r="N67" s="16">
        <f t="shared" si="6"/>
        <v>3924080025276.7651</v>
      </c>
      <c r="O67" s="16">
        <f t="shared" si="6"/>
        <v>3939999214020.2817</v>
      </c>
      <c r="P67" s="16">
        <f t="shared" si="6"/>
        <v>3955918402763.7979</v>
      </c>
      <c r="Q67" s="16">
        <f t="shared" si="6"/>
        <v>3971837591507.3145</v>
      </c>
      <c r="R67" s="16">
        <f t="shared" si="6"/>
        <v>3983208440609.8262</v>
      </c>
      <c r="S67" s="16">
        <f t="shared" si="6"/>
        <v>3994579289712.3379</v>
      </c>
      <c r="T67" s="16">
        <f t="shared" si="6"/>
        <v>4005950138814.8486</v>
      </c>
      <c r="U67" s="16">
        <f t="shared" si="6"/>
        <v>4017320987917.3608</v>
      </c>
      <c r="V67" s="16">
        <f t="shared" si="6"/>
        <v>4028691837019.8716</v>
      </c>
      <c r="W67" s="16">
        <f t="shared" si="6"/>
        <v>4046127138977.0591</v>
      </c>
      <c r="X67" s="16">
        <f t="shared" si="6"/>
        <v>4059427586715.1455</v>
      </c>
      <c r="Y67" s="16">
        <f t="shared" si="6"/>
        <v>4072728034453.2358</v>
      </c>
      <c r="Z67" s="16">
        <f t="shared" si="6"/>
        <v>4086028482191.3257</v>
      </c>
      <c r="AA67" s="16">
        <f t="shared" si="6"/>
        <v>4099328929929.416</v>
      </c>
      <c r="AB67" s="16">
        <f t="shared" si="6"/>
        <v>4112629377667.5029</v>
      </c>
      <c r="AC67" s="16">
        <f t="shared" si="6"/>
        <v>4125929825405.5933</v>
      </c>
      <c r="AD67" s="16">
        <f t="shared" si="6"/>
        <v>4139230273143.6831</v>
      </c>
      <c r="AE67" s="16">
        <f t="shared" si="6"/>
        <v>4152530720881.7734</v>
      </c>
      <c r="AF67" s="16">
        <f t="shared" si="6"/>
        <v>4165831168619.8633</v>
      </c>
    </row>
    <row r="68" spans="1:32">
      <c r="A68" t="s">
        <v>3</v>
      </c>
      <c r="B68" s="16">
        <f t="shared" ref="B68:B91" si="7">C$5*$B12/SUM($B$11:$B$35)</f>
        <v>0</v>
      </c>
      <c r="C68" s="16">
        <f t="shared" ref="C68:R91" si="8">IFERROR($B68*C12/$B12,0)</f>
        <v>0</v>
      </c>
      <c r="D68" s="16">
        <f t="shared" si="8"/>
        <v>0</v>
      </c>
      <c r="E68" s="16">
        <f t="shared" si="8"/>
        <v>0</v>
      </c>
      <c r="F68" s="16">
        <f t="shared" si="8"/>
        <v>0</v>
      </c>
      <c r="G68" s="16">
        <f t="shared" si="8"/>
        <v>0</v>
      </c>
      <c r="H68" s="16">
        <f t="shared" si="8"/>
        <v>0</v>
      </c>
      <c r="I68" s="16">
        <f t="shared" si="8"/>
        <v>0</v>
      </c>
      <c r="J68" s="16">
        <f t="shared" si="8"/>
        <v>0</v>
      </c>
      <c r="K68" s="16">
        <f t="shared" si="8"/>
        <v>0</v>
      </c>
      <c r="L68" s="16">
        <f t="shared" si="8"/>
        <v>0</v>
      </c>
      <c r="M68" s="16">
        <f t="shared" si="8"/>
        <v>0</v>
      </c>
      <c r="N68" s="16">
        <f t="shared" si="8"/>
        <v>0</v>
      </c>
      <c r="O68" s="16">
        <f t="shared" si="8"/>
        <v>0</v>
      </c>
      <c r="P68" s="16">
        <f t="shared" si="8"/>
        <v>0</v>
      </c>
      <c r="Q68" s="16">
        <f t="shared" si="8"/>
        <v>0</v>
      </c>
      <c r="R68" s="16">
        <f t="shared" si="8"/>
        <v>0</v>
      </c>
      <c r="S68" s="16">
        <f t="shared" si="6"/>
        <v>0</v>
      </c>
      <c r="T68" s="16">
        <f t="shared" si="6"/>
        <v>0</v>
      </c>
      <c r="U68" s="16">
        <f t="shared" si="6"/>
        <v>0</v>
      </c>
      <c r="V68" s="16">
        <f t="shared" si="6"/>
        <v>0</v>
      </c>
      <c r="W68" s="16">
        <f t="shared" si="6"/>
        <v>0</v>
      </c>
      <c r="X68" s="16">
        <f t="shared" si="6"/>
        <v>0</v>
      </c>
      <c r="Y68" s="16">
        <f t="shared" si="6"/>
        <v>0</v>
      </c>
      <c r="Z68" s="16">
        <f t="shared" si="6"/>
        <v>0</v>
      </c>
      <c r="AA68" s="16">
        <f t="shared" si="6"/>
        <v>0</v>
      </c>
      <c r="AB68" s="16">
        <f t="shared" si="6"/>
        <v>0</v>
      </c>
      <c r="AC68" s="16">
        <f t="shared" si="6"/>
        <v>0</v>
      </c>
      <c r="AD68" s="16">
        <f t="shared" si="6"/>
        <v>0</v>
      </c>
      <c r="AE68" s="16">
        <f t="shared" si="6"/>
        <v>0</v>
      </c>
      <c r="AF68" s="16">
        <f t="shared" si="6"/>
        <v>0</v>
      </c>
    </row>
    <row r="69" spans="1:32">
      <c r="A69" t="s">
        <v>4</v>
      </c>
      <c r="B69" s="16">
        <f t="shared" si="7"/>
        <v>0</v>
      </c>
      <c r="C69" s="16">
        <f t="shared" si="8"/>
        <v>0</v>
      </c>
      <c r="D69" s="16">
        <f t="shared" si="6"/>
        <v>0</v>
      </c>
      <c r="E69" s="16">
        <f t="shared" si="6"/>
        <v>0</v>
      </c>
      <c r="F69" s="16">
        <f t="shared" si="6"/>
        <v>0</v>
      </c>
      <c r="G69" s="16">
        <f t="shared" si="6"/>
        <v>0</v>
      </c>
      <c r="H69" s="16">
        <f t="shared" si="6"/>
        <v>0</v>
      </c>
      <c r="I69" s="16">
        <f t="shared" si="6"/>
        <v>0</v>
      </c>
      <c r="J69" s="16">
        <f t="shared" si="6"/>
        <v>0</v>
      </c>
      <c r="K69" s="16">
        <f t="shared" si="6"/>
        <v>0</v>
      </c>
      <c r="L69" s="16">
        <f t="shared" si="6"/>
        <v>0</v>
      </c>
      <c r="M69" s="16">
        <f t="shared" si="6"/>
        <v>0</v>
      </c>
      <c r="N69" s="16">
        <f t="shared" si="6"/>
        <v>0</v>
      </c>
      <c r="O69" s="16">
        <f t="shared" si="6"/>
        <v>0</v>
      </c>
      <c r="P69" s="16">
        <f t="shared" si="6"/>
        <v>0</v>
      </c>
      <c r="Q69" s="16">
        <f t="shared" si="6"/>
        <v>0</v>
      </c>
      <c r="R69" s="16">
        <f t="shared" si="6"/>
        <v>0</v>
      </c>
      <c r="S69" s="16">
        <f t="shared" si="6"/>
        <v>0</v>
      </c>
      <c r="T69" s="16">
        <f t="shared" si="6"/>
        <v>0</v>
      </c>
      <c r="U69" s="16">
        <f t="shared" si="6"/>
        <v>0</v>
      </c>
      <c r="V69" s="16">
        <f t="shared" si="6"/>
        <v>0</v>
      </c>
      <c r="W69" s="16">
        <f t="shared" si="6"/>
        <v>0</v>
      </c>
      <c r="X69" s="16">
        <f t="shared" si="6"/>
        <v>0</v>
      </c>
      <c r="Y69" s="16">
        <f t="shared" si="6"/>
        <v>0</v>
      </c>
      <c r="Z69" s="16">
        <f t="shared" si="6"/>
        <v>0</v>
      </c>
      <c r="AA69" s="16">
        <f t="shared" si="6"/>
        <v>0</v>
      </c>
      <c r="AB69" s="16">
        <f t="shared" si="6"/>
        <v>0</v>
      </c>
      <c r="AC69" s="16">
        <f t="shared" si="6"/>
        <v>0</v>
      </c>
      <c r="AD69" s="16">
        <f t="shared" si="6"/>
        <v>0</v>
      </c>
      <c r="AE69" s="16">
        <f t="shared" si="6"/>
        <v>0</v>
      </c>
      <c r="AF69" s="16">
        <f t="shared" si="6"/>
        <v>0</v>
      </c>
    </row>
    <row r="70" spans="1:32">
      <c r="A70" t="s">
        <v>5</v>
      </c>
      <c r="B70" s="16">
        <f t="shared" si="7"/>
        <v>272616755919.40503</v>
      </c>
      <c r="C70" s="16">
        <f t="shared" si="8"/>
        <v>282634951552.20038</v>
      </c>
      <c r="D70" s="16">
        <f t="shared" si="6"/>
        <v>292653147184.99567</v>
      </c>
      <c r="E70" s="16">
        <f t="shared" si="6"/>
        <v>302671342817.79095</v>
      </c>
      <c r="F70" s="16">
        <f t="shared" si="6"/>
        <v>312689538450.58636</v>
      </c>
      <c r="G70" s="16">
        <f t="shared" si="6"/>
        <v>322707734083.38159</v>
      </c>
      <c r="H70" s="16">
        <f t="shared" si="6"/>
        <v>325306656725.29309</v>
      </c>
      <c r="I70" s="16">
        <f t="shared" si="6"/>
        <v>327905579367.20453</v>
      </c>
      <c r="J70" s="16">
        <f t="shared" si="6"/>
        <v>330504502009.11597</v>
      </c>
      <c r="K70" s="16">
        <f t="shared" si="6"/>
        <v>333103424651.02747</v>
      </c>
      <c r="L70" s="16">
        <f t="shared" si="6"/>
        <v>335702347292.9389</v>
      </c>
      <c r="M70" s="16">
        <f t="shared" si="6"/>
        <v>337075363028.28839</v>
      </c>
      <c r="N70" s="16">
        <f t="shared" si="6"/>
        <v>338448378763.63776</v>
      </c>
      <c r="O70" s="16">
        <f t="shared" si="6"/>
        <v>339821394498.98724</v>
      </c>
      <c r="P70" s="16">
        <f t="shared" si="6"/>
        <v>341194410234.33667</v>
      </c>
      <c r="Q70" s="16">
        <f t="shared" si="6"/>
        <v>342567425969.6861</v>
      </c>
      <c r="R70" s="16">
        <f t="shared" si="6"/>
        <v>343548151494.93573</v>
      </c>
      <c r="S70" s="16">
        <f t="shared" si="6"/>
        <v>344528877020.18536</v>
      </c>
      <c r="T70" s="16">
        <f t="shared" si="6"/>
        <v>345509602545.43488</v>
      </c>
      <c r="U70" s="16">
        <f t="shared" si="6"/>
        <v>346490328070.68451</v>
      </c>
      <c r="V70" s="16">
        <f t="shared" si="6"/>
        <v>347471053595.93408</v>
      </c>
      <c r="W70" s="16">
        <f t="shared" si="6"/>
        <v>348974832734.65039</v>
      </c>
      <c r="X70" s="16">
        <f t="shared" si="6"/>
        <v>350121984409.63904</v>
      </c>
      <c r="Y70" s="16">
        <f t="shared" si="6"/>
        <v>351269136084.62811</v>
      </c>
      <c r="Z70" s="16">
        <f t="shared" si="6"/>
        <v>352416287759.61707</v>
      </c>
      <c r="AA70" s="16">
        <f t="shared" si="6"/>
        <v>353563439434.60608</v>
      </c>
      <c r="AB70" s="16">
        <f t="shared" si="6"/>
        <v>354710591109.59473</v>
      </c>
      <c r="AC70" s="16">
        <f t="shared" si="6"/>
        <v>355857742784.58374</v>
      </c>
      <c r="AD70" s="16">
        <f t="shared" si="6"/>
        <v>357004894459.57269</v>
      </c>
      <c r="AE70" s="16">
        <f t="shared" si="6"/>
        <v>358152046134.56171</v>
      </c>
      <c r="AF70" s="16">
        <f t="shared" si="6"/>
        <v>359299197809.55066</v>
      </c>
    </row>
    <row r="71" spans="1:32">
      <c r="A71" t="s">
        <v>6</v>
      </c>
      <c r="B71" s="16">
        <f t="shared" si="7"/>
        <v>2504142369901.8398</v>
      </c>
      <c r="C71" s="16">
        <f t="shared" si="8"/>
        <v>2596165283421.7441</v>
      </c>
      <c r="D71" s="16">
        <f t="shared" si="6"/>
        <v>2688188196941.6489</v>
      </c>
      <c r="E71" s="16">
        <f t="shared" si="6"/>
        <v>2780211110461.5537</v>
      </c>
      <c r="F71" s="16">
        <f t="shared" si="6"/>
        <v>2872234023981.458</v>
      </c>
      <c r="G71" s="16">
        <f t="shared" si="6"/>
        <v>2964256937501.3628</v>
      </c>
      <c r="H71" s="16">
        <f t="shared" si="6"/>
        <v>2988129543136.9155</v>
      </c>
      <c r="I71" s="16">
        <f t="shared" si="6"/>
        <v>3012002148772.4683</v>
      </c>
      <c r="J71" s="16">
        <f t="shared" si="6"/>
        <v>3035874754408.021</v>
      </c>
      <c r="K71" s="16">
        <f t="shared" si="6"/>
        <v>3059747360043.5737</v>
      </c>
      <c r="L71" s="16">
        <f t="shared" si="6"/>
        <v>3083619965679.1265</v>
      </c>
      <c r="M71" s="16">
        <f t="shared" si="6"/>
        <v>3096231908279.041</v>
      </c>
      <c r="N71" s="16">
        <f t="shared" si="6"/>
        <v>3108843850878.9556</v>
      </c>
      <c r="O71" s="16">
        <f t="shared" si="6"/>
        <v>3121455793478.8706</v>
      </c>
      <c r="P71" s="16">
        <f t="shared" si="6"/>
        <v>3134067736078.7852</v>
      </c>
      <c r="Q71" s="16">
        <f t="shared" si="6"/>
        <v>3146679678678.7002</v>
      </c>
      <c r="R71" s="16">
        <f t="shared" si="6"/>
        <v>3155688209107.21</v>
      </c>
      <c r="S71" s="16">
        <f t="shared" si="6"/>
        <v>3164696739535.7202</v>
      </c>
      <c r="T71" s="16">
        <f t="shared" si="6"/>
        <v>3173705269964.231</v>
      </c>
      <c r="U71" s="16">
        <f t="shared" si="6"/>
        <v>3182713800392.7412</v>
      </c>
      <c r="V71" s="16">
        <f t="shared" si="6"/>
        <v>3191722330821.2515</v>
      </c>
      <c r="W71" s="16">
        <f t="shared" si="6"/>
        <v>3205535410811.6367</v>
      </c>
      <c r="X71" s="16">
        <f t="shared" si="6"/>
        <v>3216072661555.2861</v>
      </c>
      <c r="Y71" s="16">
        <f t="shared" si="6"/>
        <v>3226609912298.938</v>
      </c>
      <c r="Z71" s="16">
        <f t="shared" si="6"/>
        <v>3237147163042.5903</v>
      </c>
      <c r="AA71" s="16">
        <f t="shared" si="6"/>
        <v>3247684413786.2422</v>
      </c>
      <c r="AB71" s="16">
        <f t="shared" si="6"/>
        <v>3258221664529.8916</v>
      </c>
      <c r="AC71" s="16">
        <f t="shared" si="6"/>
        <v>3268758915273.5439</v>
      </c>
      <c r="AD71" s="16">
        <f t="shared" si="6"/>
        <v>3279296166017.1963</v>
      </c>
      <c r="AE71" s="16">
        <f t="shared" si="6"/>
        <v>3289833416760.8486</v>
      </c>
      <c r="AF71" s="16">
        <f t="shared" si="6"/>
        <v>3300370667504.5005</v>
      </c>
    </row>
    <row r="72" spans="1:32">
      <c r="A72" t="s">
        <v>7</v>
      </c>
      <c r="B72" s="16">
        <f t="shared" si="7"/>
        <v>1886872159268.1277</v>
      </c>
      <c r="C72" s="16">
        <f t="shared" si="8"/>
        <v>1956211457074.208</v>
      </c>
      <c r="D72" s="16">
        <f t="shared" si="6"/>
        <v>2025550754880.2878</v>
      </c>
      <c r="E72" s="16">
        <f t="shared" si="6"/>
        <v>2094890052686.3679</v>
      </c>
      <c r="F72" s="16">
        <f t="shared" si="6"/>
        <v>2164229350492.4478</v>
      </c>
      <c r="G72" s="16">
        <f t="shared" si="6"/>
        <v>2233568648298.5278</v>
      </c>
      <c r="H72" s="16">
        <f t="shared" si="6"/>
        <v>2251556665067.9883</v>
      </c>
      <c r="I72" s="16">
        <f t="shared" si="6"/>
        <v>2269544681837.4497</v>
      </c>
      <c r="J72" s="16">
        <f t="shared" si="6"/>
        <v>2287532698606.9106</v>
      </c>
      <c r="K72" s="16">
        <f t="shared" si="6"/>
        <v>2305520715376.3711</v>
      </c>
      <c r="L72" s="16">
        <f t="shared" si="6"/>
        <v>2323508732145.8325</v>
      </c>
      <c r="M72" s="16">
        <f t="shared" si="6"/>
        <v>2333011835344.7925</v>
      </c>
      <c r="N72" s="16">
        <f t="shared" si="6"/>
        <v>2342514938543.7534</v>
      </c>
      <c r="O72" s="16">
        <f t="shared" si="6"/>
        <v>2352018041742.7134</v>
      </c>
      <c r="P72" s="16">
        <f t="shared" si="6"/>
        <v>2361521144941.6738</v>
      </c>
      <c r="Q72" s="16">
        <f t="shared" si="6"/>
        <v>2371024248140.6348</v>
      </c>
      <c r="R72" s="16">
        <f t="shared" si="6"/>
        <v>2377812178997.0352</v>
      </c>
      <c r="S72" s="16">
        <f t="shared" si="6"/>
        <v>2384600109853.4355</v>
      </c>
      <c r="T72" s="16">
        <f t="shared" si="6"/>
        <v>2391388040709.8354</v>
      </c>
      <c r="U72" s="16">
        <f t="shared" si="6"/>
        <v>2398175971566.2354</v>
      </c>
      <c r="V72" s="16">
        <f t="shared" si="6"/>
        <v>2404963902422.6357</v>
      </c>
      <c r="W72" s="16">
        <f t="shared" si="6"/>
        <v>2415372063069.1182</v>
      </c>
      <c r="X72" s="16">
        <f t="shared" si="6"/>
        <v>2423311885222.3604</v>
      </c>
      <c r="Y72" s="16">
        <f t="shared" si="6"/>
        <v>2431251707375.605</v>
      </c>
      <c r="Z72" s="16">
        <f t="shared" si="6"/>
        <v>2439191529528.8491</v>
      </c>
      <c r="AA72" s="16">
        <f t="shared" si="6"/>
        <v>2447131351682.0942</v>
      </c>
      <c r="AB72" s="16">
        <f t="shared" si="6"/>
        <v>2455071173835.3364</v>
      </c>
      <c r="AC72" s="16">
        <f t="shared" si="6"/>
        <v>2463010995988.5806</v>
      </c>
      <c r="AD72" s="16">
        <f t="shared" si="6"/>
        <v>2470950818141.8252</v>
      </c>
      <c r="AE72" s="16">
        <f t="shared" si="6"/>
        <v>2478890640295.0698</v>
      </c>
      <c r="AF72" s="16">
        <f t="shared" si="6"/>
        <v>2486830462448.3135</v>
      </c>
    </row>
    <row r="73" spans="1:32">
      <c r="A73" t="s">
        <v>8</v>
      </c>
      <c r="B73" s="16">
        <f t="shared" si="7"/>
        <v>316825969158.07257</v>
      </c>
      <c r="C73" s="16">
        <f t="shared" si="8"/>
        <v>328468777135.41461</v>
      </c>
      <c r="D73" s="16">
        <f t="shared" si="6"/>
        <v>340111585112.75659</v>
      </c>
      <c r="E73" s="16">
        <f t="shared" si="6"/>
        <v>351754393090.09857</v>
      </c>
      <c r="F73" s="16">
        <f t="shared" si="6"/>
        <v>363397201067.44061</v>
      </c>
      <c r="G73" s="16">
        <f t="shared" si="6"/>
        <v>375040009044.78259</v>
      </c>
      <c r="H73" s="16">
        <f t="shared" si="6"/>
        <v>378060388999.10168</v>
      </c>
      <c r="I73" s="16">
        <f t="shared" si="6"/>
        <v>381080768953.42065</v>
      </c>
      <c r="J73" s="16">
        <f t="shared" si="6"/>
        <v>384101148907.73975</v>
      </c>
      <c r="K73" s="16">
        <f t="shared" si="6"/>
        <v>387121528862.05872</v>
      </c>
      <c r="L73" s="16">
        <f t="shared" si="6"/>
        <v>390141908816.37775</v>
      </c>
      <c r="M73" s="16">
        <f t="shared" si="6"/>
        <v>391737581245.07458</v>
      </c>
      <c r="N73" s="16">
        <f t="shared" si="6"/>
        <v>393333253673.77148</v>
      </c>
      <c r="O73" s="16">
        <f t="shared" si="6"/>
        <v>394928926102.46826</v>
      </c>
      <c r="P73" s="16">
        <f t="shared" si="6"/>
        <v>396524598531.1651</v>
      </c>
      <c r="Q73" s="16">
        <f t="shared" si="6"/>
        <v>398120270959.862</v>
      </c>
      <c r="R73" s="16">
        <f t="shared" si="6"/>
        <v>399260036980.35968</v>
      </c>
      <c r="S73" s="16">
        <f t="shared" si="6"/>
        <v>400399803000.85742</v>
      </c>
      <c r="T73" s="16">
        <f t="shared" si="6"/>
        <v>401539569021.35522</v>
      </c>
      <c r="U73" s="16">
        <f t="shared" si="6"/>
        <v>402679335041.85297</v>
      </c>
      <c r="V73" s="16">
        <f t="shared" si="6"/>
        <v>403819101062.35059</v>
      </c>
      <c r="W73" s="16">
        <f t="shared" si="6"/>
        <v>405566742293.78076</v>
      </c>
      <c r="X73" s="16">
        <f t="shared" si="6"/>
        <v>406899923154.1203</v>
      </c>
      <c r="Y73" s="16">
        <f t="shared" si="6"/>
        <v>408233104014.46014</v>
      </c>
      <c r="Z73" s="16">
        <f t="shared" si="6"/>
        <v>409566284874.79999</v>
      </c>
      <c r="AA73" s="16">
        <f t="shared" si="6"/>
        <v>410899465735.13989</v>
      </c>
      <c r="AB73" s="16">
        <f t="shared" si="6"/>
        <v>412232646595.47937</v>
      </c>
      <c r="AC73" s="16">
        <f t="shared" si="6"/>
        <v>413565827455.81921</v>
      </c>
      <c r="AD73" s="16">
        <f t="shared" si="6"/>
        <v>414899008316.15912</v>
      </c>
      <c r="AE73" s="16">
        <f t="shared" si="6"/>
        <v>416232189176.49896</v>
      </c>
      <c r="AF73" s="16">
        <f t="shared" si="6"/>
        <v>417565370036.83887</v>
      </c>
    </row>
    <row r="74" spans="1:32">
      <c r="A74" t="s">
        <v>9</v>
      </c>
      <c r="B74" s="16">
        <f t="shared" si="7"/>
        <v>1808778065510.1375</v>
      </c>
      <c r="C74" s="16">
        <f t="shared" si="8"/>
        <v>1875247540049.5044</v>
      </c>
      <c r="D74" s="16">
        <f t="shared" si="6"/>
        <v>1941717014588.8708</v>
      </c>
      <c r="E74" s="16">
        <f t="shared" si="6"/>
        <v>2008186489128.2378</v>
      </c>
      <c r="F74" s="16">
        <f t="shared" si="6"/>
        <v>2074655963667.6042</v>
      </c>
      <c r="G74" s="16">
        <f t="shared" si="6"/>
        <v>2141125438206.9707</v>
      </c>
      <c r="H74" s="16">
        <f t="shared" si="6"/>
        <v>2158368964756.8828</v>
      </c>
      <c r="I74" s="16">
        <f t="shared" si="6"/>
        <v>2175612491306.7947</v>
      </c>
      <c r="J74" s="16">
        <f t="shared" si="6"/>
        <v>2192856017856.7063</v>
      </c>
      <c r="K74" s="16">
        <f t="shared" si="6"/>
        <v>2210099544406.6182</v>
      </c>
      <c r="L74" s="16">
        <f t="shared" si="6"/>
        <v>2227343070956.5298</v>
      </c>
      <c r="M74" s="16">
        <f t="shared" si="6"/>
        <v>2236452858567.8037</v>
      </c>
      <c r="N74" s="16">
        <f t="shared" si="6"/>
        <v>2245562646179.0786</v>
      </c>
      <c r="O74" s="16">
        <f t="shared" si="6"/>
        <v>2254672433790.3525</v>
      </c>
      <c r="P74" s="16">
        <f t="shared" si="6"/>
        <v>2263782221401.627</v>
      </c>
      <c r="Q74" s="16">
        <f t="shared" si="6"/>
        <v>2272892009012.9014</v>
      </c>
      <c r="R74" s="16">
        <f t="shared" si="6"/>
        <v>2279399000163.8105</v>
      </c>
      <c r="S74" s="16">
        <f t="shared" si="6"/>
        <v>2285905991314.7212</v>
      </c>
      <c r="T74" s="16">
        <f t="shared" si="6"/>
        <v>2292412982465.6313</v>
      </c>
      <c r="U74" s="16">
        <f t="shared" si="6"/>
        <v>2298919973616.541</v>
      </c>
      <c r="V74" s="16">
        <f t="shared" si="6"/>
        <v>2305426964767.4507</v>
      </c>
      <c r="W74" s="16">
        <f t="shared" si="6"/>
        <v>2315404351198.8481</v>
      </c>
      <c r="X74" s="16">
        <f t="shared" si="6"/>
        <v>2323015559029.9111</v>
      </c>
      <c r="Y74" s="16">
        <f t="shared" si="6"/>
        <v>2330626766860.9766</v>
      </c>
      <c r="Z74" s="16">
        <f t="shared" si="6"/>
        <v>2338237974692.041</v>
      </c>
      <c r="AA74" s="16">
        <f t="shared" si="6"/>
        <v>2345849182523.1064</v>
      </c>
      <c r="AB74" s="16">
        <f t="shared" si="6"/>
        <v>2353460390354.1694</v>
      </c>
      <c r="AC74" s="16">
        <f t="shared" si="6"/>
        <v>2361071598185.2339</v>
      </c>
      <c r="AD74" s="16">
        <f t="shared" si="6"/>
        <v>2368682806016.2988</v>
      </c>
      <c r="AE74" s="16">
        <f t="shared" si="6"/>
        <v>2376294013847.3638</v>
      </c>
      <c r="AF74" s="16">
        <f t="shared" si="6"/>
        <v>2383905221678.4292</v>
      </c>
    </row>
    <row r="75" spans="1:32">
      <c r="A75" t="s">
        <v>648</v>
      </c>
      <c r="B75" s="16">
        <f t="shared" si="7"/>
        <v>0</v>
      </c>
      <c r="C75" s="16">
        <f t="shared" si="8"/>
        <v>0</v>
      </c>
      <c r="D75" s="16">
        <f t="shared" si="6"/>
        <v>0</v>
      </c>
      <c r="E75" s="16">
        <f t="shared" si="6"/>
        <v>0</v>
      </c>
      <c r="F75" s="16">
        <f t="shared" si="6"/>
        <v>0</v>
      </c>
      <c r="G75" s="16">
        <f t="shared" si="6"/>
        <v>0</v>
      </c>
      <c r="H75" s="16">
        <f t="shared" si="6"/>
        <v>0</v>
      </c>
      <c r="I75" s="16">
        <f t="shared" si="6"/>
        <v>0</v>
      </c>
      <c r="J75" s="16">
        <f t="shared" si="6"/>
        <v>0</v>
      </c>
      <c r="K75" s="16">
        <f t="shared" si="6"/>
        <v>0</v>
      </c>
      <c r="L75" s="16">
        <f t="shared" si="6"/>
        <v>0</v>
      </c>
      <c r="M75" s="16">
        <f t="shared" si="6"/>
        <v>0</v>
      </c>
      <c r="N75" s="16">
        <f t="shared" si="6"/>
        <v>0</v>
      </c>
      <c r="O75" s="16">
        <f t="shared" si="6"/>
        <v>0</v>
      </c>
      <c r="P75" s="16">
        <f t="shared" si="6"/>
        <v>0</v>
      </c>
      <c r="Q75" s="16">
        <f t="shared" si="6"/>
        <v>0</v>
      </c>
      <c r="R75" s="16">
        <f t="shared" si="6"/>
        <v>0</v>
      </c>
      <c r="S75" s="16">
        <f t="shared" si="6"/>
        <v>0</v>
      </c>
      <c r="T75" s="16">
        <f t="shared" si="6"/>
        <v>0</v>
      </c>
      <c r="U75" s="16">
        <f t="shared" si="6"/>
        <v>0</v>
      </c>
      <c r="V75" s="16">
        <f t="shared" si="6"/>
        <v>0</v>
      </c>
      <c r="W75" s="16">
        <f t="shared" si="6"/>
        <v>0</v>
      </c>
      <c r="X75" s="16">
        <f t="shared" si="6"/>
        <v>0</v>
      </c>
      <c r="Y75" s="16">
        <f t="shared" si="6"/>
        <v>0</v>
      </c>
      <c r="Z75" s="16">
        <f t="shared" si="6"/>
        <v>0</v>
      </c>
      <c r="AA75" s="16">
        <f t="shared" si="6"/>
        <v>0</v>
      </c>
      <c r="AB75" s="16">
        <f t="shared" si="6"/>
        <v>0</v>
      </c>
      <c r="AC75" s="16">
        <f t="shared" si="6"/>
        <v>0</v>
      </c>
      <c r="AD75" s="16">
        <f t="shared" si="6"/>
        <v>0</v>
      </c>
      <c r="AE75" s="16">
        <f t="shared" si="6"/>
        <v>0</v>
      </c>
      <c r="AF75" s="16">
        <f t="shared" si="6"/>
        <v>0</v>
      </c>
    </row>
    <row r="76" spans="1:32">
      <c r="A76" t="s">
        <v>125</v>
      </c>
      <c r="B76" s="16">
        <f t="shared" si="7"/>
        <v>6548504284325.542</v>
      </c>
      <c r="C76" s="16">
        <f t="shared" si="8"/>
        <v>6937123482228.752</v>
      </c>
      <c r="D76" s="16">
        <f t="shared" si="6"/>
        <v>7325742680131.9639</v>
      </c>
      <c r="E76" s="16">
        <f t="shared" si="6"/>
        <v>7714361878035.1748</v>
      </c>
      <c r="F76" s="16">
        <f t="shared" si="6"/>
        <v>8102981075938.3857</v>
      </c>
      <c r="G76" s="16">
        <f t="shared" si="6"/>
        <v>8491600273841.5986</v>
      </c>
      <c r="H76" s="16">
        <f t="shared" si="6"/>
        <v>8674669599811.584</v>
      </c>
      <c r="I76" s="16">
        <f t="shared" si="6"/>
        <v>8857738925781.6348</v>
      </c>
      <c r="J76" s="16">
        <f t="shared" si="6"/>
        <v>9040808251751.6855</v>
      </c>
      <c r="K76" s="16">
        <f t="shared" si="6"/>
        <v>9223877577721.7383</v>
      </c>
      <c r="L76" s="16">
        <f t="shared" si="6"/>
        <v>9406946903691.8535</v>
      </c>
      <c r="M76" s="16">
        <f t="shared" ref="D76:AF85" si="9">IFERROR($B76*M20/$B20,0)</f>
        <v>9568764825388.459</v>
      </c>
      <c r="N76" s="16">
        <f t="shared" si="9"/>
        <v>9730582747085.0625</v>
      </c>
      <c r="O76" s="16">
        <f t="shared" si="9"/>
        <v>9892400668781.666</v>
      </c>
      <c r="P76" s="16">
        <f t="shared" si="9"/>
        <v>10054218590478.271</v>
      </c>
      <c r="Q76" s="16">
        <f t="shared" si="9"/>
        <v>10216036512174.877</v>
      </c>
      <c r="R76" s="16">
        <f t="shared" si="9"/>
        <v>10368380916303.734</v>
      </c>
      <c r="S76" s="16">
        <f t="shared" si="9"/>
        <v>10520725320432.658</v>
      </c>
      <c r="T76" s="16">
        <f t="shared" si="9"/>
        <v>10673069724561.582</v>
      </c>
      <c r="U76" s="16">
        <f t="shared" si="9"/>
        <v>10825414128690.506</v>
      </c>
      <c r="V76" s="16">
        <f t="shared" si="9"/>
        <v>10977758532819.494</v>
      </c>
      <c r="W76" s="16">
        <f t="shared" si="9"/>
        <v>11142734293705.219</v>
      </c>
      <c r="X76" s="16">
        <f t="shared" si="9"/>
        <v>11299097765893.191</v>
      </c>
      <c r="Y76" s="16">
        <f t="shared" si="9"/>
        <v>11455461238081.1</v>
      </c>
      <c r="Z76" s="16">
        <f t="shared" si="9"/>
        <v>11611824710269.008</v>
      </c>
      <c r="AA76" s="16">
        <f t="shared" si="9"/>
        <v>11768188182456.98</v>
      </c>
      <c r="AB76" s="16">
        <f t="shared" si="9"/>
        <v>11924551654644.889</v>
      </c>
      <c r="AC76" s="16">
        <f t="shared" si="9"/>
        <v>12080915126832.863</v>
      </c>
      <c r="AD76" s="16">
        <f t="shared" si="9"/>
        <v>12237278599020.771</v>
      </c>
      <c r="AE76" s="16">
        <f t="shared" si="9"/>
        <v>12393642071208.678</v>
      </c>
      <c r="AF76" s="16">
        <f t="shared" si="9"/>
        <v>12550005543396.65</v>
      </c>
    </row>
    <row r="77" spans="1:32">
      <c r="A77" t="s">
        <v>12</v>
      </c>
      <c r="B77" s="16">
        <f t="shared" si="7"/>
        <v>5312663697333.9922</v>
      </c>
      <c r="C77" s="16">
        <f t="shared" si="8"/>
        <v>5627942273195.8525</v>
      </c>
      <c r="D77" s="16">
        <f t="shared" si="9"/>
        <v>5943220849057.7119</v>
      </c>
      <c r="E77" s="16">
        <f t="shared" si="9"/>
        <v>6258499424919.5713</v>
      </c>
      <c r="F77" s="16">
        <f t="shared" si="9"/>
        <v>6573778000781.4326</v>
      </c>
      <c r="G77" s="16">
        <f t="shared" si="9"/>
        <v>6889056576643.293</v>
      </c>
      <c r="H77" s="16">
        <f t="shared" si="9"/>
        <v>7037576867681.9834</v>
      </c>
      <c r="I77" s="16">
        <f t="shared" si="9"/>
        <v>7186097158720.7275</v>
      </c>
      <c r="J77" s="16">
        <f t="shared" si="9"/>
        <v>7334617449759.4717</v>
      </c>
      <c r="K77" s="16">
        <f t="shared" si="9"/>
        <v>7483137740798.2158</v>
      </c>
      <c r="L77" s="16">
        <f t="shared" si="9"/>
        <v>7631658031837.0137</v>
      </c>
      <c r="M77" s="16">
        <f t="shared" si="9"/>
        <v>7762937505874.0566</v>
      </c>
      <c r="N77" s="16">
        <f t="shared" si="9"/>
        <v>7894216979911.1006</v>
      </c>
      <c r="O77" s="16">
        <f t="shared" si="9"/>
        <v>8025496453948.1436</v>
      </c>
      <c r="P77" s="16">
        <f t="shared" si="9"/>
        <v>8156775927985.1885</v>
      </c>
      <c r="Q77" s="16">
        <f t="shared" si="9"/>
        <v>8288055402022.2334</v>
      </c>
      <c r="R77" s="16">
        <f t="shared" si="9"/>
        <v>8411649210648.8281</v>
      </c>
      <c r="S77" s="16">
        <f t="shared" si="9"/>
        <v>8535243019275.4746</v>
      </c>
      <c r="T77" s="16">
        <f t="shared" si="9"/>
        <v>8658836827902.1221</v>
      </c>
      <c r="U77" s="16">
        <f t="shared" si="9"/>
        <v>8782430636528.7686</v>
      </c>
      <c r="V77" s="16">
        <f t="shared" si="9"/>
        <v>8906024445155.4688</v>
      </c>
      <c r="W77" s="16">
        <f t="shared" si="9"/>
        <v>9039865807662.5586</v>
      </c>
      <c r="X77" s="16">
        <f t="shared" si="9"/>
        <v>9166720201614.8555</v>
      </c>
      <c r="Y77" s="16">
        <f t="shared" si="9"/>
        <v>9293574595567.1016</v>
      </c>
      <c r="Z77" s="16">
        <f t="shared" si="9"/>
        <v>9420428989519.3457</v>
      </c>
      <c r="AA77" s="16">
        <f t="shared" si="9"/>
        <v>9547283383471.6426</v>
      </c>
      <c r="AB77" s="16">
        <f t="shared" si="9"/>
        <v>9674137777423.8867</v>
      </c>
      <c r="AC77" s="16">
        <f t="shared" si="9"/>
        <v>9800992171376.1836</v>
      </c>
      <c r="AD77" s="16">
        <f t="shared" si="9"/>
        <v>9927846565328.4277</v>
      </c>
      <c r="AE77" s="16">
        <f t="shared" si="9"/>
        <v>10054700959280.674</v>
      </c>
      <c r="AF77" s="16">
        <f t="shared" si="9"/>
        <v>10181555353232.971</v>
      </c>
    </row>
    <row r="78" spans="1:32">
      <c r="A78" t="s">
        <v>13</v>
      </c>
      <c r="B78" s="16">
        <f t="shared" si="7"/>
        <v>608345740355.34863</v>
      </c>
      <c r="C78" s="16">
        <f t="shared" si="8"/>
        <v>630701397177.33545</v>
      </c>
      <c r="D78" s="16">
        <f t="shared" si="9"/>
        <v>653057053999.32239</v>
      </c>
      <c r="E78" s="16">
        <f t="shared" si="9"/>
        <v>675412710821.30933</v>
      </c>
      <c r="F78" s="16">
        <f t="shared" si="9"/>
        <v>697768367643.29626</v>
      </c>
      <c r="G78" s="16">
        <f t="shared" si="9"/>
        <v>720124024465.28308</v>
      </c>
      <c r="H78" s="16">
        <f t="shared" si="9"/>
        <v>725923534159.35107</v>
      </c>
      <c r="I78" s="16">
        <f t="shared" si="9"/>
        <v>731723043853.41882</v>
      </c>
      <c r="J78" s="16">
        <f t="shared" si="9"/>
        <v>737522553547.48669</v>
      </c>
      <c r="K78" s="16">
        <f t="shared" si="9"/>
        <v>743322063241.55432</v>
      </c>
      <c r="L78" s="16">
        <f t="shared" si="9"/>
        <v>749121572935.62207</v>
      </c>
      <c r="M78" s="16">
        <f t="shared" si="9"/>
        <v>752185464849.46924</v>
      </c>
      <c r="N78" s="16">
        <f t="shared" si="9"/>
        <v>755249356763.31641</v>
      </c>
      <c r="O78" s="16">
        <f t="shared" si="9"/>
        <v>758313248677.16357</v>
      </c>
      <c r="P78" s="16">
        <f t="shared" si="9"/>
        <v>761377140591.01074</v>
      </c>
      <c r="Q78" s="16">
        <f t="shared" si="9"/>
        <v>764441032504.85791</v>
      </c>
      <c r="R78" s="16">
        <f t="shared" si="9"/>
        <v>766629526729.0343</v>
      </c>
      <c r="S78" s="16">
        <f t="shared" si="9"/>
        <v>768818020953.21082</v>
      </c>
      <c r="T78" s="16">
        <f t="shared" si="9"/>
        <v>771006515177.38721</v>
      </c>
      <c r="U78" s="16">
        <f t="shared" si="9"/>
        <v>773195009401.56384</v>
      </c>
      <c r="V78" s="16">
        <f t="shared" si="9"/>
        <v>775383503625.74023</v>
      </c>
      <c r="W78" s="16">
        <f t="shared" si="9"/>
        <v>778739194769.47815</v>
      </c>
      <c r="X78" s="16">
        <f t="shared" si="9"/>
        <v>781299069831.69617</v>
      </c>
      <c r="Y78" s="16">
        <f t="shared" si="9"/>
        <v>783858944893.91479</v>
      </c>
      <c r="Z78" s="16">
        <f t="shared" si="9"/>
        <v>786418819956.13367</v>
      </c>
      <c r="AA78" s="16">
        <f t="shared" si="9"/>
        <v>788978695018.35242</v>
      </c>
      <c r="AB78" s="16">
        <f t="shared" si="9"/>
        <v>791538570080.57043</v>
      </c>
      <c r="AC78" s="16">
        <f t="shared" si="9"/>
        <v>794098445142.78918</v>
      </c>
      <c r="AD78" s="16">
        <f t="shared" si="9"/>
        <v>796658320205.00781</v>
      </c>
      <c r="AE78" s="16">
        <f t="shared" si="9"/>
        <v>799218195267.22668</v>
      </c>
      <c r="AF78" s="16">
        <f t="shared" si="9"/>
        <v>801778070329.44543</v>
      </c>
    </row>
    <row r="79" spans="1:32">
      <c r="A79" t="s">
        <v>14</v>
      </c>
      <c r="B79" s="16">
        <f t="shared" si="7"/>
        <v>1533138778933.833</v>
      </c>
      <c r="C79" s="16">
        <f t="shared" si="8"/>
        <v>1589478985051.3352</v>
      </c>
      <c r="D79" s="16">
        <f t="shared" si="9"/>
        <v>1645819191168.8376</v>
      </c>
      <c r="E79" s="16">
        <f t="shared" si="9"/>
        <v>1702159397286.3396</v>
      </c>
      <c r="F79" s="16">
        <f t="shared" si="9"/>
        <v>1758499603403.842</v>
      </c>
      <c r="G79" s="16">
        <f t="shared" si="9"/>
        <v>1814839809521.3442</v>
      </c>
      <c r="H79" s="16">
        <f t="shared" si="9"/>
        <v>1829455598900.562</v>
      </c>
      <c r="I79" s="16">
        <f t="shared" si="9"/>
        <v>1844071388279.7798</v>
      </c>
      <c r="J79" s="16">
        <f t="shared" si="9"/>
        <v>1858687177658.9973</v>
      </c>
      <c r="K79" s="16">
        <f t="shared" si="9"/>
        <v>1873302967038.2148</v>
      </c>
      <c r="L79" s="16">
        <f t="shared" si="9"/>
        <v>1887918756417.4329</v>
      </c>
      <c r="M79" s="16">
        <f t="shared" si="9"/>
        <v>1895640305523.4341</v>
      </c>
      <c r="N79" s="16">
        <f t="shared" si="9"/>
        <v>1903361854629.4363</v>
      </c>
      <c r="O79" s="16">
        <f t="shared" si="9"/>
        <v>1911083403735.438</v>
      </c>
      <c r="P79" s="16">
        <f t="shared" si="9"/>
        <v>1918804952841.4397</v>
      </c>
      <c r="Q79" s="16">
        <f t="shared" si="9"/>
        <v>1926526501947.4417</v>
      </c>
      <c r="R79" s="16">
        <f t="shared" si="9"/>
        <v>1932041894166.0142</v>
      </c>
      <c r="S79" s="16">
        <f t="shared" si="9"/>
        <v>1937557286384.5867</v>
      </c>
      <c r="T79" s="16">
        <f t="shared" si="9"/>
        <v>1943072678603.1597</v>
      </c>
      <c r="U79" s="16">
        <f t="shared" si="9"/>
        <v>1948588070821.7322</v>
      </c>
      <c r="V79" s="16">
        <f t="shared" si="9"/>
        <v>1954103463040.3047</v>
      </c>
      <c r="W79" s="16">
        <f t="shared" si="9"/>
        <v>1962560397775.4509</v>
      </c>
      <c r="X79" s="16">
        <f t="shared" si="9"/>
        <v>1969011735340.2043</v>
      </c>
      <c r="Y79" s="16">
        <f t="shared" si="9"/>
        <v>1975463072904.9592</v>
      </c>
      <c r="Z79" s="16">
        <f t="shared" si="9"/>
        <v>1981914410469.7144</v>
      </c>
      <c r="AA79" s="16">
        <f t="shared" si="9"/>
        <v>1988365748034.4695</v>
      </c>
      <c r="AB79" s="16">
        <f t="shared" si="9"/>
        <v>1994817085599.2229</v>
      </c>
      <c r="AC79" s="16">
        <f t="shared" si="9"/>
        <v>2001268423163.978</v>
      </c>
      <c r="AD79" s="16">
        <f t="shared" si="9"/>
        <v>2007719760728.7329</v>
      </c>
      <c r="AE79" s="16">
        <f t="shared" si="9"/>
        <v>2014171098293.488</v>
      </c>
      <c r="AF79" s="16">
        <f t="shared" si="9"/>
        <v>2020622435858.2434</v>
      </c>
    </row>
    <row r="80" spans="1:32">
      <c r="A80" t="s">
        <v>15</v>
      </c>
      <c r="B80" s="16">
        <f t="shared" si="7"/>
        <v>6633882369596.5674</v>
      </c>
      <c r="C80" s="16">
        <f t="shared" si="8"/>
        <v>6524480363716.5371</v>
      </c>
      <c r="D80" s="16">
        <f t="shared" si="9"/>
        <v>6415078357836.5068</v>
      </c>
      <c r="E80" s="16">
        <f t="shared" si="9"/>
        <v>6305676351956.4775</v>
      </c>
      <c r="F80" s="16">
        <f t="shared" si="9"/>
        <v>6196274346076.4463</v>
      </c>
      <c r="G80" s="16">
        <f t="shared" si="9"/>
        <v>6086872340196.416</v>
      </c>
      <c r="H80" s="16">
        <f t="shared" si="9"/>
        <v>6049771404027.6006</v>
      </c>
      <c r="I80" s="16">
        <f t="shared" si="9"/>
        <v>6012670467858.7842</v>
      </c>
      <c r="J80" s="16">
        <f t="shared" si="9"/>
        <v>5975569531689.9678</v>
      </c>
      <c r="K80" s="16">
        <f t="shared" si="9"/>
        <v>5938468595521.1504</v>
      </c>
      <c r="L80" s="16">
        <f t="shared" si="9"/>
        <v>5901367659352.335</v>
      </c>
      <c r="M80" s="16">
        <f t="shared" si="9"/>
        <v>5885135999778.4785</v>
      </c>
      <c r="N80" s="16">
        <f t="shared" si="9"/>
        <v>5868904340204.6211</v>
      </c>
      <c r="O80" s="16">
        <f t="shared" si="9"/>
        <v>5852672680630.7637</v>
      </c>
      <c r="P80" s="16">
        <f t="shared" si="9"/>
        <v>5836441021056.9063</v>
      </c>
      <c r="Q80" s="16">
        <f t="shared" si="9"/>
        <v>5820209361483.0479</v>
      </c>
      <c r="R80" s="16">
        <f t="shared" si="9"/>
        <v>5811861650845.0654</v>
      </c>
      <c r="S80" s="16">
        <f t="shared" si="9"/>
        <v>5803513940207.082</v>
      </c>
      <c r="T80" s="16">
        <f t="shared" si="9"/>
        <v>5795166229569.1016</v>
      </c>
      <c r="U80" s="16">
        <f t="shared" si="9"/>
        <v>5786818518931.1182</v>
      </c>
      <c r="V80" s="16">
        <f t="shared" si="9"/>
        <v>5778470808293.1309</v>
      </c>
      <c r="W80" s="16">
        <f t="shared" si="9"/>
        <v>5759611165740.6523</v>
      </c>
      <c r="X80" s="16">
        <f t="shared" si="9"/>
        <v>5747918749493.5098</v>
      </c>
      <c r="Y80" s="16">
        <f t="shared" si="9"/>
        <v>5736226333246.3682</v>
      </c>
      <c r="Z80" s="16">
        <f t="shared" si="9"/>
        <v>5724533916999.2246</v>
      </c>
      <c r="AA80" s="16">
        <f t="shared" si="9"/>
        <v>5712841500752.0859</v>
      </c>
      <c r="AB80" s="16">
        <f t="shared" si="9"/>
        <v>5701149084504.9443</v>
      </c>
      <c r="AC80" s="16">
        <f t="shared" si="9"/>
        <v>5689456668257.8018</v>
      </c>
      <c r="AD80" s="16">
        <f t="shared" si="9"/>
        <v>5677764252010.6602</v>
      </c>
      <c r="AE80" s="16">
        <f t="shared" si="9"/>
        <v>5666071835763.5176</v>
      </c>
      <c r="AF80" s="16">
        <f t="shared" si="9"/>
        <v>5654379419516.374</v>
      </c>
    </row>
    <row r="81" spans="1:32">
      <c r="A81" t="s">
        <v>16</v>
      </c>
      <c r="B81" s="16">
        <f t="shared" si="7"/>
        <v>782651719423.26294</v>
      </c>
      <c r="C81" s="16">
        <f t="shared" si="8"/>
        <v>807688323753.10828</v>
      </c>
      <c r="D81" s="16">
        <f t="shared" si="9"/>
        <v>832724928082.95349</v>
      </c>
      <c r="E81" s="16">
        <f t="shared" si="9"/>
        <v>857761532412.79883</v>
      </c>
      <c r="F81" s="16">
        <f t="shared" si="9"/>
        <v>882798136742.64417</v>
      </c>
      <c r="G81" s="16">
        <f t="shared" si="9"/>
        <v>907834741072.48926</v>
      </c>
      <c r="H81" s="16">
        <f t="shared" si="9"/>
        <v>914739620693.43823</v>
      </c>
      <c r="I81" s="16">
        <f t="shared" si="9"/>
        <v>921644500314.38721</v>
      </c>
      <c r="J81" s="16">
        <f t="shared" si="9"/>
        <v>928549379935.33606</v>
      </c>
      <c r="K81" s="16">
        <f t="shared" si="9"/>
        <v>935454259556.28503</v>
      </c>
      <c r="L81" s="16">
        <f t="shared" si="9"/>
        <v>942359139177.23401</v>
      </c>
      <c r="M81" s="16">
        <f t="shared" si="9"/>
        <v>948008586139.82849</v>
      </c>
      <c r="N81" s="16">
        <f t="shared" si="9"/>
        <v>953658033102.42297</v>
      </c>
      <c r="O81" s="16">
        <f t="shared" si="9"/>
        <v>959307480065.0177</v>
      </c>
      <c r="P81" s="16">
        <f t="shared" si="9"/>
        <v>964956927027.6123</v>
      </c>
      <c r="Q81" s="16">
        <f t="shared" si="9"/>
        <v>970606373990.20691</v>
      </c>
      <c r="R81" s="16">
        <f t="shared" si="9"/>
        <v>976726608199.6842</v>
      </c>
      <c r="S81" s="16">
        <f t="shared" si="9"/>
        <v>982846842409.16162</v>
      </c>
      <c r="T81" s="16">
        <f t="shared" si="9"/>
        <v>988967076618.63928</v>
      </c>
      <c r="U81" s="16">
        <f t="shared" si="9"/>
        <v>995087310828.1167</v>
      </c>
      <c r="V81" s="16">
        <f t="shared" si="9"/>
        <v>1001207545037.5941</v>
      </c>
      <c r="W81" s="16">
        <f t="shared" si="9"/>
        <v>1006700062917.8944</v>
      </c>
      <c r="X81" s="16">
        <f t="shared" si="9"/>
        <v>1012620569204.4513</v>
      </c>
      <c r="Y81" s="16">
        <f t="shared" si="9"/>
        <v>1018541075491.0083</v>
      </c>
      <c r="Z81" s="16">
        <f t="shared" si="9"/>
        <v>1024461581777.5653</v>
      </c>
      <c r="AA81" s="16">
        <f t="shared" si="9"/>
        <v>1030382088064.1222</v>
      </c>
      <c r="AB81" s="16">
        <f t="shared" si="9"/>
        <v>1036302594350.6818</v>
      </c>
      <c r="AC81" s="16">
        <f t="shared" si="9"/>
        <v>1042223100637.2386</v>
      </c>
      <c r="AD81" s="16">
        <f t="shared" si="9"/>
        <v>1048143606923.7958</v>
      </c>
      <c r="AE81" s="16">
        <f t="shared" si="9"/>
        <v>1054064113210.3528</v>
      </c>
      <c r="AF81" s="16">
        <f t="shared" si="9"/>
        <v>1059984619496.9098</v>
      </c>
    </row>
    <row r="82" spans="1:32">
      <c r="A82" t="s">
        <v>17</v>
      </c>
      <c r="B82" s="16">
        <f t="shared" si="7"/>
        <v>1530264970413.3135</v>
      </c>
      <c r="C82" s="16">
        <f t="shared" si="8"/>
        <v>1579217317457.6582</v>
      </c>
      <c r="D82" s="16">
        <f t="shared" si="9"/>
        <v>1628169664502.0027</v>
      </c>
      <c r="E82" s="16">
        <f t="shared" si="9"/>
        <v>1677122011546.3474</v>
      </c>
      <c r="F82" s="16">
        <f t="shared" si="9"/>
        <v>1726074358590.6917</v>
      </c>
      <c r="G82" s="16">
        <f t="shared" si="9"/>
        <v>1775026705635.0361</v>
      </c>
      <c r="H82" s="16">
        <f t="shared" si="9"/>
        <v>1788527340906.936</v>
      </c>
      <c r="I82" s="16">
        <f t="shared" si="9"/>
        <v>1802027976178.8362</v>
      </c>
      <c r="J82" s="16">
        <f t="shared" si="9"/>
        <v>1815528611450.7361</v>
      </c>
      <c r="K82" s="16">
        <f t="shared" si="9"/>
        <v>1829029246722.636</v>
      </c>
      <c r="L82" s="16">
        <f t="shared" si="9"/>
        <v>1842529881994.5361</v>
      </c>
      <c r="M82" s="16">
        <f t="shared" si="9"/>
        <v>1853575856307.9087</v>
      </c>
      <c r="N82" s="16">
        <f t="shared" si="9"/>
        <v>1864621830621.2815</v>
      </c>
      <c r="O82" s="16">
        <f t="shared" si="9"/>
        <v>1875667804934.6543</v>
      </c>
      <c r="P82" s="16">
        <f t="shared" si="9"/>
        <v>1886713779248.0271</v>
      </c>
      <c r="Q82" s="16">
        <f t="shared" si="9"/>
        <v>1897759753561.4001</v>
      </c>
      <c r="R82" s="16">
        <f t="shared" si="9"/>
        <v>1909726225734.22</v>
      </c>
      <c r="S82" s="16">
        <f t="shared" si="9"/>
        <v>1921692697907.0405</v>
      </c>
      <c r="T82" s="16">
        <f t="shared" si="9"/>
        <v>1933659170079.8611</v>
      </c>
      <c r="U82" s="16">
        <f t="shared" si="9"/>
        <v>1945625642252.6814</v>
      </c>
      <c r="V82" s="16">
        <f t="shared" si="9"/>
        <v>1957592114425.502</v>
      </c>
      <c r="W82" s="16">
        <f t="shared" si="9"/>
        <v>1968331256119.0588</v>
      </c>
      <c r="X82" s="16">
        <f t="shared" si="9"/>
        <v>1979907214048.4766</v>
      </c>
      <c r="Y82" s="16">
        <f t="shared" si="9"/>
        <v>1991483171977.894</v>
      </c>
      <c r="Z82" s="16">
        <f t="shared" si="9"/>
        <v>2003059129907.3118</v>
      </c>
      <c r="AA82" s="16">
        <f t="shared" si="9"/>
        <v>2014635087836.729</v>
      </c>
      <c r="AB82" s="16">
        <f t="shared" si="9"/>
        <v>2026211045766.1514</v>
      </c>
      <c r="AC82" s="16">
        <f t="shared" si="9"/>
        <v>2037787003695.5691</v>
      </c>
      <c r="AD82" s="16">
        <f t="shared" si="9"/>
        <v>2049362961624.9866</v>
      </c>
      <c r="AE82" s="16">
        <f t="shared" si="9"/>
        <v>2060938919554.4038</v>
      </c>
      <c r="AF82" s="16">
        <f t="shared" si="9"/>
        <v>2072514877483.8215</v>
      </c>
    </row>
    <row r="83" spans="1:32">
      <c r="A83" t="s">
        <v>18</v>
      </c>
      <c r="B83" s="16">
        <f t="shared" si="7"/>
        <v>11263900052731.586</v>
      </c>
      <c r="C83" s="16">
        <f t="shared" si="8"/>
        <v>11776168988792.266</v>
      </c>
      <c r="D83" s="16">
        <f t="shared" si="9"/>
        <v>12288437924852.945</v>
      </c>
      <c r="E83" s="16">
        <f t="shared" si="9"/>
        <v>12800706860913.627</v>
      </c>
      <c r="F83" s="16">
        <f t="shared" si="9"/>
        <v>13312975796974.305</v>
      </c>
      <c r="G83" s="16">
        <f t="shared" si="9"/>
        <v>13825244733034.986</v>
      </c>
      <c r="H83" s="16">
        <f t="shared" si="9"/>
        <v>14076098247777.809</v>
      </c>
      <c r="I83" s="16">
        <f t="shared" si="9"/>
        <v>14326951762520.697</v>
      </c>
      <c r="J83" s="16">
        <f t="shared" si="9"/>
        <v>14577805277263.586</v>
      </c>
      <c r="K83" s="16">
        <f t="shared" si="9"/>
        <v>14828658792006.475</v>
      </c>
      <c r="L83" s="16">
        <f t="shared" si="9"/>
        <v>15079512306749.43</v>
      </c>
      <c r="M83" s="16">
        <f t="shared" si="9"/>
        <v>15288942830852.723</v>
      </c>
      <c r="N83" s="16">
        <f t="shared" si="9"/>
        <v>15498373354956.016</v>
      </c>
      <c r="O83" s="16">
        <f t="shared" si="9"/>
        <v>15707803879059.311</v>
      </c>
      <c r="P83" s="16">
        <f t="shared" si="9"/>
        <v>15917234403162.602</v>
      </c>
      <c r="Q83" s="16">
        <f t="shared" si="9"/>
        <v>16126664927265.896</v>
      </c>
      <c r="R83" s="16">
        <f t="shared" si="9"/>
        <v>16342270307116.707</v>
      </c>
      <c r="S83" s="16">
        <f t="shared" si="9"/>
        <v>16557875686967.516</v>
      </c>
      <c r="T83" s="16">
        <f t="shared" si="9"/>
        <v>16773481066818.33</v>
      </c>
      <c r="U83" s="16">
        <f t="shared" si="9"/>
        <v>16989086446669.139</v>
      </c>
      <c r="V83" s="16">
        <f t="shared" si="9"/>
        <v>17204691826519.949</v>
      </c>
      <c r="W83" s="16">
        <f t="shared" si="9"/>
        <v>17412064065374.072</v>
      </c>
      <c r="X83" s="16">
        <f t="shared" si="9"/>
        <v>17625049809453.199</v>
      </c>
      <c r="Y83" s="16">
        <f t="shared" si="9"/>
        <v>17838035553532.398</v>
      </c>
      <c r="Z83" s="16">
        <f t="shared" si="9"/>
        <v>18051021297611.527</v>
      </c>
      <c r="AA83" s="16">
        <f t="shared" si="9"/>
        <v>18264007041690.66</v>
      </c>
      <c r="AB83" s="16">
        <f t="shared" si="9"/>
        <v>18476992785769.793</v>
      </c>
      <c r="AC83" s="16">
        <f t="shared" si="9"/>
        <v>18689978529848.918</v>
      </c>
      <c r="AD83" s="16">
        <f t="shared" si="9"/>
        <v>18902964273928.051</v>
      </c>
      <c r="AE83" s="16">
        <f t="shared" si="9"/>
        <v>19115950018007.184</v>
      </c>
      <c r="AF83" s="16">
        <f t="shared" si="9"/>
        <v>19328935762086.313</v>
      </c>
    </row>
    <row r="84" spans="1:32">
      <c r="A84" t="s">
        <v>19</v>
      </c>
      <c r="B84" s="16">
        <f t="shared" si="7"/>
        <v>1961494670923.6121</v>
      </c>
      <c r="C84" s="16">
        <f t="shared" si="8"/>
        <v>2050701143234.1555</v>
      </c>
      <c r="D84" s="16">
        <f t="shared" si="9"/>
        <v>2139907615544.6992</v>
      </c>
      <c r="E84" s="16">
        <f t="shared" si="9"/>
        <v>2229114087855.2432</v>
      </c>
      <c r="F84" s="16">
        <f t="shared" si="9"/>
        <v>2318320560165.7871</v>
      </c>
      <c r="G84" s="16">
        <f t="shared" si="9"/>
        <v>2407527032476.3306</v>
      </c>
      <c r="H84" s="16">
        <f t="shared" si="9"/>
        <v>2451210643840.689</v>
      </c>
      <c r="I84" s="16">
        <f t="shared" si="9"/>
        <v>2494894255205.0591</v>
      </c>
      <c r="J84" s="16">
        <f t="shared" si="9"/>
        <v>2538577866569.4292</v>
      </c>
      <c r="K84" s="16">
        <f t="shared" si="9"/>
        <v>2582261477933.7993</v>
      </c>
      <c r="L84" s="16">
        <f t="shared" si="9"/>
        <v>2625945089298.1807</v>
      </c>
      <c r="M84" s="16">
        <f t="shared" si="9"/>
        <v>2662415304324.4341</v>
      </c>
      <c r="N84" s="16">
        <f t="shared" si="9"/>
        <v>2698885519350.6875</v>
      </c>
      <c r="O84" s="16">
        <f t="shared" si="9"/>
        <v>2735355734376.9414</v>
      </c>
      <c r="P84" s="16">
        <f t="shared" si="9"/>
        <v>2771825949403.1948</v>
      </c>
      <c r="Q84" s="16">
        <f t="shared" si="9"/>
        <v>2808296164429.4482</v>
      </c>
      <c r="R84" s="16">
        <f t="shared" si="9"/>
        <v>2845841668350.8247</v>
      </c>
      <c r="S84" s="16">
        <f t="shared" si="9"/>
        <v>2883387172272.2012</v>
      </c>
      <c r="T84" s="16">
        <f t="shared" si="9"/>
        <v>2920932676193.5776</v>
      </c>
      <c r="U84" s="16">
        <f t="shared" si="9"/>
        <v>2958478180114.9546</v>
      </c>
      <c r="V84" s="16">
        <f t="shared" si="9"/>
        <v>2996023684036.3311</v>
      </c>
      <c r="W84" s="16">
        <f t="shared" si="9"/>
        <v>3032135469430.8765</v>
      </c>
      <c r="X84" s="16">
        <f t="shared" si="9"/>
        <v>3069224790184.624</v>
      </c>
      <c r="Y84" s="16">
        <f t="shared" si="9"/>
        <v>3106314110938.3828</v>
      </c>
      <c r="Z84" s="16">
        <f t="shared" si="9"/>
        <v>3143403431692.1304</v>
      </c>
      <c r="AA84" s="16">
        <f t="shared" si="9"/>
        <v>3180492752445.8779</v>
      </c>
      <c r="AB84" s="16">
        <f t="shared" si="9"/>
        <v>3217582073199.6255</v>
      </c>
      <c r="AC84" s="16">
        <f t="shared" si="9"/>
        <v>3254671393953.373</v>
      </c>
      <c r="AD84" s="16">
        <f t="shared" si="9"/>
        <v>3291760714707.1206</v>
      </c>
      <c r="AE84" s="16">
        <f t="shared" si="9"/>
        <v>3328850035460.8682</v>
      </c>
      <c r="AF84" s="16">
        <f t="shared" si="9"/>
        <v>3365939356214.6157</v>
      </c>
    </row>
    <row r="85" spans="1:32">
      <c r="A85" t="s">
        <v>20</v>
      </c>
      <c r="B85" s="16">
        <f t="shared" si="7"/>
        <v>3062137132783.6929</v>
      </c>
      <c r="C85" s="16">
        <f t="shared" si="8"/>
        <v>3201399530686.6812</v>
      </c>
      <c r="D85" s="16">
        <f t="shared" si="9"/>
        <v>3340661928589.6699</v>
      </c>
      <c r="E85" s="16">
        <f t="shared" si="9"/>
        <v>3479924326492.6597</v>
      </c>
      <c r="F85" s="16">
        <f t="shared" si="9"/>
        <v>3619186724395.6479</v>
      </c>
      <c r="G85" s="16">
        <f t="shared" ref="D85:AF91" si="10">IFERROR($B85*G29/$B29,0)</f>
        <v>3758449122298.6367</v>
      </c>
      <c r="H85" s="16">
        <f t="shared" si="10"/>
        <v>3826644672577.603</v>
      </c>
      <c r="I85" s="16">
        <f t="shared" si="10"/>
        <v>3894840222856.5859</v>
      </c>
      <c r="J85" s="16">
        <f t="shared" si="10"/>
        <v>3963035773135.5693</v>
      </c>
      <c r="K85" s="16">
        <f t="shared" si="10"/>
        <v>4031231323414.5532</v>
      </c>
      <c r="L85" s="16">
        <f t="shared" si="10"/>
        <v>4099426873693.5542</v>
      </c>
      <c r="M85" s="16">
        <f t="shared" si="10"/>
        <v>4156361415157.2388</v>
      </c>
      <c r="N85" s="16">
        <f t="shared" si="10"/>
        <v>4213295956620.9229</v>
      </c>
      <c r="O85" s="16">
        <f t="shared" si="10"/>
        <v>4270230498084.6074</v>
      </c>
      <c r="P85" s="16">
        <f t="shared" si="10"/>
        <v>4327165039548.2915</v>
      </c>
      <c r="Q85" s="16">
        <f t="shared" si="10"/>
        <v>4384099581011.9771</v>
      </c>
      <c r="R85" s="16">
        <f t="shared" si="10"/>
        <v>4442712782174.8359</v>
      </c>
      <c r="S85" s="16">
        <f t="shared" si="10"/>
        <v>4501325983337.6963</v>
      </c>
      <c r="T85" s="16">
        <f t="shared" si="10"/>
        <v>4559939184500.5557</v>
      </c>
      <c r="U85" s="16">
        <f t="shared" si="10"/>
        <v>4618552385663.4141</v>
      </c>
      <c r="V85" s="16">
        <f t="shared" si="10"/>
        <v>4677165586826.2744</v>
      </c>
      <c r="W85" s="16">
        <f t="shared" si="10"/>
        <v>4733540575056.9004</v>
      </c>
      <c r="X85" s="16">
        <f t="shared" si="10"/>
        <v>4791441617559.5029</v>
      </c>
      <c r="Y85" s="16">
        <f t="shared" si="10"/>
        <v>4849342660062.1221</v>
      </c>
      <c r="Z85" s="16">
        <f t="shared" si="10"/>
        <v>4907243702564.7236</v>
      </c>
      <c r="AA85" s="16">
        <f t="shared" si="10"/>
        <v>4965144745067.3262</v>
      </c>
      <c r="AB85" s="16">
        <f t="shared" si="10"/>
        <v>5023045787569.9277</v>
      </c>
      <c r="AC85" s="16">
        <f t="shared" si="10"/>
        <v>5080946830072.5293</v>
      </c>
      <c r="AD85" s="16">
        <f t="shared" si="10"/>
        <v>5138847872575.1318</v>
      </c>
      <c r="AE85" s="16">
        <f t="shared" si="10"/>
        <v>5196748915077.7334</v>
      </c>
      <c r="AF85" s="16">
        <f t="shared" si="10"/>
        <v>5254649957580.335</v>
      </c>
    </row>
    <row r="86" spans="1:32">
      <c r="A86" t="s">
        <v>21</v>
      </c>
      <c r="B86" s="16">
        <f t="shared" si="7"/>
        <v>3197116678555.2852</v>
      </c>
      <c r="C86" s="16">
        <f t="shared" si="8"/>
        <v>3342517787559.9937</v>
      </c>
      <c r="D86" s="16">
        <f t="shared" si="10"/>
        <v>3487918896564.7026</v>
      </c>
      <c r="E86" s="16">
        <f t="shared" si="10"/>
        <v>3633320005569.4111</v>
      </c>
      <c r="F86" s="16">
        <f t="shared" si="10"/>
        <v>3778721114574.1206</v>
      </c>
      <c r="G86" s="16">
        <f t="shared" si="10"/>
        <v>3924122223578.8291</v>
      </c>
      <c r="H86" s="16">
        <f t="shared" si="10"/>
        <v>3995323845761.5474</v>
      </c>
      <c r="I86" s="16">
        <f t="shared" si="10"/>
        <v>4066525467944.2842</v>
      </c>
      <c r="J86" s="16">
        <f t="shared" si="10"/>
        <v>4137727090127.0215</v>
      </c>
      <c r="K86" s="16">
        <f t="shared" si="10"/>
        <v>4208928712309.7578</v>
      </c>
      <c r="L86" s="16">
        <f t="shared" si="10"/>
        <v>4280130334492.5122</v>
      </c>
      <c r="M86" s="16">
        <f t="shared" si="10"/>
        <v>4339574560601.9976</v>
      </c>
      <c r="N86" s="16">
        <f t="shared" si="10"/>
        <v>4399018786711.4814</v>
      </c>
      <c r="O86" s="16">
        <f t="shared" si="10"/>
        <v>4458463012820.9668</v>
      </c>
      <c r="P86" s="16">
        <f t="shared" si="10"/>
        <v>4517907238930.4521</v>
      </c>
      <c r="Q86" s="16">
        <f t="shared" si="10"/>
        <v>4577351465039.9365</v>
      </c>
      <c r="R86" s="16">
        <f t="shared" si="10"/>
        <v>4638548346464.6895</v>
      </c>
      <c r="S86" s="16">
        <f t="shared" si="10"/>
        <v>4699745227889.4404</v>
      </c>
      <c r="T86" s="16">
        <f t="shared" si="10"/>
        <v>4760942109314.1934</v>
      </c>
      <c r="U86" s="16">
        <f t="shared" si="10"/>
        <v>4822138990738.9463</v>
      </c>
      <c r="V86" s="16">
        <f t="shared" si="10"/>
        <v>4883335872163.6973</v>
      </c>
      <c r="W86" s="16">
        <f t="shared" si="10"/>
        <v>4942195879834.7598</v>
      </c>
      <c r="X86" s="16">
        <f t="shared" si="10"/>
        <v>5002649210519.7002</v>
      </c>
      <c r="Y86" s="16">
        <f t="shared" si="10"/>
        <v>5063102541204.6592</v>
      </c>
      <c r="Z86" s="16">
        <f t="shared" si="10"/>
        <v>5123555871889.5996</v>
      </c>
      <c r="AA86" s="16">
        <f t="shared" si="10"/>
        <v>5184009202574.5391</v>
      </c>
      <c r="AB86" s="16">
        <f t="shared" si="10"/>
        <v>5244462533259.4785</v>
      </c>
      <c r="AC86" s="16">
        <f t="shared" si="10"/>
        <v>5304915863944.4189</v>
      </c>
      <c r="AD86" s="16">
        <f t="shared" si="10"/>
        <v>5365369194629.3594</v>
      </c>
      <c r="AE86" s="16">
        <f t="shared" si="10"/>
        <v>5425822525314.2988</v>
      </c>
      <c r="AF86" s="16">
        <f t="shared" si="10"/>
        <v>5486275855999.2402</v>
      </c>
    </row>
    <row r="87" spans="1:32">
      <c r="A87" t="s">
        <v>22</v>
      </c>
      <c r="B87" s="16">
        <f t="shared" si="7"/>
        <v>818719865296.67615</v>
      </c>
      <c r="C87" s="16">
        <f t="shared" si="8"/>
        <v>855954282537.93738</v>
      </c>
      <c r="D87" s="16">
        <f t="shared" si="10"/>
        <v>893188699779.19836</v>
      </c>
      <c r="E87" s="16">
        <f t="shared" si="10"/>
        <v>930423117020.45972</v>
      </c>
      <c r="F87" s="16">
        <f t="shared" si="10"/>
        <v>967657534261.7207</v>
      </c>
      <c r="G87" s="16">
        <f t="shared" si="10"/>
        <v>1004891951502.9818</v>
      </c>
      <c r="H87" s="16">
        <f t="shared" si="10"/>
        <v>1023125312491.4468</v>
      </c>
      <c r="I87" s="16">
        <f t="shared" si="10"/>
        <v>1041358673479.9161</v>
      </c>
      <c r="J87" s="16">
        <f t="shared" si="10"/>
        <v>1059592034468.3855</v>
      </c>
      <c r="K87" s="16">
        <f t="shared" si="10"/>
        <v>1077825395456.8551</v>
      </c>
      <c r="L87" s="16">
        <f t="shared" si="10"/>
        <v>1096058756445.3293</v>
      </c>
      <c r="M87" s="16">
        <f t="shared" si="10"/>
        <v>1111281275260.3181</v>
      </c>
      <c r="N87" s="16">
        <f t="shared" si="10"/>
        <v>1126503794075.3071</v>
      </c>
      <c r="O87" s="16">
        <f t="shared" si="10"/>
        <v>1141726312890.2959</v>
      </c>
      <c r="P87" s="16">
        <f t="shared" si="10"/>
        <v>1156948831705.2849</v>
      </c>
      <c r="Q87" s="16">
        <f t="shared" si="10"/>
        <v>1172171350520.2737</v>
      </c>
      <c r="R87" s="16">
        <f t="shared" si="10"/>
        <v>1187842690528.825</v>
      </c>
      <c r="S87" s="16">
        <f t="shared" si="10"/>
        <v>1203514030537.376</v>
      </c>
      <c r="T87" s="16">
        <f t="shared" si="10"/>
        <v>1219185370545.9275</v>
      </c>
      <c r="U87" s="16">
        <f t="shared" si="10"/>
        <v>1234856710554.4785</v>
      </c>
      <c r="V87" s="16">
        <f t="shared" si="10"/>
        <v>1250528050563.0298</v>
      </c>
      <c r="W87" s="16">
        <f t="shared" si="10"/>
        <v>1265600962313.4978</v>
      </c>
      <c r="X87" s="16">
        <f t="shared" si="10"/>
        <v>1281081893330.8401</v>
      </c>
      <c r="Y87" s="16">
        <f t="shared" si="10"/>
        <v>1296562824348.1875</v>
      </c>
      <c r="Z87" s="16">
        <f t="shared" si="10"/>
        <v>1312043755365.53</v>
      </c>
      <c r="AA87" s="16">
        <f t="shared" si="10"/>
        <v>1327524686382.8726</v>
      </c>
      <c r="AB87" s="16">
        <f t="shared" si="10"/>
        <v>1343005617400.2151</v>
      </c>
      <c r="AC87" s="16">
        <f t="shared" si="10"/>
        <v>1358486548417.5576</v>
      </c>
      <c r="AD87" s="16">
        <f t="shared" si="10"/>
        <v>1373967479434.8999</v>
      </c>
      <c r="AE87" s="16">
        <f t="shared" si="10"/>
        <v>1389448410452.2427</v>
      </c>
      <c r="AF87" s="16">
        <f t="shared" si="10"/>
        <v>1404929341469.5852</v>
      </c>
    </row>
    <row r="88" spans="1:32">
      <c r="A88" t="s">
        <v>23</v>
      </c>
      <c r="B88" s="16">
        <f t="shared" si="7"/>
        <v>798093645056.02502</v>
      </c>
      <c r="C88" s="16">
        <f t="shared" si="8"/>
        <v>827422210141.82532</v>
      </c>
      <c r="D88" s="16">
        <f t="shared" si="10"/>
        <v>856750775227.62537</v>
      </c>
      <c r="E88" s="16">
        <f t="shared" si="10"/>
        <v>886079340313.42566</v>
      </c>
      <c r="F88" s="16">
        <f t="shared" si="10"/>
        <v>915407905399.22571</v>
      </c>
      <c r="G88" s="16">
        <f t="shared" si="10"/>
        <v>944736470485.02588</v>
      </c>
      <c r="H88" s="16">
        <f t="shared" si="10"/>
        <v>952344893663.2218</v>
      </c>
      <c r="I88" s="16">
        <f t="shared" si="10"/>
        <v>959953316841.4176</v>
      </c>
      <c r="J88" s="16">
        <f t="shared" si="10"/>
        <v>967561740019.61328</v>
      </c>
      <c r="K88" s="16">
        <f t="shared" si="10"/>
        <v>975170163197.80908</v>
      </c>
      <c r="L88" s="16">
        <f t="shared" si="10"/>
        <v>982778586376.005</v>
      </c>
      <c r="M88" s="16">
        <f t="shared" si="10"/>
        <v>986798130696.56116</v>
      </c>
      <c r="N88" s="16">
        <f t="shared" si="10"/>
        <v>990817675017.11731</v>
      </c>
      <c r="O88" s="16">
        <f t="shared" si="10"/>
        <v>994837219337.67358</v>
      </c>
      <c r="P88" s="16">
        <f t="shared" si="10"/>
        <v>998856763658.22998</v>
      </c>
      <c r="Q88" s="16">
        <f t="shared" si="10"/>
        <v>1002876307978.7863</v>
      </c>
      <c r="R88" s="16">
        <f t="shared" si="10"/>
        <v>1005747411064.8978</v>
      </c>
      <c r="S88" s="16">
        <f t="shared" si="10"/>
        <v>1008618514151.0094</v>
      </c>
      <c r="T88" s="16">
        <f t="shared" si="10"/>
        <v>1011489617237.1208</v>
      </c>
      <c r="U88" s="16">
        <f t="shared" si="10"/>
        <v>1014360720323.2325</v>
      </c>
      <c r="V88" s="16">
        <f t="shared" si="10"/>
        <v>1017231823409.344</v>
      </c>
      <c r="W88" s="16">
        <f t="shared" si="10"/>
        <v>1021634181474.7159</v>
      </c>
      <c r="X88" s="16">
        <f t="shared" si="10"/>
        <v>1024992502054.2275</v>
      </c>
      <c r="Y88" s="16">
        <f t="shared" si="10"/>
        <v>1028350822633.7402</v>
      </c>
      <c r="Z88" s="16">
        <f t="shared" si="10"/>
        <v>1031709143213.2528</v>
      </c>
      <c r="AA88" s="16">
        <f t="shared" si="10"/>
        <v>1035067463792.7653</v>
      </c>
      <c r="AB88" s="16">
        <f t="shared" si="10"/>
        <v>1038425784372.277</v>
      </c>
      <c r="AC88" s="16">
        <f t="shared" si="10"/>
        <v>1041784104951.7896</v>
      </c>
      <c r="AD88" s="16">
        <f t="shared" si="10"/>
        <v>1045142425531.302</v>
      </c>
      <c r="AE88" s="16">
        <f t="shared" si="10"/>
        <v>1048500746110.8147</v>
      </c>
      <c r="AF88" s="16">
        <f t="shared" si="10"/>
        <v>1051859066690.3271</v>
      </c>
    </row>
    <row r="89" spans="1:32">
      <c r="A89" t="s">
        <v>24</v>
      </c>
      <c r="B89" s="16">
        <f t="shared" si="7"/>
        <v>0</v>
      </c>
      <c r="C89" s="16">
        <f t="shared" si="8"/>
        <v>0</v>
      </c>
      <c r="D89" s="16">
        <f t="shared" si="10"/>
        <v>0</v>
      </c>
      <c r="E89" s="16">
        <f t="shared" si="10"/>
        <v>0</v>
      </c>
      <c r="F89" s="16">
        <f t="shared" si="10"/>
        <v>0</v>
      </c>
      <c r="G89" s="16">
        <f t="shared" si="10"/>
        <v>0</v>
      </c>
      <c r="H89" s="16">
        <f t="shared" si="10"/>
        <v>0</v>
      </c>
      <c r="I89" s="16">
        <f t="shared" si="10"/>
        <v>0</v>
      </c>
      <c r="J89" s="16">
        <f t="shared" si="10"/>
        <v>0</v>
      </c>
      <c r="K89" s="16">
        <f t="shared" si="10"/>
        <v>0</v>
      </c>
      <c r="L89" s="16">
        <f t="shared" si="10"/>
        <v>0</v>
      </c>
      <c r="M89" s="16">
        <f t="shared" si="10"/>
        <v>0</v>
      </c>
      <c r="N89" s="16">
        <f t="shared" si="10"/>
        <v>0</v>
      </c>
      <c r="O89" s="16">
        <f t="shared" si="10"/>
        <v>0</v>
      </c>
      <c r="P89" s="16">
        <f t="shared" si="10"/>
        <v>0</v>
      </c>
      <c r="Q89" s="16">
        <f t="shared" si="10"/>
        <v>0</v>
      </c>
      <c r="R89" s="16">
        <f t="shared" si="10"/>
        <v>0</v>
      </c>
      <c r="S89" s="16">
        <f t="shared" si="10"/>
        <v>0</v>
      </c>
      <c r="T89" s="16">
        <f t="shared" si="10"/>
        <v>0</v>
      </c>
      <c r="U89" s="16">
        <f t="shared" si="10"/>
        <v>0</v>
      </c>
      <c r="V89" s="16">
        <f t="shared" si="10"/>
        <v>0</v>
      </c>
      <c r="W89" s="16">
        <f t="shared" si="10"/>
        <v>0</v>
      </c>
      <c r="X89" s="16">
        <f t="shared" si="10"/>
        <v>0</v>
      </c>
      <c r="Y89" s="16">
        <f t="shared" si="10"/>
        <v>0</v>
      </c>
      <c r="Z89" s="16">
        <f t="shared" si="10"/>
        <v>0</v>
      </c>
      <c r="AA89" s="16">
        <f t="shared" si="10"/>
        <v>0</v>
      </c>
      <c r="AB89" s="16">
        <f t="shared" si="10"/>
        <v>0</v>
      </c>
      <c r="AC89" s="16">
        <f t="shared" si="10"/>
        <v>0</v>
      </c>
      <c r="AD89" s="16">
        <f t="shared" si="10"/>
        <v>0</v>
      </c>
      <c r="AE89" s="16">
        <f t="shared" si="10"/>
        <v>0</v>
      </c>
      <c r="AF89" s="16">
        <f t="shared" si="10"/>
        <v>0</v>
      </c>
    </row>
    <row r="90" spans="1:32">
      <c r="A90" t="s">
        <v>25</v>
      </c>
      <c r="B90" s="16">
        <f t="shared" si="7"/>
        <v>237044239777.38803</v>
      </c>
      <c r="C90" s="16">
        <f t="shared" si="8"/>
        <v>237281284017.16541</v>
      </c>
      <c r="D90" s="16">
        <f t="shared" si="10"/>
        <v>237518565301.18256</v>
      </c>
      <c r="E90" s="16">
        <f t="shared" si="10"/>
        <v>237756083866.4837</v>
      </c>
      <c r="F90" s="16">
        <f t="shared" si="10"/>
        <v>237993839950.35016</v>
      </c>
      <c r="G90" s="16">
        <f t="shared" si="10"/>
        <v>238231833790.30045</v>
      </c>
      <c r="H90" s="16">
        <f t="shared" si="10"/>
        <v>238470065624.09076</v>
      </c>
      <c r="I90" s="16">
        <f t="shared" si="10"/>
        <v>238708535689.71484</v>
      </c>
      <c r="J90" s="16">
        <f t="shared" si="10"/>
        <v>238947244225.40451</v>
      </c>
      <c r="K90" s="16">
        <f t="shared" si="10"/>
        <v>239186191469.62988</v>
      </c>
      <c r="L90" s="16">
        <f t="shared" si="10"/>
        <v>239425377661.09952</v>
      </c>
      <c r="M90" s="16">
        <f t="shared" si="10"/>
        <v>239664803038.76059</v>
      </c>
      <c r="N90" s="16">
        <f t="shared" si="10"/>
        <v>239904467841.79932</v>
      </c>
      <c r="O90" s="16">
        <f t="shared" si="10"/>
        <v>240144372309.64108</v>
      </c>
      <c r="P90" s="16">
        <f t="shared" si="10"/>
        <v>240384516681.95071</v>
      </c>
      <c r="Q90" s="16">
        <f t="shared" si="10"/>
        <v>240624901198.6326</v>
      </c>
      <c r="R90" s="16">
        <f t="shared" si="10"/>
        <v>240865526099.83121</v>
      </c>
      <c r="S90" s="16">
        <f t="shared" si="10"/>
        <v>241106391625.931</v>
      </c>
      <c r="T90" s="16">
        <f t="shared" si="10"/>
        <v>241347498017.55688</v>
      </c>
      <c r="U90" s="16">
        <f t="shared" si="10"/>
        <v>241588845515.57443</v>
      </c>
      <c r="V90" s="16">
        <f t="shared" si="10"/>
        <v>241830434361.08997</v>
      </c>
      <c r="W90" s="16">
        <f t="shared" si="10"/>
        <v>240621282189.28455</v>
      </c>
      <c r="X90" s="16">
        <f t="shared" si="10"/>
        <v>239418175778.33807</v>
      </c>
      <c r="Y90" s="16">
        <f t="shared" si="10"/>
        <v>238221084899.44641</v>
      </c>
      <c r="Z90" s="16">
        <f t="shared" si="10"/>
        <v>237029979474.94916</v>
      </c>
      <c r="AA90" s="16">
        <f t="shared" si="10"/>
        <v>235844829577.57443</v>
      </c>
      <c r="AB90" s="16">
        <f t="shared" si="10"/>
        <v>234665605429.68655</v>
      </c>
      <c r="AC90" s="16">
        <f t="shared" si="10"/>
        <v>233492277402.53812</v>
      </c>
      <c r="AD90" s="16">
        <f t="shared" si="10"/>
        <v>232324816015.52542</v>
      </c>
      <c r="AE90" s="16">
        <f t="shared" si="10"/>
        <v>231163191935.44778</v>
      </c>
      <c r="AF90" s="16">
        <f t="shared" si="10"/>
        <v>230007375975.77054</v>
      </c>
    </row>
    <row r="91" spans="1:32">
      <c r="A91" t="s">
        <v>26</v>
      </c>
      <c r="B91" s="16">
        <f t="shared" si="7"/>
        <v>1775589827.8897955</v>
      </c>
      <c r="C91" s="16">
        <f t="shared" si="8"/>
        <v>1840839691.9321227</v>
      </c>
      <c r="D91" s="16">
        <f t="shared" si="10"/>
        <v>1906089555.9744492</v>
      </c>
      <c r="E91" s="16">
        <f t="shared" si="10"/>
        <v>1971339420.0167758</v>
      </c>
      <c r="F91" s="16">
        <f t="shared" si="10"/>
        <v>2036589284.0591025</v>
      </c>
      <c r="G91" s="16">
        <f t="shared" si="10"/>
        <v>2101839148.1014292</v>
      </c>
      <c r="H91" s="16">
        <f t="shared" si="10"/>
        <v>2118766283.0124421</v>
      </c>
      <c r="I91" s="16">
        <f t="shared" si="10"/>
        <v>2135693417.9234548</v>
      </c>
      <c r="J91" s="16">
        <f t="shared" si="10"/>
        <v>2152620552.8344684</v>
      </c>
      <c r="K91" s="16">
        <f t="shared" si="10"/>
        <v>2169547687.745481</v>
      </c>
      <c r="L91" s="16">
        <f t="shared" si="10"/>
        <v>2186474822.6564937</v>
      </c>
      <c r="M91" s="16">
        <f t="shared" si="10"/>
        <v>2195417459.9679723</v>
      </c>
      <c r="N91" s="16">
        <f t="shared" si="10"/>
        <v>2204360097.2794509</v>
      </c>
      <c r="O91" s="16">
        <f t="shared" si="10"/>
        <v>2213302734.5909295</v>
      </c>
      <c r="P91" s="16">
        <f t="shared" si="10"/>
        <v>2222245371.9024076</v>
      </c>
      <c r="Q91" s="16">
        <f t="shared" si="10"/>
        <v>2231188009.2138863</v>
      </c>
      <c r="R91" s="16">
        <f t="shared" si="10"/>
        <v>2237575607.2935138</v>
      </c>
      <c r="S91" s="16">
        <f t="shared" si="10"/>
        <v>2243963205.3731413</v>
      </c>
      <c r="T91" s="16">
        <f t="shared" si="10"/>
        <v>2250350803.4527688</v>
      </c>
      <c r="U91" s="16">
        <f t="shared" si="10"/>
        <v>2256738401.5323963</v>
      </c>
      <c r="V91" s="16">
        <f t="shared" si="10"/>
        <v>2263125999.6120229</v>
      </c>
      <c r="W91" s="16">
        <f t="shared" si="10"/>
        <v>2272920316.6674542</v>
      </c>
      <c r="X91" s="16">
        <f t="shared" si="10"/>
        <v>2280391870.7848344</v>
      </c>
      <c r="Y91" s="16">
        <f t="shared" si="10"/>
        <v>2287863424.9022179</v>
      </c>
      <c r="Z91" s="16">
        <f t="shared" si="10"/>
        <v>2295334979.0196004</v>
      </c>
      <c r="AA91" s="16">
        <f t="shared" si="10"/>
        <v>2302806533.1369839</v>
      </c>
      <c r="AB91" s="16">
        <f t="shared" si="10"/>
        <v>2310278087.254364</v>
      </c>
      <c r="AC91" s="16">
        <f t="shared" si="10"/>
        <v>2317749641.3717475</v>
      </c>
      <c r="AD91" s="16">
        <f t="shared" si="10"/>
        <v>2325221195.4891305</v>
      </c>
      <c r="AE91" s="16">
        <f t="shared" si="10"/>
        <v>2332692749.606513</v>
      </c>
      <c r="AF91" s="16">
        <f t="shared" si="10"/>
        <v>2340164303.723896</v>
      </c>
    </row>
    <row r="93" spans="1:32">
      <c r="A93" s="1" t="s">
        <v>807</v>
      </c>
    </row>
    <row r="94" spans="1:32">
      <c r="B94">
        <v>2020</v>
      </c>
      <c r="C94">
        <v>2021</v>
      </c>
      <c r="D94">
        <v>2022</v>
      </c>
      <c r="E94">
        <v>2023</v>
      </c>
      <c r="F94">
        <v>2024</v>
      </c>
      <c r="G94">
        <v>2025</v>
      </c>
      <c r="H94">
        <v>2026</v>
      </c>
      <c r="I94">
        <v>2027</v>
      </c>
      <c r="J94">
        <v>2028</v>
      </c>
      <c r="K94">
        <v>2029</v>
      </c>
      <c r="L94">
        <v>2030</v>
      </c>
      <c r="M94">
        <v>2031</v>
      </c>
      <c r="N94">
        <v>2032</v>
      </c>
      <c r="O94">
        <v>2033</v>
      </c>
      <c r="P94">
        <v>2034</v>
      </c>
      <c r="Q94">
        <v>2035</v>
      </c>
      <c r="R94">
        <v>2036</v>
      </c>
      <c r="S94">
        <v>2037</v>
      </c>
      <c r="T94">
        <v>2038</v>
      </c>
      <c r="U94">
        <v>2039</v>
      </c>
      <c r="V94">
        <v>2040</v>
      </c>
      <c r="W94">
        <v>2041</v>
      </c>
      <c r="X94">
        <v>2042</v>
      </c>
      <c r="Y94">
        <v>2043</v>
      </c>
      <c r="Z94">
        <v>2044</v>
      </c>
      <c r="AA94">
        <v>2045</v>
      </c>
      <c r="AB94">
        <v>2046</v>
      </c>
      <c r="AC94">
        <v>2047</v>
      </c>
      <c r="AD94">
        <v>2048</v>
      </c>
      <c r="AE94">
        <v>2049</v>
      </c>
      <c r="AF94">
        <v>2050</v>
      </c>
    </row>
    <row r="95" spans="1:32">
      <c r="A95" t="s">
        <v>2</v>
      </c>
      <c r="B95" s="16">
        <f>D$5*$B11/SUM($B$11:$B$35)</f>
        <v>21065049637037.805</v>
      </c>
      <c r="C95" s="16">
        <f>IFERROR($B95*C11/$B11,0)</f>
        <v>21839153883002.711</v>
      </c>
      <c r="D95" s="16">
        <f t="shared" ref="D95:AF104" si="11">IFERROR($B95*D11/$B11,0)</f>
        <v>22613258128967.609</v>
      </c>
      <c r="E95" s="16">
        <f t="shared" si="11"/>
        <v>23387362374932.512</v>
      </c>
      <c r="F95" s="16">
        <f t="shared" si="11"/>
        <v>24161466620897.414</v>
      </c>
      <c r="G95" s="16">
        <f t="shared" si="11"/>
        <v>24935570866862.313</v>
      </c>
      <c r="H95" s="16">
        <f t="shared" si="11"/>
        <v>25136389170455.039</v>
      </c>
      <c r="I95" s="16">
        <f t="shared" si="11"/>
        <v>25337207474047.758</v>
      </c>
      <c r="J95" s="16">
        <f t="shared" si="11"/>
        <v>25538025777640.484</v>
      </c>
      <c r="K95" s="16">
        <f t="shared" si="11"/>
        <v>25738844081233.203</v>
      </c>
      <c r="L95" s="16">
        <f t="shared" si="11"/>
        <v>25939662384825.93</v>
      </c>
      <c r="M95" s="16">
        <f t="shared" si="11"/>
        <v>26045755073516.426</v>
      </c>
      <c r="N95" s="16">
        <f t="shared" si="11"/>
        <v>26151847762206.918</v>
      </c>
      <c r="O95" s="16">
        <f t="shared" si="11"/>
        <v>26257940450897.414</v>
      </c>
      <c r="P95" s="16">
        <f t="shared" si="11"/>
        <v>26364033139587.906</v>
      </c>
      <c r="Q95" s="16">
        <f t="shared" si="11"/>
        <v>26470125828278.402</v>
      </c>
      <c r="R95" s="16">
        <f t="shared" si="11"/>
        <v>26545906320200.184</v>
      </c>
      <c r="S95" s="16">
        <f t="shared" si="11"/>
        <v>26621686812121.965</v>
      </c>
      <c r="T95" s="16">
        <f t="shared" si="11"/>
        <v>26697467304043.746</v>
      </c>
      <c r="U95" s="16">
        <f t="shared" si="11"/>
        <v>26773247795965.527</v>
      </c>
      <c r="V95" s="16">
        <f t="shared" si="11"/>
        <v>26849028287887.305</v>
      </c>
      <c r="W95" s="16">
        <f t="shared" si="11"/>
        <v>26965225042167.395</v>
      </c>
      <c r="X95" s="16">
        <f t="shared" si="11"/>
        <v>27053865253930.426</v>
      </c>
      <c r="Y95" s="16">
        <f t="shared" si="11"/>
        <v>27142505465693.488</v>
      </c>
      <c r="Z95" s="16">
        <f t="shared" si="11"/>
        <v>27231145677456.543</v>
      </c>
      <c r="AA95" s="16">
        <f t="shared" si="11"/>
        <v>27319785889219.602</v>
      </c>
      <c r="AB95" s="16">
        <f t="shared" si="11"/>
        <v>27408426100982.637</v>
      </c>
      <c r="AC95" s="16">
        <f t="shared" si="11"/>
        <v>27497066312745.699</v>
      </c>
      <c r="AD95" s="16">
        <f t="shared" si="11"/>
        <v>27585706524508.758</v>
      </c>
      <c r="AE95" s="16">
        <f t="shared" si="11"/>
        <v>27674346736271.82</v>
      </c>
      <c r="AF95" s="16">
        <f t="shared" si="11"/>
        <v>27762986948034.875</v>
      </c>
    </row>
    <row r="96" spans="1:32">
      <c r="A96" t="s">
        <v>3</v>
      </c>
      <c r="B96" s="16">
        <f t="shared" ref="B96:B119" si="12">D$5*$B12/SUM($B$11:$B$35)</f>
        <v>0</v>
      </c>
      <c r="C96" s="16">
        <f t="shared" ref="C96:R119" si="13">IFERROR($B96*C12/$B12,0)</f>
        <v>0</v>
      </c>
      <c r="D96" s="16">
        <f t="shared" si="13"/>
        <v>0</v>
      </c>
      <c r="E96" s="16">
        <f t="shared" si="13"/>
        <v>0</v>
      </c>
      <c r="F96" s="16">
        <f t="shared" si="13"/>
        <v>0</v>
      </c>
      <c r="G96" s="16">
        <f t="shared" si="13"/>
        <v>0</v>
      </c>
      <c r="H96" s="16">
        <f t="shared" si="13"/>
        <v>0</v>
      </c>
      <c r="I96" s="16">
        <f t="shared" si="13"/>
        <v>0</v>
      </c>
      <c r="J96" s="16">
        <f t="shared" si="13"/>
        <v>0</v>
      </c>
      <c r="K96" s="16">
        <f t="shared" si="13"/>
        <v>0</v>
      </c>
      <c r="L96" s="16">
        <f t="shared" si="13"/>
        <v>0</v>
      </c>
      <c r="M96" s="16">
        <f t="shared" si="13"/>
        <v>0</v>
      </c>
      <c r="N96" s="16">
        <f t="shared" si="13"/>
        <v>0</v>
      </c>
      <c r="O96" s="16">
        <f t="shared" si="13"/>
        <v>0</v>
      </c>
      <c r="P96" s="16">
        <f t="shared" si="13"/>
        <v>0</v>
      </c>
      <c r="Q96" s="16">
        <f t="shared" si="13"/>
        <v>0</v>
      </c>
      <c r="R96" s="16">
        <f t="shared" si="13"/>
        <v>0</v>
      </c>
      <c r="S96" s="16">
        <f t="shared" si="11"/>
        <v>0</v>
      </c>
      <c r="T96" s="16">
        <f t="shared" si="11"/>
        <v>0</v>
      </c>
      <c r="U96" s="16">
        <f t="shared" si="11"/>
        <v>0</v>
      </c>
      <c r="V96" s="16">
        <f t="shared" si="11"/>
        <v>0</v>
      </c>
      <c r="W96" s="16">
        <f t="shared" si="11"/>
        <v>0</v>
      </c>
      <c r="X96" s="16">
        <f t="shared" si="11"/>
        <v>0</v>
      </c>
      <c r="Y96" s="16">
        <f t="shared" si="11"/>
        <v>0</v>
      </c>
      <c r="Z96" s="16">
        <f t="shared" si="11"/>
        <v>0</v>
      </c>
      <c r="AA96" s="16">
        <f t="shared" si="11"/>
        <v>0</v>
      </c>
      <c r="AB96" s="16">
        <f t="shared" si="11"/>
        <v>0</v>
      </c>
      <c r="AC96" s="16">
        <f t="shared" si="11"/>
        <v>0</v>
      </c>
      <c r="AD96" s="16">
        <f t="shared" si="11"/>
        <v>0</v>
      </c>
      <c r="AE96" s="16">
        <f t="shared" si="11"/>
        <v>0</v>
      </c>
      <c r="AF96" s="16">
        <f t="shared" si="11"/>
        <v>0</v>
      </c>
    </row>
    <row r="97" spans="1:32">
      <c r="A97" t="s">
        <v>4</v>
      </c>
      <c r="B97" s="16">
        <f t="shared" si="12"/>
        <v>0</v>
      </c>
      <c r="C97" s="16">
        <f t="shared" si="13"/>
        <v>0</v>
      </c>
      <c r="D97" s="16">
        <f t="shared" si="11"/>
        <v>0</v>
      </c>
      <c r="E97" s="16">
        <f t="shared" si="11"/>
        <v>0</v>
      </c>
      <c r="F97" s="16">
        <f t="shared" si="11"/>
        <v>0</v>
      </c>
      <c r="G97" s="16">
        <f t="shared" si="11"/>
        <v>0</v>
      </c>
      <c r="H97" s="16">
        <f t="shared" si="11"/>
        <v>0</v>
      </c>
      <c r="I97" s="16">
        <f t="shared" si="11"/>
        <v>0</v>
      </c>
      <c r="J97" s="16">
        <f t="shared" si="11"/>
        <v>0</v>
      </c>
      <c r="K97" s="16">
        <f t="shared" si="11"/>
        <v>0</v>
      </c>
      <c r="L97" s="16">
        <f t="shared" si="11"/>
        <v>0</v>
      </c>
      <c r="M97" s="16">
        <f t="shared" si="11"/>
        <v>0</v>
      </c>
      <c r="N97" s="16">
        <f t="shared" si="11"/>
        <v>0</v>
      </c>
      <c r="O97" s="16">
        <f t="shared" si="11"/>
        <v>0</v>
      </c>
      <c r="P97" s="16">
        <f t="shared" si="11"/>
        <v>0</v>
      </c>
      <c r="Q97" s="16">
        <f t="shared" si="11"/>
        <v>0</v>
      </c>
      <c r="R97" s="16">
        <f t="shared" si="11"/>
        <v>0</v>
      </c>
      <c r="S97" s="16">
        <f t="shared" si="11"/>
        <v>0</v>
      </c>
      <c r="T97" s="16">
        <f t="shared" si="11"/>
        <v>0</v>
      </c>
      <c r="U97" s="16">
        <f t="shared" si="11"/>
        <v>0</v>
      </c>
      <c r="V97" s="16">
        <f t="shared" si="11"/>
        <v>0</v>
      </c>
      <c r="W97" s="16">
        <f t="shared" si="11"/>
        <v>0</v>
      </c>
      <c r="X97" s="16">
        <f t="shared" si="11"/>
        <v>0</v>
      </c>
      <c r="Y97" s="16">
        <f t="shared" si="11"/>
        <v>0</v>
      </c>
      <c r="Z97" s="16">
        <f t="shared" si="11"/>
        <v>0</v>
      </c>
      <c r="AA97" s="16">
        <f t="shared" si="11"/>
        <v>0</v>
      </c>
      <c r="AB97" s="16">
        <f t="shared" si="11"/>
        <v>0</v>
      </c>
      <c r="AC97" s="16">
        <f t="shared" si="11"/>
        <v>0</v>
      </c>
      <c r="AD97" s="16">
        <f t="shared" si="11"/>
        <v>0</v>
      </c>
      <c r="AE97" s="16">
        <f t="shared" si="11"/>
        <v>0</v>
      </c>
      <c r="AF97" s="16">
        <f t="shared" si="11"/>
        <v>0</v>
      </c>
    </row>
    <row r="98" spans="1:32">
      <c r="A98" t="s">
        <v>5</v>
      </c>
      <c r="B98" s="16">
        <f t="shared" si="12"/>
        <v>1816841616966.8103</v>
      </c>
      <c r="C98" s="16">
        <f t="shared" si="13"/>
        <v>1883607413116.0342</v>
      </c>
      <c r="D98" s="16">
        <f t="shared" si="11"/>
        <v>1950373209265.2578</v>
      </c>
      <c r="E98" s="16">
        <f t="shared" si="11"/>
        <v>2017139005414.4814</v>
      </c>
      <c r="F98" s="16">
        <f t="shared" si="11"/>
        <v>2083904801563.7058</v>
      </c>
      <c r="G98" s="16">
        <f t="shared" si="11"/>
        <v>2150670597712.9287</v>
      </c>
      <c r="H98" s="16">
        <f t="shared" si="11"/>
        <v>2167990996083.813</v>
      </c>
      <c r="I98" s="16">
        <f t="shared" si="11"/>
        <v>2185311394454.6968</v>
      </c>
      <c r="J98" s="16">
        <f t="shared" si="11"/>
        <v>2202631792825.5806</v>
      </c>
      <c r="K98" s="16">
        <f t="shared" si="11"/>
        <v>2219952191196.4639</v>
      </c>
      <c r="L98" s="16">
        <f t="shared" si="11"/>
        <v>2237272589567.3477</v>
      </c>
      <c r="M98" s="16">
        <f t="shared" si="11"/>
        <v>2246422988706.6826</v>
      </c>
      <c r="N98" s="16">
        <f t="shared" si="11"/>
        <v>2255573387846.0171</v>
      </c>
      <c r="O98" s="16">
        <f t="shared" si="11"/>
        <v>2264723786985.3521</v>
      </c>
      <c r="P98" s="16">
        <f t="shared" si="11"/>
        <v>2273874186124.6865</v>
      </c>
      <c r="Q98" s="16">
        <f t="shared" si="11"/>
        <v>2283024585264.0215</v>
      </c>
      <c r="R98" s="16">
        <f t="shared" si="11"/>
        <v>2289560584649.2603</v>
      </c>
      <c r="S98" s="16">
        <f t="shared" si="11"/>
        <v>2296096584034.4995</v>
      </c>
      <c r="T98" s="16">
        <f t="shared" si="11"/>
        <v>2302632583419.7383</v>
      </c>
      <c r="U98" s="16">
        <f t="shared" si="11"/>
        <v>2309168582804.9775</v>
      </c>
      <c r="V98" s="16">
        <f t="shared" si="11"/>
        <v>2315704582190.2163</v>
      </c>
      <c r="W98" s="16">
        <f t="shared" si="11"/>
        <v>2325726447914.2515</v>
      </c>
      <c r="X98" s="16">
        <f t="shared" si="11"/>
        <v>2333371586589.1055</v>
      </c>
      <c r="Y98" s="16">
        <f t="shared" si="11"/>
        <v>2341016725263.9614</v>
      </c>
      <c r="Z98" s="16">
        <f t="shared" si="11"/>
        <v>2348661863938.8169</v>
      </c>
      <c r="AA98" s="16">
        <f t="shared" si="11"/>
        <v>2356307002613.6729</v>
      </c>
      <c r="AB98" s="16">
        <f t="shared" si="11"/>
        <v>2363952141288.5264</v>
      </c>
      <c r="AC98" s="16">
        <f t="shared" si="11"/>
        <v>2371597279963.3828</v>
      </c>
      <c r="AD98" s="16">
        <f t="shared" si="11"/>
        <v>2379242418638.2388</v>
      </c>
      <c r="AE98" s="16">
        <f t="shared" si="11"/>
        <v>2386887557313.0942</v>
      </c>
      <c r="AF98" s="16">
        <f t="shared" si="11"/>
        <v>2394532695987.9502</v>
      </c>
    </row>
    <row r="99" spans="1:32">
      <c r="A99" t="s">
        <v>6</v>
      </c>
      <c r="B99" s="16">
        <f t="shared" si="12"/>
        <v>16688739681843.281</v>
      </c>
      <c r="C99" s="16">
        <f t="shared" si="13"/>
        <v>17302022084216.697</v>
      </c>
      <c r="D99" s="16">
        <f t="shared" si="11"/>
        <v>17915304486590.117</v>
      </c>
      <c r="E99" s="16">
        <f t="shared" si="11"/>
        <v>18528586888963.535</v>
      </c>
      <c r="F99" s="16">
        <f t="shared" si="11"/>
        <v>19141869291336.953</v>
      </c>
      <c r="G99" s="16">
        <f t="shared" si="11"/>
        <v>19755151693710.371</v>
      </c>
      <c r="H99" s="16">
        <f t="shared" si="11"/>
        <v>19914249557221.484</v>
      </c>
      <c r="I99" s="16">
        <f t="shared" si="11"/>
        <v>20073347420732.602</v>
      </c>
      <c r="J99" s="16">
        <f t="shared" si="11"/>
        <v>20232445284243.719</v>
      </c>
      <c r="K99" s="16">
        <f t="shared" si="11"/>
        <v>20391543147754.832</v>
      </c>
      <c r="L99" s="16">
        <f t="shared" si="11"/>
        <v>20550641011265.949</v>
      </c>
      <c r="M99" s="16">
        <f t="shared" si="11"/>
        <v>20634692712743.52</v>
      </c>
      <c r="N99" s="16">
        <f t="shared" si="11"/>
        <v>20718744414221.09</v>
      </c>
      <c r="O99" s="16">
        <f t="shared" si="11"/>
        <v>20802796115698.656</v>
      </c>
      <c r="P99" s="16">
        <f t="shared" si="11"/>
        <v>20886847817176.23</v>
      </c>
      <c r="Q99" s="16">
        <f t="shared" si="11"/>
        <v>20970899518653.805</v>
      </c>
      <c r="R99" s="16">
        <f t="shared" si="11"/>
        <v>21030936448280.637</v>
      </c>
      <c r="S99" s="16">
        <f t="shared" si="11"/>
        <v>21090973377907.473</v>
      </c>
      <c r="T99" s="16">
        <f t="shared" si="11"/>
        <v>21151010307534.309</v>
      </c>
      <c r="U99" s="16">
        <f t="shared" si="11"/>
        <v>21211047237161.141</v>
      </c>
      <c r="V99" s="16">
        <f t="shared" si="11"/>
        <v>21271084166787.977</v>
      </c>
      <c r="W99" s="16">
        <f t="shared" si="11"/>
        <v>21363140792215.809</v>
      </c>
      <c r="X99" s="16">
        <f t="shared" si="11"/>
        <v>21433365806870.215</v>
      </c>
      <c r="Y99" s="16">
        <f t="shared" si="11"/>
        <v>21503590821524.637</v>
      </c>
      <c r="Z99" s="16">
        <f t="shared" si="11"/>
        <v>21573815836179.063</v>
      </c>
      <c r="AA99" s="16">
        <f t="shared" si="11"/>
        <v>21644040850833.484</v>
      </c>
      <c r="AB99" s="16">
        <f t="shared" si="11"/>
        <v>21714265865487.891</v>
      </c>
      <c r="AC99" s="16">
        <f t="shared" si="11"/>
        <v>21784490880142.316</v>
      </c>
      <c r="AD99" s="16">
        <f t="shared" si="11"/>
        <v>21854715894796.738</v>
      </c>
      <c r="AE99" s="16">
        <f t="shared" si="11"/>
        <v>21924940909451.164</v>
      </c>
      <c r="AF99" s="16">
        <f t="shared" si="11"/>
        <v>21995165924105.586</v>
      </c>
    </row>
    <row r="100" spans="1:32">
      <c r="A100" t="s">
        <v>7</v>
      </c>
      <c r="B100" s="16">
        <f t="shared" si="12"/>
        <v>12574971238627.174</v>
      </c>
      <c r="C100" s="16">
        <f t="shared" si="13"/>
        <v>13037079745202.557</v>
      </c>
      <c r="D100" s="16">
        <f t="shared" si="11"/>
        <v>13499188251777.939</v>
      </c>
      <c r="E100" s="16">
        <f t="shared" si="11"/>
        <v>13961296758353.32</v>
      </c>
      <c r="F100" s="16">
        <f t="shared" si="11"/>
        <v>14423405264928.701</v>
      </c>
      <c r="G100" s="16">
        <f t="shared" si="11"/>
        <v>14885513771504.082</v>
      </c>
      <c r="H100" s="16">
        <f t="shared" si="11"/>
        <v>15005394067794.875</v>
      </c>
      <c r="I100" s="16">
        <f t="shared" si="11"/>
        <v>15125274364085.672</v>
      </c>
      <c r="J100" s="16">
        <f t="shared" si="11"/>
        <v>15245154660376.465</v>
      </c>
      <c r="K100" s="16">
        <f t="shared" si="11"/>
        <v>15365034956667.258</v>
      </c>
      <c r="L100" s="16">
        <f t="shared" si="11"/>
        <v>15484915252958.057</v>
      </c>
      <c r="M100" s="16">
        <f t="shared" si="11"/>
        <v>15548248239677.719</v>
      </c>
      <c r="N100" s="16">
        <f t="shared" si="11"/>
        <v>15611581226397.385</v>
      </c>
      <c r="O100" s="16">
        <f t="shared" si="11"/>
        <v>15674914213117.049</v>
      </c>
      <c r="P100" s="16">
        <f t="shared" si="11"/>
        <v>15738247199836.715</v>
      </c>
      <c r="Q100" s="16">
        <f t="shared" si="11"/>
        <v>15801580186556.381</v>
      </c>
      <c r="R100" s="16">
        <f t="shared" si="11"/>
        <v>15846818034213.283</v>
      </c>
      <c r="S100" s="16">
        <f t="shared" si="11"/>
        <v>15892055881870.188</v>
      </c>
      <c r="T100" s="16">
        <f t="shared" si="11"/>
        <v>15937293729527.088</v>
      </c>
      <c r="U100" s="16">
        <f t="shared" si="11"/>
        <v>15982531577183.99</v>
      </c>
      <c r="V100" s="16">
        <f t="shared" si="11"/>
        <v>16027769424840.891</v>
      </c>
      <c r="W100" s="16">
        <f t="shared" si="11"/>
        <v>16097134124581.49</v>
      </c>
      <c r="X100" s="16">
        <f t="shared" si="11"/>
        <v>16150048697901.371</v>
      </c>
      <c r="Y100" s="16">
        <f t="shared" si="11"/>
        <v>16202963271221.27</v>
      </c>
      <c r="Z100" s="16">
        <f t="shared" si="11"/>
        <v>16255877844541.164</v>
      </c>
      <c r="AA100" s="16">
        <f t="shared" si="11"/>
        <v>16308792417861.061</v>
      </c>
      <c r="AB100" s="16">
        <f t="shared" si="11"/>
        <v>16361706991180.945</v>
      </c>
      <c r="AC100" s="16">
        <f t="shared" si="11"/>
        <v>16414621564500.838</v>
      </c>
      <c r="AD100" s="16">
        <f t="shared" si="11"/>
        <v>16467536137820.734</v>
      </c>
      <c r="AE100" s="16">
        <f t="shared" si="11"/>
        <v>16520450711140.633</v>
      </c>
      <c r="AF100" s="16">
        <f t="shared" si="11"/>
        <v>16573365284460.527</v>
      </c>
    </row>
    <row r="101" spans="1:32">
      <c r="A101" t="s">
        <v>8</v>
      </c>
      <c r="B101" s="16">
        <f t="shared" si="12"/>
        <v>2111471850513.8525</v>
      </c>
      <c r="C101" s="16">
        <f t="shared" si="13"/>
        <v>2189064799634.8589</v>
      </c>
      <c r="D101" s="16">
        <f t="shared" si="11"/>
        <v>2266657748755.8647</v>
      </c>
      <c r="E101" s="16">
        <f t="shared" si="11"/>
        <v>2344250697876.8706</v>
      </c>
      <c r="F101" s="16">
        <f t="shared" si="11"/>
        <v>2421843646997.877</v>
      </c>
      <c r="G101" s="16">
        <f t="shared" si="11"/>
        <v>2499436596118.8828</v>
      </c>
      <c r="H101" s="16">
        <f t="shared" si="11"/>
        <v>2519565777032.772</v>
      </c>
      <c r="I101" s="16">
        <f t="shared" si="11"/>
        <v>2539694957946.6606</v>
      </c>
      <c r="J101" s="16">
        <f t="shared" si="11"/>
        <v>2559824138860.5488</v>
      </c>
      <c r="K101" s="16">
        <f t="shared" si="11"/>
        <v>2579953319774.4375</v>
      </c>
      <c r="L101" s="16">
        <f t="shared" si="11"/>
        <v>2600082500688.3267</v>
      </c>
      <c r="M101" s="16">
        <f t="shared" si="11"/>
        <v>2610716784944.7202</v>
      </c>
      <c r="N101" s="16">
        <f t="shared" si="11"/>
        <v>2621351069201.1143</v>
      </c>
      <c r="O101" s="16">
        <f t="shared" si="11"/>
        <v>2631985353457.5078</v>
      </c>
      <c r="P101" s="16">
        <f t="shared" si="11"/>
        <v>2642619637713.9023</v>
      </c>
      <c r="Q101" s="16">
        <f t="shared" si="11"/>
        <v>2653253921970.2964</v>
      </c>
      <c r="R101" s="16">
        <f t="shared" si="11"/>
        <v>2660849839296.292</v>
      </c>
      <c r="S101" s="16">
        <f t="shared" si="11"/>
        <v>2668445756622.2871</v>
      </c>
      <c r="T101" s="16">
        <f t="shared" si="11"/>
        <v>2676041673948.2832</v>
      </c>
      <c r="U101" s="16">
        <f t="shared" si="11"/>
        <v>2683637591274.2788</v>
      </c>
      <c r="V101" s="16">
        <f t="shared" si="11"/>
        <v>2691233508600.2739</v>
      </c>
      <c r="W101" s="16">
        <f t="shared" si="11"/>
        <v>2702880581833.4697</v>
      </c>
      <c r="X101" s="16">
        <f t="shared" si="11"/>
        <v>2711765503311.7534</v>
      </c>
      <c r="Y101" s="16">
        <f t="shared" si="11"/>
        <v>2720650424790.04</v>
      </c>
      <c r="Z101" s="16">
        <f t="shared" si="11"/>
        <v>2729535346268.3267</v>
      </c>
      <c r="AA101" s="16">
        <f t="shared" si="11"/>
        <v>2738420267746.6128</v>
      </c>
      <c r="AB101" s="16">
        <f t="shared" si="11"/>
        <v>2747305189224.8965</v>
      </c>
      <c r="AC101" s="16">
        <f t="shared" si="11"/>
        <v>2756190110703.1831</v>
      </c>
      <c r="AD101" s="16">
        <f t="shared" si="11"/>
        <v>2765075032181.4692</v>
      </c>
      <c r="AE101" s="16">
        <f t="shared" si="11"/>
        <v>2773959953659.7559</v>
      </c>
      <c r="AF101" s="16">
        <f t="shared" si="11"/>
        <v>2782844875138.0425</v>
      </c>
    </row>
    <row r="102" spans="1:32">
      <c r="A102" t="s">
        <v>9</v>
      </c>
      <c r="B102" s="16">
        <f t="shared" si="12"/>
        <v>12054516803974.701</v>
      </c>
      <c r="C102" s="16">
        <f t="shared" si="13"/>
        <v>12497499507637.787</v>
      </c>
      <c r="D102" s="16">
        <f t="shared" si="11"/>
        <v>12940482211300.871</v>
      </c>
      <c r="E102" s="16">
        <f t="shared" si="11"/>
        <v>13383464914963.955</v>
      </c>
      <c r="F102" s="16">
        <f t="shared" si="11"/>
        <v>13826447618627.039</v>
      </c>
      <c r="G102" s="16">
        <f t="shared" si="11"/>
        <v>14269430322290.121</v>
      </c>
      <c r="H102" s="16">
        <f t="shared" si="11"/>
        <v>14384348998339.566</v>
      </c>
      <c r="I102" s="16">
        <f t="shared" si="11"/>
        <v>14499267674389.008</v>
      </c>
      <c r="J102" s="16">
        <f t="shared" si="11"/>
        <v>14614186350438.451</v>
      </c>
      <c r="K102" s="16">
        <f t="shared" si="11"/>
        <v>14729105026487.891</v>
      </c>
      <c r="L102" s="16">
        <f t="shared" si="11"/>
        <v>14844023702537.334</v>
      </c>
      <c r="M102" s="16">
        <f t="shared" si="11"/>
        <v>14904735455921.941</v>
      </c>
      <c r="N102" s="16">
        <f t="shared" si="11"/>
        <v>14965447209306.557</v>
      </c>
      <c r="O102" s="16">
        <f t="shared" si="11"/>
        <v>15026158962691.168</v>
      </c>
      <c r="P102" s="16">
        <f t="shared" si="11"/>
        <v>15086870716075.777</v>
      </c>
      <c r="Q102" s="16">
        <f t="shared" si="11"/>
        <v>15147582469460.391</v>
      </c>
      <c r="R102" s="16">
        <f t="shared" si="11"/>
        <v>15190948007592.252</v>
      </c>
      <c r="S102" s="16">
        <f t="shared" si="11"/>
        <v>15234313545724.117</v>
      </c>
      <c r="T102" s="16">
        <f t="shared" si="11"/>
        <v>15277679083855.982</v>
      </c>
      <c r="U102" s="16">
        <f t="shared" si="11"/>
        <v>15321044621987.846</v>
      </c>
      <c r="V102" s="16">
        <f t="shared" si="11"/>
        <v>15364410160119.707</v>
      </c>
      <c r="W102" s="16">
        <f t="shared" si="11"/>
        <v>15430903985255.246</v>
      </c>
      <c r="X102" s="16">
        <f t="shared" si="11"/>
        <v>15481628523797.355</v>
      </c>
      <c r="Y102" s="16">
        <f t="shared" si="11"/>
        <v>15532353062339.482</v>
      </c>
      <c r="Z102" s="16">
        <f t="shared" si="11"/>
        <v>15583077600881.604</v>
      </c>
      <c r="AA102" s="16">
        <f t="shared" si="11"/>
        <v>15633802139423.73</v>
      </c>
      <c r="AB102" s="16">
        <f t="shared" si="11"/>
        <v>15684526677965.84</v>
      </c>
      <c r="AC102" s="16">
        <f t="shared" si="11"/>
        <v>15735251216507.959</v>
      </c>
      <c r="AD102" s="16">
        <f t="shared" si="11"/>
        <v>15785975755050.086</v>
      </c>
      <c r="AE102" s="16">
        <f t="shared" si="11"/>
        <v>15836700293592.207</v>
      </c>
      <c r="AF102" s="16">
        <f t="shared" si="11"/>
        <v>15887424832134.334</v>
      </c>
    </row>
    <row r="103" spans="1:32">
      <c r="A103" t="s">
        <v>648</v>
      </c>
      <c r="B103" s="16">
        <f t="shared" si="12"/>
        <v>0</v>
      </c>
      <c r="C103" s="16">
        <f t="shared" si="13"/>
        <v>0</v>
      </c>
      <c r="D103" s="16">
        <f t="shared" si="11"/>
        <v>0</v>
      </c>
      <c r="E103" s="16">
        <f t="shared" si="11"/>
        <v>0</v>
      </c>
      <c r="F103" s="16">
        <f t="shared" si="11"/>
        <v>0</v>
      </c>
      <c r="G103" s="16">
        <f t="shared" si="11"/>
        <v>0</v>
      </c>
      <c r="H103" s="16">
        <f t="shared" si="11"/>
        <v>0</v>
      </c>
      <c r="I103" s="16">
        <f t="shared" si="11"/>
        <v>0</v>
      </c>
      <c r="J103" s="16">
        <f t="shared" si="11"/>
        <v>0</v>
      </c>
      <c r="K103" s="16">
        <f t="shared" si="11"/>
        <v>0</v>
      </c>
      <c r="L103" s="16">
        <f t="shared" si="11"/>
        <v>0</v>
      </c>
      <c r="M103" s="16">
        <f t="shared" si="11"/>
        <v>0</v>
      </c>
      <c r="N103" s="16">
        <f t="shared" si="11"/>
        <v>0</v>
      </c>
      <c r="O103" s="16">
        <f t="shared" si="11"/>
        <v>0</v>
      </c>
      <c r="P103" s="16">
        <f t="shared" si="11"/>
        <v>0</v>
      </c>
      <c r="Q103" s="16">
        <f t="shared" si="11"/>
        <v>0</v>
      </c>
      <c r="R103" s="16">
        <f t="shared" si="11"/>
        <v>0</v>
      </c>
      <c r="S103" s="16">
        <f t="shared" si="11"/>
        <v>0</v>
      </c>
      <c r="T103" s="16">
        <f t="shared" si="11"/>
        <v>0</v>
      </c>
      <c r="U103" s="16">
        <f t="shared" si="11"/>
        <v>0</v>
      </c>
      <c r="V103" s="16">
        <f t="shared" si="11"/>
        <v>0</v>
      </c>
      <c r="W103" s="16">
        <f t="shared" si="11"/>
        <v>0</v>
      </c>
      <c r="X103" s="16">
        <f t="shared" si="11"/>
        <v>0</v>
      </c>
      <c r="Y103" s="16">
        <f t="shared" si="11"/>
        <v>0</v>
      </c>
      <c r="Z103" s="16">
        <f t="shared" si="11"/>
        <v>0</v>
      </c>
      <c r="AA103" s="16">
        <f t="shared" si="11"/>
        <v>0</v>
      </c>
      <c r="AB103" s="16">
        <f t="shared" si="11"/>
        <v>0</v>
      </c>
      <c r="AC103" s="16">
        <f t="shared" si="11"/>
        <v>0</v>
      </c>
      <c r="AD103" s="16">
        <f t="shared" si="11"/>
        <v>0</v>
      </c>
      <c r="AE103" s="16">
        <f t="shared" si="11"/>
        <v>0</v>
      </c>
      <c r="AF103" s="16">
        <f t="shared" si="11"/>
        <v>0</v>
      </c>
    </row>
    <row r="104" spans="1:32">
      <c r="A104" t="s">
        <v>125</v>
      </c>
      <c r="B104" s="16">
        <f t="shared" si="12"/>
        <v>43642200467551.031</v>
      </c>
      <c r="C104" s="16">
        <f t="shared" si="13"/>
        <v>46232134932590.109</v>
      </c>
      <c r="D104" s="16">
        <f t="shared" si="11"/>
        <v>48822069397629.203</v>
      </c>
      <c r="E104" s="16">
        <f t="shared" si="11"/>
        <v>51412003862668.281</v>
      </c>
      <c r="F104" s="16">
        <f t="shared" si="11"/>
        <v>54001938327707.367</v>
      </c>
      <c r="G104" s="16">
        <f t="shared" si="11"/>
        <v>56591872792746.461</v>
      </c>
      <c r="H104" s="16">
        <f t="shared" si="11"/>
        <v>57811929751793.625</v>
      </c>
      <c r="I104" s="16">
        <f t="shared" si="11"/>
        <v>59031986710841.227</v>
      </c>
      <c r="J104" s="16">
        <f t="shared" si="11"/>
        <v>60252043669888.828</v>
      </c>
      <c r="K104" s="16">
        <f t="shared" si="11"/>
        <v>61472100628936.438</v>
      </c>
      <c r="L104" s="16">
        <f t="shared" si="11"/>
        <v>62692157587984.461</v>
      </c>
      <c r="M104" s="16">
        <f t="shared" ref="D104:AF113" si="14">IFERROR($B104*M20/$B20,0)</f>
        <v>63770585557380.398</v>
      </c>
      <c r="N104" s="16">
        <f t="shared" si="14"/>
        <v>64849013526776.313</v>
      </c>
      <c r="O104" s="16">
        <f t="shared" si="14"/>
        <v>65927441496172.227</v>
      </c>
      <c r="P104" s="16">
        <f t="shared" si="14"/>
        <v>67005869465568.156</v>
      </c>
      <c r="Q104" s="16">
        <f t="shared" si="14"/>
        <v>68084297434964.078</v>
      </c>
      <c r="R104" s="16">
        <f t="shared" si="14"/>
        <v>69099589589695.57</v>
      </c>
      <c r="S104" s="16">
        <f t="shared" si="14"/>
        <v>70114881744427.492</v>
      </c>
      <c r="T104" s="16">
        <f t="shared" si="14"/>
        <v>71130173899159.406</v>
      </c>
      <c r="U104" s="16">
        <f t="shared" si="14"/>
        <v>72145466053891.328</v>
      </c>
      <c r="V104" s="16">
        <f t="shared" si="14"/>
        <v>73160758208623.688</v>
      </c>
      <c r="W104" s="16">
        <f t="shared" si="14"/>
        <v>74260231449573.563</v>
      </c>
      <c r="X104" s="16">
        <f t="shared" si="14"/>
        <v>75302308495375.266</v>
      </c>
      <c r="Y104" s="16">
        <f t="shared" si="14"/>
        <v>76344385541176.563</v>
      </c>
      <c r="Z104" s="16">
        <f t="shared" si="14"/>
        <v>77386462586977.859</v>
      </c>
      <c r="AA104" s="16">
        <f t="shared" si="14"/>
        <v>78428539632779.563</v>
      </c>
      <c r="AB104" s="16">
        <f t="shared" si="14"/>
        <v>79470616678580.859</v>
      </c>
      <c r="AC104" s="16">
        <f t="shared" si="14"/>
        <v>80512693724382.578</v>
      </c>
      <c r="AD104" s="16">
        <f t="shared" si="14"/>
        <v>81554770770183.875</v>
      </c>
      <c r="AE104" s="16">
        <f t="shared" si="14"/>
        <v>82596847815985.156</v>
      </c>
      <c r="AF104" s="16">
        <f t="shared" si="14"/>
        <v>83638924861786.859</v>
      </c>
    </row>
    <row r="105" spans="1:32">
      <c r="A105" t="s">
        <v>12</v>
      </c>
      <c r="B105" s="16">
        <f t="shared" si="12"/>
        <v>35405998687471.391</v>
      </c>
      <c r="C105" s="16">
        <f t="shared" si="13"/>
        <v>37507158007748.82</v>
      </c>
      <c r="D105" s="16">
        <f t="shared" si="14"/>
        <v>39608317328026.25</v>
      </c>
      <c r="E105" s="16">
        <f t="shared" si="14"/>
        <v>41709476648303.672</v>
      </c>
      <c r="F105" s="16">
        <f t="shared" si="14"/>
        <v>43810635968581.109</v>
      </c>
      <c r="G105" s="16">
        <f t="shared" si="14"/>
        <v>45911795288858.531</v>
      </c>
      <c r="H105" s="16">
        <f t="shared" si="14"/>
        <v>46901601820790.453</v>
      </c>
      <c r="I105" s="16">
        <f t="shared" si="14"/>
        <v>47891408352722.727</v>
      </c>
      <c r="J105" s="16">
        <f t="shared" si="14"/>
        <v>48881214884655.008</v>
      </c>
      <c r="K105" s="16">
        <f t="shared" si="14"/>
        <v>49871021416587.281</v>
      </c>
      <c r="L105" s="16">
        <f t="shared" si="14"/>
        <v>50860827948519.906</v>
      </c>
      <c r="M105" s="16">
        <f t="shared" si="14"/>
        <v>51735733862060.031</v>
      </c>
      <c r="N105" s="16">
        <f t="shared" si="14"/>
        <v>52610639775600.18</v>
      </c>
      <c r="O105" s="16">
        <f t="shared" si="14"/>
        <v>53485545689140.305</v>
      </c>
      <c r="P105" s="16">
        <f t="shared" si="14"/>
        <v>54360451602680.445</v>
      </c>
      <c r="Q105" s="16">
        <f t="shared" si="14"/>
        <v>55235357516220.586</v>
      </c>
      <c r="R105" s="16">
        <f t="shared" si="14"/>
        <v>56059042672163.875</v>
      </c>
      <c r="S105" s="16">
        <f t="shared" si="14"/>
        <v>56882727828107.516</v>
      </c>
      <c r="T105" s="16">
        <f t="shared" si="14"/>
        <v>57706412984051.148</v>
      </c>
      <c r="U105" s="16">
        <f t="shared" si="14"/>
        <v>58530098139994.789</v>
      </c>
      <c r="V105" s="16">
        <f t="shared" si="14"/>
        <v>59353783295938.789</v>
      </c>
      <c r="W105" s="16">
        <f t="shared" si="14"/>
        <v>60245762795343.836</v>
      </c>
      <c r="X105" s="16">
        <f t="shared" si="14"/>
        <v>61091177969661.922</v>
      </c>
      <c r="Y105" s="16">
        <f t="shared" si="14"/>
        <v>61936593143979.664</v>
      </c>
      <c r="Z105" s="16">
        <f t="shared" si="14"/>
        <v>62782008318297.414</v>
      </c>
      <c r="AA105" s="16">
        <f t="shared" si="14"/>
        <v>63627423492615.5</v>
      </c>
      <c r="AB105" s="16">
        <f t="shared" si="14"/>
        <v>64472838666933.234</v>
      </c>
      <c r="AC105" s="16">
        <f t="shared" si="14"/>
        <v>65318253841251.336</v>
      </c>
      <c r="AD105" s="16">
        <f t="shared" si="14"/>
        <v>66163669015569.07</v>
      </c>
      <c r="AE105" s="16">
        <f t="shared" si="14"/>
        <v>67009084189886.805</v>
      </c>
      <c r="AF105" s="16">
        <f t="shared" si="14"/>
        <v>67854499364204.906</v>
      </c>
    </row>
    <row r="106" spans="1:32">
      <c r="A106" t="s">
        <v>13</v>
      </c>
      <c r="B106" s="16">
        <f t="shared" si="12"/>
        <v>4054291728527.6421</v>
      </c>
      <c r="C106" s="16">
        <f t="shared" si="13"/>
        <v>4203279957632.7578</v>
      </c>
      <c r="D106" s="16">
        <f t="shared" si="14"/>
        <v>4352268186737.8735</v>
      </c>
      <c r="E106" s="16">
        <f t="shared" si="14"/>
        <v>4501256415842.9893</v>
      </c>
      <c r="F106" s="16">
        <f t="shared" si="14"/>
        <v>4650244644948.1055</v>
      </c>
      <c r="G106" s="16">
        <f t="shared" si="14"/>
        <v>4799232874053.2217</v>
      </c>
      <c r="H106" s="16">
        <f t="shared" si="14"/>
        <v>4837883435111.5449</v>
      </c>
      <c r="I106" s="16">
        <f t="shared" si="14"/>
        <v>4876533996169.8682</v>
      </c>
      <c r="J106" s="16">
        <f t="shared" si="14"/>
        <v>4915184557228.1904</v>
      </c>
      <c r="K106" s="16">
        <f t="shared" si="14"/>
        <v>4953835118286.5127</v>
      </c>
      <c r="L106" s="16">
        <f t="shared" si="14"/>
        <v>4992485679344.835</v>
      </c>
      <c r="M106" s="16">
        <f t="shared" si="14"/>
        <v>5012904843677.5342</v>
      </c>
      <c r="N106" s="16">
        <f t="shared" si="14"/>
        <v>5033324008010.2324</v>
      </c>
      <c r="O106" s="16">
        <f t="shared" si="14"/>
        <v>5053743172342.9316</v>
      </c>
      <c r="P106" s="16">
        <f t="shared" si="14"/>
        <v>5074162336675.6309</v>
      </c>
      <c r="Q106" s="16">
        <f t="shared" si="14"/>
        <v>5094581501008.3301</v>
      </c>
      <c r="R106" s="16">
        <f t="shared" si="14"/>
        <v>5109166618388.8281</v>
      </c>
      <c r="S106" s="16">
        <f t="shared" si="14"/>
        <v>5123751735769.3271</v>
      </c>
      <c r="T106" s="16">
        <f t="shared" si="14"/>
        <v>5138336853149.8262</v>
      </c>
      <c r="U106" s="16">
        <f t="shared" si="14"/>
        <v>5152921970530.3252</v>
      </c>
      <c r="V106" s="16">
        <f t="shared" si="14"/>
        <v>5167507087910.8232</v>
      </c>
      <c r="W106" s="16">
        <f t="shared" si="14"/>
        <v>5189870934560.9258</v>
      </c>
      <c r="X106" s="16">
        <f t="shared" si="14"/>
        <v>5206931102163.5664</v>
      </c>
      <c r="Y106" s="16">
        <f t="shared" si="14"/>
        <v>5223991269766.2109</v>
      </c>
      <c r="Z106" s="16">
        <f t="shared" si="14"/>
        <v>5241051437368.8574</v>
      </c>
      <c r="AA106" s="16">
        <f t="shared" si="14"/>
        <v>5258111604971.5029</v>
      </c>
      <c r="AB106" s="16">
        <f t="shared" si="14"/>
        <v>5275171772574.1436</v>
      </c>
      <c r="AC106" s="16">
        <f t="shared" si="14"/>
        <v>5292231940176.7891</v>
      </c>
      <c r="AD106" s="16">
        <f t="shared" si="14"/>
        <v>5309292107779.4336</v>
      </c>
      <c r="AE106" s="16">
        <f t="shared" si="14"/>
        <v>5326352275382.0801</v>
      </c>
      <c r="AF106" s="16">
        <f t="shared" si="14"/>
        <v>5343412442984.7246</v>
      </c>
    </row>
    <row r="107" spans="1:32">
      <c r="A107" t="s">
        <v>14</v>
      </c>
      <c r="B107" s="16">
        <f t="shared" si="12"/>
        <v>10217531672837.264</v>
      </c>
      <c r="C107" s="16">
        <f t="shared" si="13"/>
        <v>10593008340944.295</v>
      </c>
      <c r="D107" s="16">
        <f t="shared" si="14"/>
        <v>10968485009051.328</v>
      </c>
      <c r="E107" s="16">
        <f t="shared" si="14"/>
        <v>11343961677158.359</v>
      </c>
      <c r="F107" s="16">
        <f t="shared" si="14"/>
        <v>11719438345265.393</v>
      </c>
      <c r="G107" s="16">
        <f t="shared" si="14"/>
        <v>12094915013372.424</v>
      </c>
      <c r="H107" s="16">
        <f t="shared" si="14"/>
        <v>12192321257971.84</v>
      </c>
      <c r="I107" s="16">
        <f t="shared" si="14"/>
        <v>12289727502571.252</v>
      </c>
      <c r="J107" s="16">
        <f t="shared" si="14"/>
        <v>12387133747170.666</v>
      </c>
      <c r="K107" s="16">
        <f t="shared" si="14"/>
        <v>12484539991770.078</v>
      </c>
      <c r="L107" s="16">
        <f t="shared" si="14"/>
        <v>12581946236369.492</v>
      </c>
      <c r="M107" s="16">
        <f t="shared" si="14"/>
        <v>12633406139176.727</v>
      </c>
      <c r="N107" s="16">
        <f t="shared" si="14"/>
        <v>12684866041983.967</v>
      </c>
      <c r="O107" s="16">
        <f t="shared" si="14"/>
        <v>12736325944791.203</v>
      </c>
      <c r="P107" s="16">
        <f t="shared" si="14"/>
        <v>12787785847598.438</v>
      </c>
      <c r="Q107" s="16">
        <f t="shared" si="14"/>
        <v>12839245750405.678</v>
      </c>
      <c r="R107" s="16">
        <f t="shared" si="14"/>
        <v>12876002823839.416</v>
      </c>
      <c r="S107" s="16">
        <f t="shared" si="14"/>
        <v>12912759897273.158</v>
      </c>
      <c r="T107" s="16">
        <f t="shared" si="14"/>
        <v>12949516970706.898</v>
      </c>
      <c r="U107" s="16">
        <f t="shared" si="14"/>
        <v>12986274044140.641</v>
      </c>
      <c r="V107" s="16">
        <f t="shared" si="14"/>
        <v>13023031117574.379</v>
      </c>
      <c r="W107" s="16">
        <f t="shared" si="14"/>
        <v>13079391963506.125</v>
      </c>
      <c r="X107" s="16">
        <f t="shared" si="14"/>
        <v>13122386600916.49</v>
      </c>
      <c r="Y107" s="16">
        <f t="shared" si="14"/>
        <v>13165381238326.869</v>
      </c>
      <c r="Z107" s="16">
        <f t="shared" si="14"/>
        <v>13208375875737.246</v>
      </c>
      <c r="AA107" s="16">
        <f t="shared" si="14"/>
        <v>13251370513147.625</v>
      </c>
      <c r="AB107" s="16">
        <f t="shared" si="14"/>
        <v>13294365150557.992</v>
      </c>
      <c r="AC107" s="16">
        <f t="shared" si="14"/>
        <v>13337359787968.371</v>
      </c>
      <c r="AD107" s="16">
        <f t="shared" si="14"/>
        <v>13380354425378.748</v>
      </c>
      <c r="AE107" s="16">
        <f t="shared" si="14"/>
        <v>13423349062789.125</v>
      </c>
      <c r="AF107" s="16">
        <f t="shared" si="14"/>
        <v>13466343700199.504</v>
      </c>
    </row>
    <row r="108" spans="1:32">
      <c r="A108" t="s">
        <v>15</v>
      </c>
      <c r="B108" s="16">
        <f t="shared" si="12"/>
        <v>44211198722901.117</v>
      </c>
      <c r="C108" s="16">
        <f t="shared" si="13"/>
        <v>43482094172477.781</v>
      </c>
      <c r="D108" s="16">
        <f t="shared" si="14"/>
        <v>42752989622054.445</v>
      </c>
      <c r="E108" s="16">
        <f t="shared" si="14"/>
        <v>42023885071631.109</v>
      </c>
      <c r="F108" s="16">
        <f t="shared" si="14"/>
        <v>41294780521207.766</v>
      </c>
      <c r="G108" s="16">
        <f t="shared" si="14"/>
        <v>40565675970784.43</v>
      </c>
      <c r="H108" s="16">
        <f t="shared" si="14"/>
        <v>40318418517248.219</v>
      </c>
      <c r="I108" s="16">
        <f t="shared" si="14"/>
        <v>40071161063712.008</v>
      </c>
      <c r="J108" s="16">
        <f t="shared" si="14"/>
        <v>39823903610175.797</v>
      </c>
      <c r="K108" s="16">
        <f t="shared" si="14"/>
        <v>39576646156639.586</v>
      </c>
      <c r="L108" s="16">
        <f t="shared" si="14"/>
        <v>39329388703103.375</v>
      </c>
      <c r="M108" s="16">
        <f t="shared" si="14"/>
        <v>39221213567181.289</v>
      </c>
      <c r="N108" s="16">
        <f t="shared" si="14"/>
        <v>39113038431259.195</v>
      </c>
      <c r="O108" s="16">
        <f t="shared" si="14"/>
        <v>39004863295337.102</v>
      </c>
      <c r="P108" s="16">
        <f t="shared" si="14"/>
        <v>38896688159415.008</v>
      </c>
      <c r="Q108" s="16">
        <f t="shared" si="14"/>
        <v>38788513023492.914</v>
      </c>
      <c r="R108" s="16">
        <f t="shared" si="14"/>
        <v>38732880096447.273</v>
      </c>
      <c r="S108" s="16">
        <f t="shared" si="14"/>
        <v>38677247169401.625</v>
      </c>
      <c r="T108" s="16">
        <f t="shared" si="14"/>
        <v>38621614242356</v>
      </c>
      <c r="U108" s="16">
        <f t="shared" si="14"/>
        <v>38565981315310.352</v>
      </c>
      <c r="V108" s="16">
        <f t="shared" si="14"/>
        <v>38510348388264.688</v>
      </c>
      <c r="W108" s="16">
        <f t="shared" si="14"/>
        <v>38384659182717.125</v>
      </c>
      <c r="X108" s="16">
        <f t="shared" si="14"/>
        <v>38306735621602.68</v>
      </c>
      <c r="Y108" s="16">
        <f t="shared" si="14"/>
        <v>38228812060488.242</v>
      </c>
      <c r="Z108" s="16">
        <f t="shared" si="14"/>
        <v>38150888499373.797</v>
      </c>
      <c r="AA108" s="16">
        <f t="shared" si="14"/>
        <v>38072964938259.375</v>
      </c>
      <c r="AB108" s="16">
        <f t="shared" si="14"/>
        <v>37995041377144.938</v>
      </c>
      <c r="AC108" s="16">
        <f t="shared" si="14"/>
        <v>37917117816030.492</v>
      </c>
      <c r="AD108" s="16">
        <f t="shared" si="14"/>
        <v>37839194254916.047</v>
      </c>
      <c r="AE108" s="16">
        <f t="shared" si="14"/>
        <v>37761270693801.602</v>
      </c>
      <c r="AF108" s="16">
        <f t="shared" si="14"/>
        <v>37683347132687.164</v>
      </c>
    </row>
    <row r="109" spans="1:32">
      <c r="A109" t="s">
        <v>16</v>
      </c>
      <c r="B109" s="16">
        <f t="shared" si="12"/>
        <v>5215945772090.3799</v>
      </c>
      <c r="C109" s="16">
        <f t="shared" si="13"/>
        <v>5382801050448.4072</v>
      </c>
      <c r="D109" s="16">
        <f t="shared" si="14"/>
        <v>5549656328806.4326</v>
      </c>
      <c r="E109" s="16">
        <f t="shared" si="14"/>
        <v>5716511607164.458</v>
      </c>
      <c r="F109" s="16">
        <f t="shared" si="14"/>
        <v>5883366885522.4834</v>
      </c>
      <c r="G109" s="16">
        <f t="shared" si="14"/>
        <v>6050222163880.5088</v>
      </c>
      <c r="H109" s="16">
        <f t="shared" si="14"/>
        <v>6096239411107.9512</v>
      </c>
      <c r="I109" s="16">
        <f t="shared" si="14"/>
        <v>6142256658335.3906</v>
      </c>
      <c r="J109" s="16">
        <f t="shared" si="14"/>
        <v>6188273905562.8311</v>
      </c>
      <c r="K109" s="16">
        <f t="shared" si="14"/>
        <v>6234291152790.2715</v>
      </c>
      <c r="L109" s="16">
        <f t="shared" si="14"/>
        <v>6280308400017.7109</v>
      </c>
      <c r="M109" s="16">
        <f t="shared" si="14"/>
        <v>6317958875021.9814</v>
      </c>
      <c r="N109" s="16">
        <f t="shared" si="14"/>
        <v>6355609350026.25</v>
      </c>
      <c r="O109" s="16">
        <f t="shared" si="14"/>
        <v>6393259825030.5195</v>
      </c>
      <c r="P109" s="16">
        <f t="shared" si="14"/>
        <v>6430910300034.7881</v>
      </c>
      <c r="Q109" s="16">
        <f t="shared" si="14"/>
        <v>6468560775039.0586</v>
      </c>
      <c r="R109" s="16">
        <f t="shared" si="14"/>
        <v>6509348789627.0166</v>
      </c>
      <c r="S109" s="16">
        <f t="shared" si="14"/>
        <v>6550136804214.9746</v>
      </c>
      <c r="T109" s="16">
        <f t="shared" si="14"/>
        <v>6590924818802.9336</v>
      </c>
      <c r="U109" s="16">
        <f t="shared" si="14"/>
        <v>6631712833390.8916</v>
      </c>
      <c r="V109" s="16">
        <f t="shared" si="14"/>
        <v>6672500847978.8506</v>
      </c>
      <c r="W109" s="16">
        <f t="shared" si="14"/>
        <v>6709105476455.2236</v>
      </c>
      <c r="X109" s="16">
        <f t="shared" si="14"/>
        <v>6748562413644.0391</v>
      </c>
      <c r="Y109" s="16">
        <f t="shared" si="14"/>
        <v>6788019350832.8525</v>
      </c>
      <c r="Z109" s="16">
        <f t="shared" si="14"/>
        <v>6827476288021.667</v>
      </c>
      <c r="AA109" s="16">
        <f t="shared" si="14"/>
        <v>6866933225210.4824</v>
      </c>
      <c r="AB109" s="16">
        <f t="shared" si="14"/>
        <v>6906390162399.3125</v>
      </c>
      <c r="AC109" s="16">
        <f t="shared" si="14"/>
        <v>6945847099588.1279</v>
      </c>
      <c r="AD109" s="16">
        <f t="shared" si="14"/>
        <v>6985304036776.9424</v>
      </c>
      <c r="AE109" s="16">
        <f t="shared" si="14"/>
        <v>7024760973965.7568</v>
      </c>
      <c r="AF109" s="16">
        <f t="shared" si="14"/>
        <v>7064217911154.5713</v>
      </c>
    </row>
    <row r="110" spans="1:32">
      <c r="A110" t="s">
        <v>17</v>
      </c>
      <c r="B110" s="16">
        <f t="shared" si="12"/>
        <v>10198379310387.402</v>
      </c>
      <c r="C110" s="16">
        <f t="shared" si="13"/>
        <v>10524619937301.256</v>
      </c>
      <c r="D110" s="16">
        <f t="shared" si="14"/>
        <v>10850860564215.109</v>
      </c>
      <c r="E110" s="16">
        <f t="shared" si="14"/>
        <v>11177101191128.961</v>
      </c>
      <c r="F110" s="16">
        <f t="shared" si="14"/>
        <v>11503341818042.813</v>
      </c>
      <c r="G110" s="16">
        <f t="shared" si="14"/>
        <v>11829582444956.664</v>
      </c>
      <c r="H110" s="16">
        <f t="shared" si="14"/>
        <v>11919556797174.139</v>
      </c>
      <c r="I110" s="16">
        <f t="shared" si="14"/>
        <v>12009531149391.613</v>
      </c>
      <c r="J110" s="16">
        <f t="shared" si="14"/>
        <v>12099505501609.088</v>
      </c>
      <c r="K110" s="16">
        <f t="shared" si="14"/>
        <v>12189479853826.563</v>
      </c>
      <c r="L110" s="16">
        <f t="shared" si="14"/>
        <v>12279454206044.039</v>
      </c>
      <c r="M110" s="16">
        <f t="shared" si="14"/>
        <v>12353069585131.064</v>
      </c>
      <c r="N110" s="16">
        <f t="shared" si="14"/>
        <v>12426684964218.088</v>
      </c>
      <c r="O110" s="16">
        <f t="shared" si="14"/>
        <v>12500300343305.115</v>
      </c>
      <c r="P110" s="16">
        <f t="shared" si="14"/>
        <v>12573915722392.139</v>
      </c>
      <c r="Q110" s="16">
        <f t="shared" si="14"/>
        <v>12647531101479.166</v>
      </c>
      <c r="R110" s="16">
        <f t="shared" si="14"/>
        <v>12727281095490.107</v>
      </c>
      <c r="S110" s="16">
        <f t="shared" si="14"/>
        <v>12807031089501.053</v>
      </c>
      <c r="T110" s="16">
        <f t="shared" si="14"/>
        <v>12886781083511.996</v>
      </c>
      <c r="U110" s="16">
        <f t="shared" si="14"/>
        <v>12966531077522.939</v>
      </c>
      <c r="V110" s="16">
        <f t="shared" si="14"/>
        <v>13046281071533.881</v>
      </c>
      <c r="W110" s="16">
        <f t="shared" si="14"/>
        <v>13117851578979.602</v>
      </c>
      <c r="X110" s="16">
        <f t="shared" si="14"/>
        <v>13194999009083.424</v>
      </c>
      <c r="Y110" s="16">
        <f t="shared" si="14"/>
        <v>13272146439187.244</v>
      </c>
      <c r="Z110" s="16">
        <f t="shared" si="14"/>
        <v>13349293869291.064</v>
      </c>
      <c r="AA110" s="16">
        <f t="shared" si="14"/>
        <v>13426441299394.887</v>
      </c>
      <c r="AB110" s="16">
        <f t="shared" si="14"/>
        <v>13503588729498.738</v>
      </c>
      <c r="AC110" s="16">
        <f t="shared" si="14"/>
        <v>13580736159602.561</v>
      </c>
      <c r="AD110" s="16">
        <f t="shared" si="14"/>
        <v>13657883589706.381</v>
      </c>
      <c r="AE110" s="16">
        <f t="shared" si="14"/>
        <v>13735031019810.201</v>
      </c>
      <c r="AF110" s="16">
        <f t="shared" si="14"/>
        <v>13812178449914.023</v>
      </c>
    </row>
    <row r="111" spans="1:32">
      <c r="A111" t="s">
        <v>18</v>
      </c>
      <c r="B111" s="16">
        <f t="shared" si="12"/>
        <v>75067734982538.922</v>
      </c>
      <c r="C111" s="16">
        <f t="shared" si="13"/>
        <v>78481727343263.453</v>
      </c>
      <c r="D111" s="16">
        <f t="shared" si="14"/>
        <v>81895719703987.984</v>
      </c>
      <c r="E111" s="16">
        <f t="shared" si="14"/>
        <v>85309712064712.516</v>
      </c>
      <c r="F111" s="16">
        <f t="shared" si="14"/>
        <v>88723704425437.047</v>
      </c>
      <c r="G111" s="16">
        <f t="shared" si="14"/>
        <v>92137696786161.578</v>
      </c>
      <c r="H111" s="16">
        <f t="shared" si="14"/>
        <v>93809498300379.203</v>
      </c>
      <c r="I111" s="16">
        <f t="shared" si="14"/>
        <v>95481299814597.281</v>
      </c>
      <c r="J111" s="16">
        <f t="shared" si="14"/>
        <v>97153101328815.344</v>
      </c>
      <c r="K111" s="16">
        <f t="shared" si="14"/>
        <v>98824902843033.406</v>
      </c>
      <c r="L111" s="16">
        <f t="shared" si="14"/>
        <v>100496704357251.91</v>
      </c>
      <c r="M111" s="16">
        <f t="shared" si="14"/>
        <v>101892444288096.52</v>
      </c>
      <c r="N111" s="16">
        <f t="shared" si="14"/>
        <v>103288184218941.13</v>
      </c>
      <c r="O111" s="16">
        <f t="shared" si="14"/>
        <v>104683924149785.75</v>
      </c>
      <c r="P111" s="16">
        <f t="shared" si="14"/>
        <v>106079664080630.38</v>
      </c>
      <c r="Q111" s="16">
        <f t="shared" si="14"/>
        <v>107475404011474.98</v>
      </c>
      <c r="R111" s="16">
        <f t="shared" si="14"/>
        <v>108912295979592.66</v>
      </c>
      <c r="S111" s="16">
        <f t="shared" si="14"/>
        <v>110349187947710.33</v>
      </c>
      <c r="T111" s="16">
        <f t="shared" si="14"/>
        <v>111786079915828.02</v>
      </c>
      <c r="U111" s="16">
        <f t="shared" si="14"/>
        <v>113222971883945.7</v>
      </c>
      <c r="V111" s="16">
        <f t="shared" si="14"/>
        <v>114659863852063.34</v>
      </c>
      <c r="W111" s="16">
        <f t="shared" si="14"/>
        <v>116041886437150.31</v>
      </c>
      <c r="X111" s="16">
        <f t="shared" si="14"/>
        <v>117461319965212.7</v>
      </c>
      <c r="Y111" s="16">
        <f t="shared" si="14"/>
        <v>118880753493275.55</v>
      </c>
      <c r="Z111" s="16">
        <f t="shared" si="14"/>
        <v>120300187021337.94</v>
      </c>
      <c r="AA111" s="16">
        <f t="shared" si="14"/>
        <v>121719620549400.33</v>
      </c>
      <c r="AB111" s="16">
        <f t="shared" si="14"/>
        <v>123139054077462.73</v>
      </c>
      <c r="AC111" s="16">
        <f t="shared" si="14"/>
        <v>124558487605525.13</v>
      </c>
      <c r="AD111" s="16">
        <f t="shared" si="14"/>
        <v>125977921133587.55</v>
      </c>
      <c r="AE111" s="16">
        <f t="shared" si="14"/>
        <v>127397354661649.94</v>
      </c>
      <c r="AF111" s="16">
        <f t="shared" si="14"/>
        <v>128816788189712.33</v>
      </c>
    </row>
    <row r="112" spans="1:32">
      <c r="A112" t="s">
        <v>19</v>
      </c>
      <c r="B112" s="16">
        <f t="shared" si="12"/>
        <v>13072289476756.146</v>
      </c>
      <c r="C112" s="16">
        <f t="shared" si="13"/>
        <v>13666801838441.309</v>
      </c>
      <c r="D112" s="16">
        <f t="shared" si="14"/>
        <v>14261314200126.473</v>
      </c>
      <c r="E112" s="16">
        <f t="shared" si="14"/>
        <v>14855826561811.639</v>
      </c>
      <c r="F112" s="16">
        <f t="shared" si="14"/>
        <v>15450338923496.801</v>
      </c>
      <c r="G112" s="16">
        <f t="shared" si="14"/>
        <v>16044851285181.965</v>
      </c>
      <c r="H112" s="16">
        <f t="shared" si="14"/>
        <v>16335978669625.033</v>
      </c>
      <c r="I112" s="16">
        <f t="shared" si="14"/>
        <v>16627106054068.18</v>
      </c>
      <c r="J112" s="16">
        <f t="shared" si="14"/>
        <v>16918233438511.324</v>
      </c>
      <c r="K112" s="16">
        <f t="shared" si="14"/>
        <v>17209360822954.467</v>
      </c>
      <c r="L112" s="16">
        <f t="shared" si="14"/>
        <v>17500488207397.691</v>
      </c>
      <c r="M112" s="16">
        <f t="shared" si="14"/>
        <v>17743542249384.07</v>
      </c>
      <c r="N112" s="16">
        <f t="shared" si="14"/>
        <v>17986596291370.449</v>
      </c>
      <c r="O112" s="16">
        <f t="shared" si="14"/>
        <v>18229650333356.828</v>
      </c>
      <c r="P112" s="16">
        <f t="shared" si="14"/>
        <v>18472704375343.207</v>
      </c>
      <c r="Q112" s="16">
        <f t="shared" si="14"/>
        <v>18715758417329.59</v>
      </c>
      <c r="R112" s="16">
        <f t="shared" si="14"/>
        <v>18965978671856.109</v>
      </c>
      <c r="S112" s="16">
        <f t="shared" si="14"/>
        <v>19216198926382.625</v>
      </c>
      <c r="T112" s="16">
        <f t="shared" si="14"/>
        <v>19466419180909.148</v>
      </c>
      <c r="U112" s="16">
        <f t="shared" si="14"/>
        <v>19716639435435.664</v>
      </c>
      <c r="V112" s="16">
        <f t="shared" si="14"/>
        <v>19966859689962.188</v>
      </c>
      <c r="W112" s="16">
        <f t="shared" si="14"/>
        <v>20207524994435.184</v>
      </c>
      <c r="X112" s="16">
        <f t="shared" si="14"/>
        <v>20454705037581.031</v>
      </c>
      <c r="Y112" s="16">
        <f t="shared" si="14"/>
        <v>20701885080726.949</v>
      </c>
      <c r="Z112" s="16">
        <f t="shared" si="14"/>
        <v>20949065123872.801</v>
      </c>
      <c r="AA112" s="16">
        <f t="shared" si="14"/>
        <v>21196245167018.645</v>
      </c>
      <c r="AB112" s="16">
        <f t="shared" si="14"/>
        <v>21443425210164.492</v>
      </c>
      <c r="AC112" s="16">
        <f t="shared" si="14"/>
        <v>21690605253310.34</v>
      </c>
      <c r="AD112" s="16">
        <f t="shared" si="14"/>
        <v>21937785296456.188</v>
      </c>
      <c r="AE112" s="16">
        <f t="shared" si="14"/>
        <v>22184965339602.031</v>
      </c>
      <c r="AF112" s="16">
        <f t="shared" si="14"/>
        <v>22432145382747.879</v>
      </c>
    </row>
    <row r="113" spans="1:32">
      <c r="A113" t="s">
        <v>20</v>
      </c>
      <c r="B113" s="16">
        <f t="shared" si="12"/>
        <v>20407469676389.137</v>
      </c>
      <c r="C113" s="16">
        <f t="shared" si="13"/>
        <v>21335577412597.184</v>
      </c>
      <c r="D113" s="16">
        <f t="shared" si="14"/>
        <v>22263685148805.234</v>
      </c>
      <c r="E113" s="16">
        <f t="shared" si="14"/>
        <v>23191792885013.289</v>
      </c>
      <c r="F113" s="16">
        <f t="shared" si="14"/>
        <v>24119900621221.34</v>
      </c>
      <c r="G113" s="16">
        <f t="shared" ref="D113:AF119" si="15">IFERROR($B113*G29/$B29,0)</f>
        <v>25048008357429.387</v>
      </c>
      <c r="H113" s="16">
        <f t="shared" si="15"/>
        <v>25502494412114.18</v>
      </c>
      <c r="I113" s="16">
        <f t="shared" si="15"/>
        <v>25956980466799.094</v>
      </c>
      <c r="J113" s="16">
        <f t="shared" si="15"/>
        <v>26411466521484</v>
      </c>
      <c r="K113" s="16">
        <f t="shared" si="15"/>
        <v>26865952576168.914</v>
      </c>
      <c r="L113" s="16">
        <f t="shared" si="15"/>
        <v>27320438630853.938</v>
      </c>
      <c r="M113" s="16">
        <f t="shared" si="15"/>
        <v>27699876219072.934</v>
      </c>
      <c r="N113" s="16">
        <f t="shared" si="15"/>
        <v>28079313807291.922</v>
      </c>
      <c r="O113" s="16">
        <f t="shared" si="15"/>
        <v>28458751395510.918</v>
      </c>
      <c r="P113" s="16">
        <f t="shared" si="15"/>
        <v>28838188983729.902</v>
      </c>
      <c r="Q113" s="16">
        <f t="shared" si="15"/>
        <v>29217626571948.895</v>
      </c>
      <c r="R113" s="16">
        <f t="shared" si="15"/>
        <v>29608251509206.285</v>
      </c>
      <c r="S113" s="16">
        <f t="shared" si="15"/>
        <v>29998876446463.676</v>
      </c>
      <c r="T113" s="16">
        <f t="shared" si="15"/>
        <v>30389501383721.063</v>
      </c>
      <c r="U113" s="16">
        <f t="shared" si="15"/>
        <v>30780126320978.449</v>
      </c>
      <c r="V113" s="16">
        <f t="shared" si="15"/>
        <v>31170751258235.848</v>
      </c>
      <c r="W113" s="16">
        <f t="shared" si="15"/>
        <v>31546459730108.699</v>
      </c>
      <c r="X113" s="16">
        <f t="shared" si="15"/>
        <v>31932338519289.188</v>
      </c>
      <c r="Y113" s="16">
        <f t="shared" si="15"/>
        <v>32318217308469.785</v>
      </c>
      <c r="Z113" s="16">
        <f t="shared" si="15"/>
        <v>32704096097650.27</v>
      </c>
      <c r="AA113" s="16">
        <f t="shared" si="15"/>
        <v>33089974886830.754</v>
      </c>
      <c r="AB113" s="16">
        <f t="shared" si="15"/>
        <v>33475853676011.234</v>
      </c>
      <c r="AC113" s="16">
        <f t="shared" si="15"/>
        <v>33861732465191.719</v>
      </c>
      <c r="AD113" s="16">
        <f t="shared" si="15"/>
        <v>34247611254372.199</v>
      </c>
      <c r="AE113" s="16">
        <f t="shared" si="15"/>
        <v>34633490043552.684</v>
      </c>
      <c r="AF113" s="16">
        <f t="shared" si="15"/>
        <v>35019368832733.168</v>
      </c>
    </row>
    <row r="114" spans="1:32">
      <c r="A114" t="s">
        <v>21</v>
      </c>
      <c r="B114" s="16">
        <f t="shared" si="12"/>
        <v>21307034544916.902</v>
      </c>
      <c r="C114" s="16">
        <f t="shared" si="13"/>
        <v>22276053434096.922</v>
      </c>
      <c r="D114" s="16">
        <f t="shared" si="15"/>
        <v>23245072323276.941</v>
      </c>
      <c r="E114" s="16">
        <f t="shared" si="15"/>
        <v>24214091212456.965</v>
      </c>
      <c r="F114" s="16">
        <f t="shared" si="15"/>
        <v>25183110101636.984</v>
      </c>
      <c r="G114" s="16">
        <f t="shared" si="15"/>
        <v>26152128990817.004</v>
      </c>
      <c r="H114" s="16">
        <f t="shared" si="15"/>
        <v>26626648871082.008</v>
      </c>
      <c r="I114" s="16">
        <f t="shared" si="15"/>
        <v>27101168751347.137</v>
      </c>
      <c r="J114" s="16">
        <f t="shared" si="15"/>
        <v>27575688631612.262</v>
      </c>
      <c r="K114" s="16">
        <f t="shared" si="15"/>
        <v>28050208511877.391</v>
      </c>
      <c r="L114" s="16">
        <f t="shared" si="15"/>
        <v>28524728392142.637</v>
      </c>
      <c r="M114" s="16">
        <f t="shared" si="15"/>
        <v>28920891656281.93</v>
      </c>
      <c r="N114" s="16">
        <f t="shared" si="15"/>
        <v>29317054920421.223</v>
      </c>
      <c r="O114" s="16">
        <f t="shared" si="15"/>
        <v>29713218184560.523</v>
      </c>
      <c r="P114" s="16">
        <f t="shared" si="15"/>
        <v>30109381448699.816</v>
      </c>
      <c r="Q114" s="16">
        <f t="shared" si="15"/>
        <v>30505544712839.113</v>
      </c>
      <c r="R114" s="16">
        <f t="shared" si="15"/>
        <v>30913388466338.781</v>
      </c>
      <c r="S114" s="16">
        <f t="shared" si="15"/>
        <v>31321232219838.445</v>
      </c>
      <c r="T114" s="16">
        <f t="shared" si="15"/>
        <v>31729075973338.117</v>
      </c>
      <c r="U114" s="16">
        <f t="shared" si="15"/>
        <v>32136919726837.785</v>
      </c>
      <c r="V114" s="16">
        <f t="shared" si="15"/>
        <v>32544763480337.453</v>
      </c>
      <c r="W114" s="16">
        <f t="shared" si="15"/>
        <v>32937033248023.289</v>
      </c>
      <c r="X114" s="16">
        <f t="shared" si="15"/>
        <v>33339921642400.367</v>
      </c>
      <c r="Y114" s="16">
        <f t="shared" si="15"/>
        <v>33742810036777.563</v>
      </c>
      <c r="Z114" s="16">
        <f t="shared" si="15"/>
        <v>34145698431154.641</v>
      </c>
      <c r="AA114" s="16">
        <f t="shared" si="15"/>
        <v>34548586825531.711</v>
      </c>
      <c r="AB114" s="16">
        <f t="shared" si="15"/>
        <v>34951475219908.785</v>
      </c>
      <c r="AC114" s="16">
        <f t="shared" si="15"/>
        <v>35354363614285.859</v>
      </c>
      <c r="AD114" s="16">
        <f t="shared" si="15"/>
        <v>35757252008662.938</v>
      </c>
      <c r="AE114" s="16">
        <f t="shared" si="15"/>
        <v>36160140403040.008</v>
      </c>
      <c r="AF114" s="16">
        <f t="shared" si="15"/>
        <v>36563028797417.086</v>
      </c>
    </row>
    <row r="115" spans="1:32">
      <c r="A115" t="s">
        <v>22</v>
      </c>
      <c r="B115" s="16">
        <f t="shared" si="12"/>
        <v>5456320243016.2217</v>
      </c>
      <c r="C115" s="16">
        <f t="shared" si="13"/>
        <v>5704467274915.5703</v>
      </c>
      <c r="D115" s="16">
        <f t="shared" si="15"/>
        <v>5952614306814.9209</v>
      </c>
      <c r="E115" s="16">
        <f t="shared" si="15"/>
        <v>6200761338714.2695</v>
      </c>
      <c r="F115" s="16">
        <f t="shared" si="15"/>
        <v>6448908370613.6201</v>
      </c>
      <c r="G115" s="16">
        <f t="shared" si="15"/>
        <v>6697055402512.9697</v>
      </c>
      <c r="H115" s="16">
        <f t="shared" si="15"/>
        <v>6818570783874.251</v>
      </c>
      <c r="I115" s="16">
        <f t="shared" si="15"/>
        <v>6940086165235.5635</v>
      </c>
      <c r="J115" s="16">
        <f t="shared" si="15"/>
        <v>7061601546596.876</v>
      </c>
      <c r="K115" s="16">
        <f t="shared" si="15"/>
        <v>7183116927958.1904</v>
      </c>
      <c r="L115" s="16">
        <f t="shared" si="15"/>
        <v>7304632309319.5342</v>
      </c>
      <c r="M115" s="16">
        <f t="shared" si="15"/>
        <v>7406082073861.1826</v>
      </c>
      <c r="N115" s="16">
        <f t="shared" si="15"/>
        <v>7507531838402.833</v>
      </c>
      <c r="O115" s="16">
        <f t="shared" si="15"/>
        <v>7608981602944.4834</v>
      </c>
      <c r="P115" s="16">
        <f t="shared" si="15"/>
        <v>7710431367486.1338</v>
      </c>
      <c r="Q115" s="16">
        <f t="shared" si="15"/>
        <v>7811881132027.7822</v>
      </c>
      <c r="R115" s="16">
        <f t="shared" si="15"/>
        <v>7916322044418.3262</v>
      </c>
      <c r="S115" s="16">
        <f t="shared" si="15"/>
        <v>8020762956808.8701</v>
      </c>
      <c r="T115" s="16">
        <f t="shared" si="15"/>
        <v>8125203869199.415</v>
      </c>
      <c r="U115" s="16">
        <f t="shared" si="15"/>
        <v>8229644781589.957</v>
      </c>
      <c r="V115" s="16">
        <f t="shared" si="15"/>
        <v>8334085693980.502</v>
      </c>
      <c r="W115" s="16">
        <f t="shared" si="15"/>
        <v>8434538409239.1865</v>
      </c>
      <c r="X115" s="16">
        <f t="shared" si="15"/>
        <v>8537710349815.0449</v>
      </c>
      <c r="Y115" s="16">
        <f t="shared" si="15"/>
        <v>8640882290390.9355</v>
      </c>
      <c r="Z115" s="16">
        <f t="shared" si="15"/>
        <v>8744054230966.7949</v>
      </c>
      <c r="AA115" s="16">
        <f t="shared" si="15"/>
        <v>8847226171542.6523</v>
      </c>
      <c r="AB115" s="16">
        <f t="shared" si="15"/>
        <v>8950398112118.5137</v>
      </c>
      <c r="AC115" s="16">
        <f t="shared" si="15"/>
        <v>9053570052694.3691</v>
      </c>
      <c r="AD115" s="16">
        <f t="shared" si="15"/>
        <v>9156741993270.2285</v>
      </c>
      <c r="AE115" s="16">
        <f t="shared" si="15"/>
        <v>9259913933846.0879</v>
      </c>
      <c r="AF115" s="16">
        <f t="shared" si="15"/>
        <v>9363085874421.9453</v>
      </c>
    </row>
    <row r="116" spans="1:32">
      <c r="A116" t="s">
        <v>23</v>
      </c>
      <c r="B116" s="16">
        <f t="shared" si="12"/>
        <v>5318857763105.3516</v>
      </c>
      <c r="C116" s="16">
        <f t="shared" si="13"/>
        <v>5514316613145.9365</v>
      </c>
      <c r="D116" s="16">
        <f t="shared" si="15"/>
        <v>5709775463186.5205</v>
      </c>
      <c r="E116" s="16">
        <f t="shared" si="15"/>
        <v>5905234313227.1045</v>
      </c>
      <c r="F116" s="16">
        <f t="shared" si="15"/>
        <v>6100693163267.6885</v>
      </c>
      <c r="G116" s="16">
        <f t="shared" si="15"/>
        <v>6296152013308.2734</v>
      </c>
      <c r="H116" s="16">
        <f t="shared" si="15"/>
        <v>6346857993661.6143</v>
      </c>
      <c r="I116" s="16">
        <f t="shared" si="15"/>
        <v>6397563974014.9561</v>
      </c>
      <c r="J116" s="16">
        <f t="shared" si="15"/>
        <v>6448269954368.2979</v>
      </c>
      <c r="K116" s="16">
        <f t="shared" si="15"/>
        <v>6498975934721.6377</v>
      </c>
      <c r="L116" s="16">
        <f t="shared" si="15"/>
        <v>6549681915074.9795</v>
      </c>
      <c r="M116" s="16">
        <f t="shared" si="15"/>
        <v>6576469980167.3105</v>
      </c>
      <c r="N116" s="16">
        <f t="shared" si="15"/>
        <v>6603258045259.6416</v>
      </c>
      <c r="O116" s="16">
        <f t="shared" si="15"/>
        <v>6630046110351.9727</v>
      </c>
      <c r="P116" s="16">
        <f t="shared" si="15"/>
        <v>6656834175444.3047</v>
      </c>
      <c r="Q116" s="16">
        <f t="shared" si="15"/>
        <v>6683622240536.6367</v>
      </c>
      <c r="R116" s="16">
        <f t="shared" si="15"/>
        <v>6702756572745.4443</v>
      </c>
      <c r="S116" s="16">
        <f t="shared" si="15"/>
        <v>6721890904954.252</v>
      </c>
      <c r="T116" s="16">
        <f t="shared" si="15"/>
        <v>6741025237163.0596</v>
      </c>
      <c r="U116" s="16">
        <f t="shared" si="15"/>
        <v>6760159569371.8672</v>
      </c>
      <c r="V116" s="16">
        <f t="shared" si="15"/>
        <v>6779293901580.6748</v>
      </c>
      <c r="W116" s="16">
        <f t="shared" si="15"/>
        <v>6808633210967.5176</v>
      </c>
      <c r="X116" s="16">
        <f t="shared" si="15"/>
        <v>6831014581369.3311</v>
      </c>
      <c r="Y116" s="16">
        <f t="shared" si="15"/>
        <v>6853395951771.1504</v>
      </c>
      <c r="Z116" s="16">
        <f t="shared" si="15"/>
        <v>6875777322172.9697</v>
      </c>
      <c r="AA116" s="16">
        <f t="shared" si="15"/>
        <v>6898158692574.7881</v>
      </c>
      <c r="AB116" s="16">
        <f t="shared" si="15"/>
        <v>6920540062976.6025</v>
      </c>
      <c r="AC116" s="16">
        <f t="shared" si="15"/>
        <v>6942921433378.4209</v>
      </c>
      <c r="AD116" s="16">
        <f t="shared" si="15"/>
        <v>6965302803780.2393</v>
      </c>
      <c r="AE116" s="16">
        <f t="shared" si="15"/>
        <v>6987684174182.0586</v>
      </c>
      <c r="AF116" s="16">
        <f t="shared" si="15"/>
        <v>7010065544583.8779</v>
      </c>
    </row>
    <row r="117" spans="1:32">
      <c r="A117" t="s">
        <v>24</v>
      </c>
      <c r="B117" s="16">
        <f t="shared" si="12"/>
        <v>0</v>
      </c>
      <c r="C117" s="16">
        <f t="shared" si="13"/>
        <v>0</v>
      </c>
      <c r="D117" s="16">
        <f t="shared" si="15"/>
        <v>0</v>
      </c>
      <c r="E117" s="16">
        <f t="shared" si="15"/>
        <v>0</v>
      </c>
      <c r="F117" s="16">
        <f t="shared" si="15"/>
        <v>0</v>
      </c>
      <c r="G117" s="16">
        <f t="shared" si="15"/>
        <v>0</v>
      </c>
      <c r="H117" s="16">
        <f t="shared" si="15"/>
        <v>0</v>
      </c>
      <c r="I117" s="16">
        <f t="shared" si="15"/>
        <v>0</v>
      </c>
      <c r="J117" s="16">
        <f t="shared" si="15"/>
        <v>0</v>
      </c>
      <c r="K117" s="16">
        <f t="shared" si="15"/>
        <v>0</v>
      </c>
      <c r="L117" s="16">
        <f t="shared" si="15"/>
        <v>0</v>
      </c>
      <c r="M117" s="16">
        <f t="shared" si="15"/>
        <v>0</v>
      </c>
      <c r="N117" s="16">
        <f t="shared" si="15"/>
        <v>0</v>
      </c>
      <c r="O117" s="16">
        <f t="shared" si="15"/>
        <v>0</v>
      </c>
      <c r="P117" s="16">
        <f t="shared" si="15"/>
        <v>0</v>
      </c>
      <c r="Q117" s="16">
        <f t="shared" si="15"/>
        <v>0</v>
      </c>
      <c r="R117" s="16">
        <f t="shared" si="15"/>
        <v>0</v>
      </c>
      <c r="S117" s="16">
        <f t="shared" si="15"/>
        <v>0</v>
      </c>
      <c r="T117" s="16">
        <f t="shared" si="15"/>
        <v>0</v>
      </c>
      <c r="U117" s="16">
        <f t="shared" si="15"/>
        <v>0</v>
      </c>
      <c r="V117" s="16">
        <f t="shared" si="15"/>
        <v>0</v>
      </c>
      <c r="W117" s="16">
        <f t="shared" si="15"/>
        <v>0</v>
      </c>
      <c r="X117" s="16">
        <f t="shared" si="15"/>
        <v>0</v>
      </c>
      <c r="Y117" s="16">
        <f t="shared" si="15"/>
        <v>0</v>
      </c>
      <c r="Z117" s="16">
        <f t="shared" si="15"/>
        <v>0</v>
      </c>
      <c r="AA117" s="16">
        <f t="shared" si="15"/>
        <v>0</v>
      </c>
      <c r="AB117" s="16">
        <f t="shared" si="15"/>
        <v>0</v>
      </c>
      <c r="AC117" s="16">
        <f t="shared" si="15"/>
        <v>0</v>
      </c>
      <c r="AD117" s="16">
        <f t="shared" si="15"/>
        <v>0</v>
      </c>
      <c r="AE117" s="16">
        <f t="shared" si="15"/>
        <v>0</v>
      </c>
      <c r="AF117" s="16">
        <f t="shared" si="15"/>
        <v>0</v>
      </c>
    </row>
    <row r="118" spans="1:32">
      <c r="A118" t="s">
        <v>25</v>
      </c>
      <c r="B118" s="16">
        <f t="shared" si="12"/>
        <v>1579770247200.5776</v>
      </c>
      <c r="C118" s="16">
        <f t="shared" si="13"/>
        <v>1581350017447.7781</v>
      </c>
      <c r="D118" s="16">
        <f t="shared" si="15"/>
        <v>1582931367465.2256</v>
      </c>
      <c r="E118" s="16">
        <f t="shared" si="15"/>
        <v>1584514298832.6909</v>
      </c>
      <c r="F118" s="16">
        <f t="shared" si="15"/>
        <v>1586098813131.5232</v>
      </c>
      <c r="G118" s="16">
        <f t="shared" si="15"/>
        <v>1587684911944.6548</v>
      </c>
      <c r="H118" s="16">
        <f t="shared" si="15"/>
        <v>1589272596856.5991</v>
      </c>
      <c r="I118" s="16">
        <f t="shared" si="15"/>
        <v>1590861869453.4556</v>
      </c>
      <c r="J118" s="16">
        <f t="shared" si="15"/>
        <v>1592452731322.9089</v>
      </c>
      <c r="K118" s="16">
        <f t="shared" si="15"/>
        <v>1594045184054.2314</v>
      </c>
      <c r="L118" s="16">
        <f t="shared" si="15"/>
        <v>1595639229238.2856</v>
      </c>
      <c r="M118" s="16">
        <f t="shared" si="15"/>
        <v>1597234868467.5237</v>
      </c>
      <c r="N118" s="16">
        <f t="shared" si="15"/>
        <v>1598832103335.9912</v>
      </c>
      <c r="O118" s="16">
        <f t="shared" si="15"/>
        <v>1600430935439.3269</v>
      </c>
      <c r="P118" s="16">
        <f t="shared" si="15"/>
        <v>1602031366374.7661</v>
      </c>
      <c r="Q118" s="16">
        <f t="shared" si="15"/>
        <v>1603633397741.1406</v>
      </c>
      <c r="R118" s="16">
        <f t="shared" si="15"/>
        <v>1605237031138.8813</v>
      </c>
      <c r="S118" s="16">
        <f t="shared" si="15"/>
        <v>1606842268170.0203</v>
      </c>
      <c r="T118" s="16">
        <f t="shared" si="15"/>
        <v>1608449110438.1899</v>
      </c>
      <c r="U118" s="16">
        <f t="shared" si="15"/>
        <v>1610057559548.6282</v>
      </c>
      <c r="V118" s="16">
        <f t="shared" si="15"/>
        <v>1611667617108.1765</v>
      </c>
      <c r="W118" s="16">
        <f t="shared" si="15"/>
        <v>1603609279022.6355</v>
      </c>
      <c r="X118" s="16">
        <f t="shared" si="15"/>
        <v>1595591232627.5222</v>
      </c>
      <c r="Y118" s="16">
        <f t="shared" si="15"/>
        <v>1587613276464.3845</v>
      </c>
      <c r="Z118" s="16">
        <f t="shared" si="15"/>
        <v>1579675210082.0627</v>
      </c>
      <c r="AA118" s="16">
        <f t="shared" si="15"/>
        <v>1571776834031.6523</v>
      </c>
      <c r="AB118" s="16">
        <f t="shared" si="15"/>
        <v>1563917949861.4941</v>
      </c>
      <c r="AC118" s="16">
        <f t="shared" si="15"/>
        <v>1556098360112.1868</v>
      </c>
      <c r="AD118" s="16">
        <f t="shared" si="15"/>
        <v>1548317868311.6257</v>
      </c>
      <c r="AE118" s="16">
        <f t="shared" si="15"/>
        <v>1540576278970.0674</v>
      </c>
      <c r="AF118" s="16">
        <f t="shared" si="15"/>
        <v>1532873397575.217</v>
      </c>
    </row>
    <row r="119" spans="1:32">
      <c r="A119" t="s">
        <v>26</v>
      </c>
      <c r="B119" s="16">
        <f t="shared" si="12"/>
        <v>11833335346.880968</v>
      </c>
      <c r="C119" s="16">
        <f t="shared" si="13"/>
        <v>12268190013.439222</v>
      </c>
      <c r="D119" s="16">
        <f t="shared" si="15"/>
        <v>12703044679.997473</v>
      </c>
      <c r="E119" s="16">
        <f t="shared" si="15"/>
        <v>13137899346.555727</v>
      </c>
      <c r="F119" s="16">
        <f t="shared" si="15"/>
        <v>13572754013.113979</v>
      </c>
      <c r="G119" s="16">
        <f t="shared" si="15"/>
        <v>14007608679.672232</v>
      </c>
      <c r="H119" s="16">
        <f t="shared" si="15"/>
        <v>14120418778.444855</v>
      </c>
      <c r="I119" s="16">
        <f t="shared" si="15"/>
        <v>14233228877.217476</v>
      </c>
      <c r="J119" s="16">
        <f t="shared" si="15"/>
        <v>14346038975.990101</v>
      </c>
      <c r="K119" s="16">
        <f t="shared" si="15"/>
        <v>14458849074.762722</v>
      </c>
      <c r="L119" s="16">
        <f t="shared" si="15"/>
        <v>14571659173.535345</v>
      </c>
      <c r="M119" s="16">
        <f t="shared" si="15"/>
        <v>14631256961.566164</v>
      </c>
      <c r="N119" s="16">
        <f t="shared" si="15"/>
        <v>14690854749.596983</v>
      </c>
      <c r="O119" s="16">
        <f t="shared" si="15"/>
        <v>14750452537.627804</v>
      </c>
      <c r="P119" s="16">
        <f t="shared" si="15"/>
        <v>14810050325.658623</v>
      </c>
      <c r="Q119" s="16">
        <f t="shared" si="15"/>
        <v>14869648113.689442</v>
      </c>
      <c r="R119" s="16">
        <f t="shared" si="15"/>
        <v>14912217962.282885</v>
      </c>
      <c r="S119" s="16">
        <f t="shared" si="15"/>
        <v>14954787810.876326</v>
      </c>
      <c r="T119" s="16">
        <f t="shared" si="15"/>
        <v>14997357659.469769</v>
      </c>
      <c r="U119" s="16">
        <f t="shared" si="15"/>
        <v>15039927508.063213</v>
      </c>
      <c r="V119" s="16">
        <f t="shared" si="15"/>
        <v>15082497356.656651</v>
      </c>
      <c r="W119" s="16">
        <f t="shared" si="15"/>
        <v>15147771124.499943</v>
      </c>
      <c r="X119" s="16">
        <f t="shared" si="15"/>
        <v>15197564947.400137</v>
      </c>
      <c r="Y119" s="16">
        <f t="shared" si="15"/>
        <v>15247358770.300352</v>
      </c>
      <c r="Z119" s="16">
        <f t="shared" si="15"/>
        <v>15297152593.200562</v>
      </c>
      <c r="AA119" s="16">
        <f t="shared" si="15"/>
        <v>15346946416.100773</v>
      </c>
      <c r="AB119" s="16">
        <f t="shared" si="15"/>
        <v>15396740239.000971</v>
      </c>
      <c r="AC119" s="16">
        <f t="shared" si="15"/>
        <v>15446534061.901182</v>
      </c>
      <c r="AD119" s="16">
        <f t="shared" si="15"/>
        <v>15496327884.801394</v>
      </c>
      <c r="AE119" s="16">
        <f t="shared" si="15"/>
        <v>15546121707.701605</v>
      </c>
      <c r="AF119" s="16">
        <f t="shared" si="15"/>
        <v>15595915530.601816</v>
      </c>
    </row>
    <row r="121" spans="1:32">
      <c r="A121" s="1" t="s">
        <v>808</v>
      </c>
    </row>
    <row r="122" spans="1:32">
      <c r="B122">
        <v>2020</v>
      </c>
      <c r="C122">
        <v>2021</v>
      </c>
      <c r="D122">
        <v>2022</v>
      </c>
      <c r="E122">
        <v>2023</v>
      </c>
      <c r="F122">
        <v>2024</v>
      </c>
      <c r="G122">
        <v>2025</v>
      </c>
      <c r="H122">
        <v>2026</v>
      </c>
      <c r="I122">
        <v>2027</v>
      </c>
      <c r="J122">
        <v>2028</v>
      </c>
      <c r="K122">
        <v>2029</v>
      </c>
      <c r="L122">
        <v>2030</v>
      </c>
      <c r="M122">
        <v>2031</v>
      </c>
      <c r="N122">
        <v>2032</v>
      </c>
      <c r="O122">
        <v>2033</v>
      </c>
      <c r="P122">
        <v>2034</v>
      </c>
      <c r="Q122">
        <v>2035</v>
      </c>
      <c r="R122">
        <v>2036</v>
      </c>
      <c r="S122">
        <v>2037</v>
      </c>
      <c r="T122">
        <v>2038</v>
      </c>
      <c r="U122">
        <v>2039</v>
      </c>
      <c r="V122">
        <v>2040</v>
      </c>
      <c r="W122">
        <v>2041</v>
      </c>
      <c r="X122">
        <v>2042</v>
      </c>
      <c r="Y122">
        <v>2043</v>
      </c>
      <c r="Z122">
        <v>2044</v>
      </c>
      <c r="AA122">
        <v>2045</v>
      </c>
      <c r="AB122">
        <v>2046</v>
      </c>
      <c r="AC122">
        <v>2047</v>
      </c>
      <c r="AD122">
        <v>2048</v>
      </c>
      <c r="AE122">
        <v>2049</v>
      </c>
      <c r="AF122">
        <v>2050</v>
      </c>
    </row>
    <row r="123" spans="1:32">
      <c r="A123" t="s">
        <v>2</v>
      </c>
      <c r="B123" s="16">
        <f>E$5*$B11/SUM($B$11:$B$35)</f>
        <v>1149580151281.3147</v>
      </c>
      <c r="C123" s="16">
        <f>IFERROR($B123*C11/$B11,0)</f>
        <v>1191825239307.083</v>
      </c>
      <c r="D123" s="16">
        <f t="shared" ref="D123:AF132" si="16">IFERROR($B123*D11/$B11,0)</f>
        <v>1234070327332.8513</v>
      </c>
      <c r="E123" s="16">
        <f t="shared" si="16"/>
        <v>1276315415358.6194</v>
      </c>
      <c r="F123" s="16">
        <f t="shared" si="16"/>
        <v>1318560503384.3879</v>
      </c>
      <c r="G123" s="16">
        <f t="shared" si="16"/>
        <v>1360805591410.1563</v>
      </c>
      <c r="H123" s="16">
        <f t="shared" si="16"/>
        <v>1371764821974.6204</v>
      </c>
      <c r="I123" s="16">
        <f t="shared" si="16"/>
        <v>1382724052539.0845</v>
      </c>
      <c r="J123" s="16">
        <f t="shared" si="16"/>
        <v>1393683283103.5483</v>
      </c>
      <c r="K123" s="16">
        <f t="shared" si="16"/>
        <v>1404642513668.0127</v>
      </c>
      <c r="L123" s="16">
        <f t="shared" si="16"/>
        <v>1415601744232.4768</v>
      </c>
      <c r="M123" s="16">
        <f t="shared" si="16"/>
        <v>1421391526417.4768</v>
      </c>
      <c r="N123" s="16">
        <f t="shared" si="16"/>
        <v>1427181308602.4766</v>
      </c>
      <c r="O123" s="16">
        <f t="shared" si="16"/>
        <v>1432971090787.4766</v>
      </c>
      <c r="P123" s="16">
        <f t="shared" si="16"/>
        <v>1438760872972.4763</v>
      </c>
      <c r="Q123" s="16">
        <f t="shared" si="16"/>
        <v>1444550655157.4763</v>
      </c>
      <c r="R123" s="16">
        <f t="shared" si="16"/>
        <v>1448686213861.0479</v>
      </c>
      <c r="S123" s="16">
        <f t="shared" si="16"/>
        <v>1452821772564.6191</v>
      </c>
      <c r="T123" s="16">
        <f t="shared" si="16"/>
        <v>1456957331268.1904</v>
      </c>
      <c r="U123" s="16">
        <f t="shared" si="16"/>
        <v>1461092889971.762</v>
      </c>
      <c r="V123" s="16">
        <f t="shared" si="16"/>
        <v>1465228448675.3328</v>
      </c>
      <c r="W123" s="16">
        <f t="shared" si="16"/>
        <v>1471569638687.4768</v>
      </c>
      <c r="X123" s="16">
        <f t="shared" si="16"/>
        <v>1476406989171.0471</v>
      </c>
      <c r="Y123" s="16">
        <f t="shared" si="16"/>
        <v>1481244339654.6187</v>
      </c>
      <c r="Z123" s="16">
        <f t="shared" si="16"/>
        <v>1486081690138.1904</v>
      </c>
      <c r="AA123" s="16">
        <f t="shared" si="16"/>
        <v>1490919040621.762</v>
      </c>
      <c r="AB123" s="16">
        <f t="shared" si="16"/>
        <v>1495756391105.3323</v>
      </c>
      <c r="AC123" s="16">
        <f t="shared" si="16"/>
        <v>1500593741588.9038</v>
      </c>
      <c r="AD123" s="16">
        <f t="shared" si="16"/>
        <v>1505431092072.4756</v>
      </c>
      <c r="AE123" s="16">
        <f t="shared" si="16"/>
        <v>1510268442556.0471</v>
      </c>
      <c r="AF123" s="16">
        <f t="shared" si="16"/>
        <v>1515105793039.6187</v>
      </c>
    </row>
    <row r="124" spans="1:32">
      <c r="A124" t="s">
        <v>3</v>
      </c>
      <c r="B124" s="16">
        <f t="shared" ref="B124:B147" si="17">E$5*$B12/SUM($B$11:$B$35)</f>
        <v>0</v>
      </c>
      <c r="C124" s="16">
        <f t="shared" ref="C124:R147" si="18">IFERROR($B124*C12/$B12,0)</f>
        <v>0</v>
      </c>
      <c r="D124" s="16">
        <f t="shared" si="18"/>
        <v>0</v>
      </c>
      <c r="E124" s="16">
        <f t="shared" si="18"/>
        <v>0</v>
      </c>
      <c r="F124" s="16">
        <f t="shared" si="18"/>
        <v>0</v>
      </c>
      <c r="G124" s="16">
        <f t="shared" si="18"/>
        <v>0</v>
      </c>
      <c r="H124" s="16">
        <f t="shared" si="18"/>
        <v>0</v>
      </c>
      <c r="I124" s="16">
        <f t="shared" si="18"/>
        <v>0</v>
      </c>
      <c r="J124" s="16">
        <f t="shared" si="18"/>
        <v>0</v>
      </c>
      <c r="K124" s="16">
        <f t="shared" si="18"/>
        <v>0</v>
      </c>
      <c r="L124" s="16">
        <f t="shared" si="18"/>
        <v>0</v>
      </c>
      <c r="M124" s="16">
        <f t="shared" si="18"/>
        <v>0</v>
      </c>
      <c r="N124" s="16">
        <f t="shared" si="18"/>
        <v>0</v>
      </c>
      <c r="O124" s="16">
        <f t="shared" si="18"/>
        <v>0</v>
      </c>
      <c r="P124" s="16">
        <f t="shared" si="18"/>
        <v>0</v>
      </c>
      <c r="Q124" s="16">
        <f t="shared" si="18"/>
        <v>0</v>
      </c>
      <c r="R124" s="16">
        <f t="shared" si="18"/>
        <v>0</v>
      </c>
      <c r="S124" s="16">
        <f t="shared" si="16"/>
        <v>0</v>
      </c>
      <c r="T124" s="16">
        <f t="shared" si="16"/>
        <v>0</v>
      </c>
      <c r="U124" s="16">
        <f t="shared" si="16"/>
        <v>0</v>
      </c>
      <c r="V124" s="16">
        <f t="shared" si="16"/>
        <v>0</v>
      </c>
      <c r="W124" s="16">
        <f t="shared" si="16"/>
        <v>0</v>
      </c>
      <c r="X124" s="16">
        <f t="shared" si="16"/>
        <v>0</v>
      </c>
      <c r="Y124" s="16">
        <f t="shared" si="16"/>
        <v>0</v>
      </c>
      <c r="Z124" s="16">
        <f t="shared" si="16"/>
        <v>0</v>
      </c>
      <c r="AA124" s="16">
        <f t="shared" si="16"/>
        <v>0</v>
      </c>
      <c r="AB124" s="16">
        <f t="shared" si="16"/>
        <v>0</v>
      </c>
      <c r="AC124" s="16">
        <f t="shared" si="16"/>
        <v>0</v>
      </c>
      <c r="AD124" s="16">
        <f t="shared" si="16"/>
        <v>0</v>
      </c>
      <c r="AE124" s="16">
        <f t="shared" si="16"/>
        <v>0</v>
      </c>
      <c r="AF124" s="16">
        <f t="shared" si="16"/>
        <v>0</v>
      </c>
    </row>
    <row r="125" spans="1:32">
      <c r="A125" t="s">
        <v>4</v>
      </c>
      <c r="B125" s="16">
        <f t="shared" si="17"/>
        <v>0</v>
      </c>
      <c r="C125" s="16">
        <f t="shared" si="18"/>
        <v>0</v>
      </c>
      <c r="D125" s="16">
        <f t="shared" si="16"/>
        <v>0</v>
      </c>
      <c r="E125" s="16">
        <f t="shared" si="16"/>
        <v>0</v>
      </c>
      <c r="F125" s="16">
        <f t="shared" si="16"/>
        <v>0</v>
      </c>
      <c r="G125" s="16">
        <f t="shared" si="16"/>
        <v>0</v>
      </c>
      <c r="H125" s="16">
        <f t="shared" si="16"/>
        <v>0</v>
      </c>
      <c r="I125" s="16">
        <f t="shared" si="16"/>
        <v>0</v>
      </c>
      <c r="J125" s="16">
        <f t="shared" si="16"/>
        <v>0</v>
      </c>
      <c r="K125" s="16">
        <f t="shared" si="16"/>
        <v>0</v>
      </c>
      <c r="L125" s="16">
        <f t="shared" si="16"/>
        <v>0</v>
      </c>
      <c r="M125" s="16">
        <f t="shared" si="16"/>
        <v>0</v>
      </c>
      <c r="N125" s="16">
        <f t="shared" si="16"/>
        <v>0</v>
      </c>
      <c r="O125" s="16">
        <f t="shared" si="16"/>
        <v>0</v>
      </c>
      <c r="P125" s="16">
        <f t="shared" si="16"/>
        <v>0</v>
      </c>
      <c r="Q125" s="16">
        <f t="shared" si="16"/>
        <v>0</v>
      </c>
      <c r="R125" s="16">
        <f t="shared" si="16"/>
        <v>0</v>
      </c>
      <c r="S125" s="16">
        <f t="shared" si="16"/>
        <v>0</v>
      </c>
      <c r="T125" s="16">
        <f t="shared" si="16"/>
        <v>0</v>
      </c>
      <c r="U125" s="16">
        <f t="shared" si="16"/>
        <v>0</v>
      </c>
      <c r="V125" s="16">
        <f t="shared" si="16"/>
        <v>0</v>
      </c>
      <c r="W125" s="16">
        <f t="shared" si="16"/>
        <v>0</v>
      </c>
      <c r="X125" s="16">
        <f t="shared" si="16"/>
        <v>0</v>
      </c>
      <c r="Y125" s="16">
        <f t="shared" si="16"/>
        <v>0</v>
      </c>
      <c r="Z125" s="16">
        <f t="shared" si="16"/>
        <v>0</v>
      </c>
      <c r="AA125" s="16">
        <f t="shared" si="16"/>
        <v>0</v>
      </c>
      <c r="AB125" s="16">
        <f t="shared" si="16"/>
        <v>0</v>
      </c>
      <c r="AC125" s="16">
        <f t="shared" si="16"/>
        <v>0</v>
      </c>
      <c r="AD125" s="16">
        <f t="shared" si="16"/>
        <v>0</v>
      </c>
      <c r="AE125" s="16">
        <f t="shared" si="16"/>
        <v>0</v>
      </c>
      <c r="AF125" s="16">
        <f t="shared" si="16"/>
        <v>0</v>
      </c>
    </row>
    <row r="126" spans="1:32">
      <c r="A126" t="s">
        <v>5</v>
      </c>
      <c r="B126" s="16">
        <f t="shared" si="17"/>
        <v>99150255844.381516</v>
      </c>
      <c r="C126" s="16">
        <f t="shared" si="18"/>
        <v>102793856754.90067</v>
      </c>
      <c r="D126" s="16">
        <f t="shared" si="16"/>
        <v>106437457665.41982</v>
      </c>
      <c r="E126" s="16">
        <f t="shared" si="16"/>
        <v>110081058575.93896</v>
      </c>
      <c r="F126" s="16">
        <f t="shared" si="16"/>
        <v>113724659486.45813</v>
      </c>
      <c r="G126" s="16">
        <f t="shared" si="16"/>
        <v>117368260396.97726</v>
      </c>
      <c r="H126" s="16">
        <f t="shared" si="16"/>
        <v>118313484192.911</v>
      </c>
      <c r="I126" s="16">
        <f t="shared" si="16"/>
        <v>119258707988.84471</v>
      </c>
      <c r="J126" s="16">
        <f t="shared" si="16"/>
        <v>120203931784.77844</v>
      </c>
      <c r="K126" s="16">
        <f t="shared" si="16"/>
        <v>121149155580.71216</v>
      </c>
      <c r="L126" s="16">
        <f t="shared" si="16"/>
        <v>122094379376.64587</v>
      </c>
      <c r="M126" s="16">
        <f t="shared" si="16"/>
        <v>122593742891.47879</v>
      </c>
      <c r="N126" s="16">
        <f t="shared" si="16"/>
        <v>123093106406.31169</v>
      </c>
      <c r="O126" s="16">
        <f t="shared" si="16"/>
        <v>123592469921.14461</v>
      </c>
      <c r="P126" s="16">
        <f t="shared" si="16"/>
        <v>124091833435.97751</v>
      </c>
      <c r="Q126" s="16">
        <f t="shared" si="16"/>
        <v>124591196950.81042</v>
      </c>
      <c r="R126" s="16">
        <f t="shared" si="16"/>
        <v>124947885175.69106</v>
      </c>
      <c r="S126" s="16">
        <f t="shared" si="16"/>
        <v>125304573400.57172</v>
      </c>
      <c r="T126" s="16">
        <f t="shared" si="16"/>
        <v>125661261625.45235</v>
      </c>
      <c r="U126" s="16">
        <f t="shared" si="16"/>
        <v>126017949850.33301</v>
      </c>
      <c r="V126" s="16">
        <f t="shared" si="16"/>
        <v>126374638075.21362</v>
      </c>
      <c r="W126" s="16">
        <f t="shared" si="16"/>
        <v>126921560020.03073</v>
      </c>
      <c r="X126" s="16">
        <f t="shared" si="16"/>
        <v>127338777155.80013</v>
      </c>
      <c r="Y126" s="16">
        <f t="shared" si="16"/>
        <v>127755994291.56963</v>
      </c>
      <c r="Z126" s="16">
        <f t="shared" si="16"/>
        <v>128173211427.33914</v>
      </c>
      <c r="AA126" s="16">
        <f t="shared" si="16"/>
        <v>128590428563.10866</v>
      </c>
      <c r="AB126" s="16">
        <f t="shared" si="16"/>
        <v>129007645698.87802</v>
      </c>
      <c r="AC126" s="16">
        <f t="shared" si="16"/>
        <v>129424862834.64757</v>
      </c>
      <c r="AD126" s="16">
        <f t="shared" si="16"/>
        <v>129842079970.41707</v>
      </c>
      <c r="AE126" s="16">
        <f t="shared" si="16"/>
        <v>130259297106.18657</v>
      </c>
      <c r="AF126" s="16">
        <f t="shared" si="16"/>
        <v>130676514241.95607</v>
      </c>
    </row>
    <row r="127" spans="1:32">
      <c r="A127" t="s">
        <v>6</v>
      </c>
      <c r="B127" s="16">
        <f t="shared" si="17"/>
        <v>910752370334.58557</v>
      </c>
      <c r="C127" s="16">
        <f t="shared" si="18"/>
        <v>944220949286.28186</v>
      </c>
      <c r="D127" s="16">
        <f t="shared" si="16"/>
        <v>977689528237.97815</v>
      </c>
      <c r="E127" s="16">
        <f t="shared" si="16"/>
        <v>1011158107189.6746</v>
      </c>
      <c r="F127" s="16">
        <f t="shared" si="16"/>
        <v>1044626686141.3708</v>
      </c>
      <c r="G127" s="16">
        <f t="shared" si="16"/>
        <v>1078095265093.0671</v>
      </c>
      <c r="H127" s="16">
        <f t="shared" si="16"/>
        <v>1086777691631.5771</v>
      </c>
      <c r="I127" s="16">
        <f t="shared" si="16"/>
        <v>1095460118170.0868</v>
      </c>
      <c r="J127" s="16">
        <f t="shared" si="16"/>
        <v>1104142544708.5964</v>
      </c>
      <c r="K127" s="16">
        <f t="shared" si="16"/>
        <v>1112824971247.1062</v>
      </c>
      <c r="L127" s="16">
        <f t="shared" si="16"/>
        <v>1121507397785.616</v>
      </c>
      <c r="M127" s="16">
        <f t="shared" si="16"/>
        <v>1126094340107.8474</v>
      </c>
      <c r="N127" s="16">
        <f t="shared" si="16"/>
        <v>1130681282430.0791</v>
      </c>
      <c r="O127" s="16">
        <f t="shared" si="16"/>
        <v>1135268224752.3105</v>
      </c>
      <c r="P127" s="16">
        <f t="shared" si="16"/>
        <v>1139855167074.5422</v>
      </c>
      <c r="Q127" s="16">
        <f t="shared" si="16"/>
        <v>1144442109396.7739</v>
      </c>
      <c r="R127" s="16">
        <f t="shared" si="16"/>
        <v>1147718496769.7964</v>
      </c>
      <c r="S127" s="16">
        <f t="shared" si="16"/>
        <v>1150994884142.8188</v>
      </c>
      <c r="T127" s="16">
        <f t="shared" si="16"/>
        <v>1154271271515.8416</v>
      </c>
      <c r="U127" s="16">
        <f t="shared" si="16"/>
        <v>1157547658888.8638</v>
      </c>
      <c r="V127" s="16">
        <f t="shared" si="16"/>
        <v>1160824046261.8865</v>
      </c>
      <c r="W127" s="16">
        <f t="shared" si="16"/>
        <v>1165847840233.8552</v>
      </c>
      <c r="X127" s="16">
        <f t="shared" si="16"/>
        <v>1169680220615.6321</v>
      </c>
      <c r="Y127" s="16">
        <f t="shared" si="16"/>
        <v>1173512600997.4102</v>
      </c>
      <c r="Z127" s="16">
        <f t="shared" si="16"/>
        <v>1177344981379.1885</v>
      </c>
      <c r="AA127" s="16">
        <f t="shared" si="16"/>
        <v>1181177361760.9663</v>
      </c>
      <c r="AB127" s="16">
        <f t="shared" si="16"/>
        <v>1185009742142.7434</v>
      </c>
      <c r="AC127" s="16">
        <f t="shared" si="16"/>
        <v>1188842122524.5215</v>
      </c>
      <c r="AD127" s="16">
        <f t="shared" si="16"/>
        <v>1192674502906.2998</v>
      </c>
      <c r="AE127" s="16">
        <f t="shared" si="16"/>
        <v>1196506883288.0779</v>
      </c>
      <c r="AF127" s="16">
        <f t="shared" si="16"/>
        <v>1200339263669.8557</v>
      </c>
    </row>
    <row r="128" spans="1:32">
      <c r="A128" t="s">
        <v>7</v>
      </c>
      <c r="B128" s="16">
        <f t="shared" si="17"/>
        <v>686252232391.70215</v>
      </c>
      <c r="C128" s="16">
        <f t="shared" si="18"/>
        <v>711470818440.66492</v>
      </c>
      <c r="D128" s="16">
        <f t="shared" si="16"/>
        <v>736689404489.62781</v>
      </c>
      <c r="E128" s="16">
        <f t="shared" si="16"/>
        <v>761907990538.59045</v>
      </c>
      <c r="F128" s="16">
        <f t="shared" si="16"/>
        <v>787126576587.55322</v>
      </c>
      <c r="G128" s="16">
        <f t="shared" si="16"/>
        <v>812345162636.51599</v>
      </c>
      <c r="H128" s="16">
        <f t="shared" si="16"/>
        <v>818887374096.74011</v>
      </c>
      <c r="I128" s="16">
        <f t="shared" si="16"/>
        <v>825429585556.96448</v>
      </c>
      <c r="J128" s="16">
        <f t="shared" si="16"/>
        <v>831971797017.18848</v>
      </c>
      <c r="K128" s="16">
        <f t="shared" si="16"/>
        <v>838514008477.4126</v>
      </c>
      <c r="L128" s="16">
        <f t="shared" si="16"/>
        <v>845056219937.63708</v>
      </c>
      <c r="M128" s="16">
        <f t="shared" si="16"/>
        <v>848512482595.86853</v>
      </c>
      <c r="N128" s="16">
        <f t="shared" si="16"/>
        <v>851968745254.10022</v>
      </c>
      <c r="O128" s="16">
        <f t="shared" si="16"/>
        <v>855425007912.33179</v>
      </c>
      <c r="P128" s="16">
        <f t="shared" si="16"/>
        <v>858881270570.56348</v>
      </c>
      <c r="Q128" s="16">
        <f t="shared" si="16"/>
        <v>862337533228.79517</v>
      </c>
      <c r="R128" s="16">
        <f t="shared" si="16"/>
        <v>864806292270.38928</v>
      </c>
      <c r="S128" s="16">
        <f t="shared" si="16"/>
        <v>867275051311.9834</v>
      </c>
      <c r="T128" s="16">
        <f t="shared" si="16"/>
        <v>869743810353.57715</v>
      </c>
      <c r="U128" s="16">
        <f t="shared" si="16"/>
        <v>872212569395.17114</v>
      </c>
      <c r="V128" s="16">
        <f t="shared" si="16"/>
        <v>874681328436.76514</v>
      </c>
      <c r="W128" s="16">
        <f t="shared" si="16"/>
        <v>878466758967.21008</v>
      </c>
      <c r="X128" s="16">
        <f t="shared" si="16"/>
        <v>881354458937.07397</v>
      </c>
      <c r="Y128" s="16">
        <f t="shared" si="16"/>
        <v>884242158906.93872</v>
      </c>
      <c r="Z128" s="16">
        <f t="shared" si="16"/>
        <v>887129858876.80334</v>
      </c>
      <c r="AA128" s="16">
        <f t="shared" si="16"/>
        <v>890017558846.66809</v>
      </c>
      <c r="AB128" s="16">
        <f t="shared" si="16"/>
        <v>892905258816.53198</v>
      </c>
      <c r="AC128" s="16">
        <f t="shared" si="16"/>
        <v>895792958786.39661</v>
      </c>
      <c r="AD128" s="16">
        <f t="shared" si="16"/>
        <v>898680658756.26135</v>
      </c>
      <c r="AE128" s="16">
        <f t="shared" si="16"/>
        <v>901568358726.1261</v>
      </c>
      <c r="AF128" s="16">
        <f t="shared" si="16"/>
        <v>904456058695.99072</v>
      </c>
    </row>
    <row r="129" spans="1:32">
      <c r="A129" t="s">
        <v>8</v>
      </c>
      <c r="B129" s="16">
        <f t="shared" si="17"/>
        <v>115229072381.20721</v>
      </c>
      <c r="C129" s="16">
        <f t="shared" si="18"/>
        <v>119463542070.37682</v>
      </c>
      <c r="D129" s="16">
        <f t="shared" si="16"/>
        <v>123698011759.5464</v>
      </c>
      <c r="E129" s="16">
        <f t="shared" si="16"/>
        <v>127932481448.71599</v>
      </c>
      <c r="F129" s="16">
        <f t="shared" si="16"/>
        <v>132166951137.88559</v>
      </c>
      <c r="G129" s="16">
        <f t="shared" si="16"/>
        <v>136401420827.05519</v>
      </c>
      <c r="H129" s="16">
        <f t="shared" si="16"/>
        <v>137499927939.01901</v>
      </c>
      <c r="I129" s="16">
        <f t="shared" si="16"/>
        <v>138598435050.98285</v>
      </c>
      <c r="J129" s="16">
        <f t="shared" si="16"/>
        <v>139696942162.94669</v>
      </c>
      <c r="K129" s="16">
        <f t="shared" si="16"/>
        <v>140795449274.91049</v>
      </c>
      <c r="L129" s="16">
        <f t="shared" si="16"/>
        <v>141893956386.87433</v>
      </c>
      <c r="M129" s="16">
        <f t="shared" si="16"/>
        <v>142474299766.77972</v>
      </c>
      <c r="N129" s="16">
        <f t="shared" si="16"/>
        <v>143054643146.68518</v>
      </c>
      <c r="O129" s="16">
        <f t="shared" si="16"/>
        <v>143634986526.59058</v>
      </c>
      <c r="P129" s="16">
        <f t="shared" si="16"/>
        <v>144215329906.49597</v>
      </c>
      <c r="Q129" s="16">
        <f t="shared" si="16"/>
        <v>144795673286.40143</v>
      </c>
      <c r="R129" s="16">
        <f t="shared" si="16"/>
        <v>145210204272.04813</v>
      </c>
      <c r="S129" s="16">
        <f t="shared" si="16"/>
        <v>145624735257.69482</v>
      </c>
      <c r="T129" s="16">
        <f t="shared" si="16"/>
        <v>146039266243.34158</v>
      </c>
      <c r="U129" s="16">
        <f t="shared" si="16"/>
        <v>146453797228.98831</v>
      </c>
      <c r="V129" s="16">
        <f t="shared" si="16"/>
        <v>146868328214.63501</v>
      </c>
      <c r="W129" s="16">
        <f t="shared" si="16"/>
        <v>147503942392.62677</v>
      </c>
      <c r="X129" s="16">
        <f t="shared" si="16"/>
        <v>147988818030.38312</v>
      </c>
      <c r="Y129" s="16">
        <f t="shared" si="16"/>
        <v>148473693668.13962</v>
      </c>
      <c r="Z129" s="16">
        <f t="shared" si="16"/>
        <v>148958569305.89612</v>
      </c>
      <c r="AA129" s="16">
        <f t="shared" si="16"/>
        <v>149443444943.65265</v>
      </c>
      <c r="AB129" s="16">
        <f t="shared" si="16"/>
        <v>149928320581.409</v>
      </c>
      <c r="AC129" s="16">
        <f t="shared" si="16"/>
        <v>150413196219.1655</v>
      </c>
      <c r="AD129" s="16">
        <f t="shared" si="16"/>
        <v>150898071856.922</v>
      </c>
      <c r="AE129" s="16">
        <f t="shared" si="16"/>
        <v>151382947494.67853</v>
      </c>
      <c r="AF129" s="16">
        <f t="shared" si="16"/>
        <v>151867823132.43503</v>
      </c>
    </row>
    <row r="130" spans="1:32">
      <c r="A130" t="s">
        <v>9</v>
      </c>
      <c r="B130" s="16">
        <f t="shared" si="17"/>
        <v>657849541772.31494</v>
      </c>
      <c r="C130" s="16">
        <f t="shared" si="18"/>
        <v>682024377923.50232</v>
      </c>
      <c r="D130" s="16">
        <f t="shared" si="16"/>
        <v>706199214074.68933</v>
      </c>
      <c r="E130" s="16">
        <f t="shared" si="16"/>
        <v>730374050225.87646</v>
      </c>
      <c r="F130" s="16">
        <f t="shared" si="16"/>
        <v>754548886377.06384</v>
      </c>
      <c r="G130" s="16">
        <f t="shared" si="16"/>
        <v>778723722528.25085</v>
      </c>
      <c r="H130" s="16">
        <f t="shared" si="16"/>
        <v>784995164147.15344</v>
      </c>
      <c r="I130" s="16">
        <f t="shared" si="16"/>
        <v>791266605766.05603</v>
      </c>
      <c r="J130" s="16">
        <f t="shared" si="16"/>
        <v>797538047384.9585</v>
      </c>
      <c r="K130" s="16">
        <f t="shared" si="16"/>
        <v>803809489003.86096</v>
      </c>
      <c r="L130" s="16">
        <f t="shared" si="16"/>
        <v>810080930622.76355</v>
      </c>
      <c r="M130" s="16">
        <f t="shared" si="16"/>
        <v>813394145062.93835</v>
      </c>
      <c r="N130" s="16">
        <f t="shared" si="16"/>
        <v>816707359503.1134</v>
      </c>
      <c r="O130" s="16">
        <f t="shared" si="16"/>
        <v>820020573943.28821</v>
      </c>
      <c r="P130" s="16">
        <f t="shared" si="16"/>
        <v>823333788383.46326</v>
      </c>
      <c r="Q130" s="16">
        <f t="shared" si="16"/>
        <v>826647002823.63818</v>
      </c>
      <c r="R130" s="16">
        <f t="shared" si="16"/>
        <v>829013584566.62</v>
      </c>
      <c r="S130" s="16">
        <f t="shared" si="16"/>
        <v>831380166309.60217</v>
      </c>
      <c r="T130" s="16">
        <f t="shared" si="16"/>
        <v>833746748052.58435</v>
      </c>
      <c r="U130" s="16">
        <f t="shared" si="16"/>
        <v>836113329795.56628</v>
      </c>
      <c r="V130" s="16">
        <f t="shared" si="16"/>
        <v>838479911538.5481</v>
      </c>
      <c r="W130" s="16">
        <f t="shared" si="16"/>
        <v>842108670211.12134</v>
      </c>
      <c r="X130" s="16">
        <f t="shared" si="16"/>
        <v>844876853704.427</v>
      </c>
      <c r="Y130" s="16">
        <f t="shared" si="16"/>
        <v>847645037197.73376</v>
      </c>
      <c r="Z130" s="16">
        <f t="shared" si="16"/>
        <v>850413220691.04004</v>
      </c>
      <c r="AA130" s="16">
        <f t="shared" si="16"/>
        <v>853181404184.34656</v>
      </c>
      <c r="AB130" s="16">
        <f t="shared" si="16"/>
        <v>855949587677.65234</v>
      </c>
      <c r="AC130" s="16">
        <f t="shared" si="16"/>
        <v>858717771170.95862</v>
      </c>
      <c r="AD130" s="16">
        <f t="shared" si="16"/>
        <v>861485954664.26514</v>
      </c>
      <c r="AE130" s="16">
        <f t="shared" si="16"/>
        <v>864254138157.57153</v>
      </c>
      <c r="AF130" s="16">
        <f t="shared" si="16"/>
        <v>867022321650.87805</v>
      </c>
    </row>
    <row r="131" spans="1:32">
      <c r="A131" t="s">
        <v>648</v>
      </c>
      <c r="B131" s="16">
        <f t="shared" si="17"/>
        <v>0</v>
      </c>
      <c r="C131" s="16">
        <f t="shared" si="18"/>
        <v>0</v>
      </c>
      <c r="D131" s="16">
        <f t="shared" si="16"/>
        <v>0</v>
      </c>
      <c r="E131" s="16">
        <f t="shared" si="16"/>
        <v>0</v>
      </c>
      <c r="F131" s="16">
        <f t="shared" si="16"/>
        <v>0</v>
      </c>
      <c r="G131" s="16">
        <f t="shared" si="16"/>
        <v>0</v>
      </c>
      <c r="H131" s="16">
        <f t="shared" si="16"/>
        <v>0</v>
      </c>
      <c r="I131" s="16">
        <f t="shared" si="16"/>
        <v>0</v>
      </c>
      <c r="J131" s="16">
        <f t="shared" si="16"/>
        <v>0</v>
      </c>
      <c r="K131" s="16">
        <f t="shared" si="16"/>
        <v>0</v>
      </c>
      <c r="L131" s="16">
        <f t="shared" si="16"/>
        <v>0</v>
      </c>
      <c r="M131" s="16">
        <f t="shared" si="16"/>
        <v>0</v>
      </c>
      <c r="N131" s="16">
        <f t="shared" si="16"/>
        <v>0</v>
      </c>
      <c r="O131" s="16">
        <f t="shared" si="16"/>
        <v>0</v>
      </c>
      <c r="P131" s="16">
        <f t="shared" si="16"/>
        <v>0</v>
      </c>
      <c r="Q131" s="16">
        <f t="shared" si="16"/>
        <v>0</v>
      </c>
      <c r="R131" s="16">
        <f t="shared" si="16"/>
        <v>0</v>
      </c>
      <c r="S131" s="16">
        <f t="shared" si="16"/>
        <v>0</v>
      </c>
      <c r="T131" s="16">
        <f t="shared" si="16"/>
        <v>0</v>
      </c>
      <c r="U131" s="16">
        <f t="shared" si="16"/>
        <v>0</v>
      </c>
      <c r="V131" s="16">
        <f t="shared" si="16"/>
        <v>0</v>
      </c>
      <c r="W131" s="16">
        <f t="shared" si="16"/>
        <v>0</v>
      </c>
      <c r="X131" s="16">
        <f t="shared" si="16"/>
        <v>0</v>
      </c>
      <c r="Y131" s="16">
        <f t="shared" si="16"/>
        <v>0</v>
      </c>
      <c r="Z131" s="16">
        <f t="shared" si="16"/>
        <v>0</v>
      </c>
      <c r="AA131" s="16">
        <f t="shared" si="16"/>
        <v>0</v>
      </c>
      <c r="AB131" s="16">
        <f t="shared" si="16"/>
        <v>0</v>
      </c>
      <c r="AC131" s="16">
        <f t="shared" si="16"/>
        <v>0</v>
      </c>
      <c r="AD131" s="16">
        <f t="shared" si="16"/>
        <v>0</v>
      </c>
      <c r="AE131" s="16">
        <f t="shared" si="16"/>
        <v>0</v>
      </c>
      <c r="AF131" s="16">
        <f t="shared" si="16"/>
        <v>0</v>
      </c>
    </row>
    <row r="132" spans="1:32">
      <c r="A132" t="s">
        <v>125</v>
      </c>
      <c r="B132" s="16">
        <f t="shared" si="17"/>
        <v>2381679999819.4438</v>
      </c>
      <c r="C132" s="16">
        <f t="shared" si="18"/>
        <v>2523020148806.9585</v>
      </c>
      <c r="D132" s="16">
        <f t="shared" si="16"/>
        <v>2664360297794.4736</v>
      </c>
      <c r="E132" s="16">
        <f t="shared" si="16"/>
        <v>2805700446781.9888</v>
      </c>
      <c r="F132" s="16">
        <f t="shared" si="16"/>
        <v>2947040595769.5034</v>
      </c>
      <c r="G132" s="16">
        <f t="shared" si="16"/>
        <v>3088380744757.0186</v>
      </c>
      <c r="H132" s="16">
        <f t="shared" si="16"/>
        <v>3154962750862.8677</v>
      </c>
      <c r="I132" s="16">
        <f t="shared" si="16"/>
        <v>3221544756968.7407</v>
      </c>
      <c r="J132" s="16">
        <f t="shared" si="16"/>
        <v>3288126763074.6133</v>
      </c>
      <c r="K132" s="16">
        <f t="shared" si="16"/>
        <v>3354708769180.4863</v>
      </c>
      <c r="L132" s="16">
        <f t="shared" si="16"/>
        <v>3421290775286.3823</v>
      </c>
      <c r="M132" s="16">
        <f t="shared" ref="D132:AF141" si="19">IFERROR($B132*M20/$B20,0)</f>
        <v>3480143681382.7627</v>
      </c>
      <c r="N132" s="16">
        <f t="shared" si="19"/>
        <v>3538996587479.1426</v>
      </c>
      <c r="O132" s="16">
        <f t="shared" si="19"/>
        <v>3597849493575.5215</v>
      </c>
      <c r="P132" s="16">
        <f t="shared" si="19"/>
        <v>3656702399671.9019</v>
      </c>
      <c r="Q132" s="16">
        <f t="shared" si="19"/>
        <v>3715555305768.2813</v>
      </c>
      <c r="R132" s="16">
        <f t="shared" si="19"/>
        <v>3770962709450.7676</v>
      </c>
      <c r="S132" s="16">
        <f t="shared" si="19"/>
        <v>3826370113133.2764</v>
      </c>
      <c r="T132" s="16">
        <f t="shared" si="19"/>
        <v>3881777516815.7866</v>
      </c>
      <c r="U132" s="16">
        <f t="shared" si="19"/>
        <v>3937184920498.2954</v>
      </c>
      <c r="V132" s="16">
        <f t="shared" si="19"/>
        <v>3992592324180.8291</v>
      </c>
      <c r="W132" s="16">
        <f t="shared" si="19"/>
        <v>4052593731081.7925</v>
      </c>
      <c r="X132" s="16">
        <f t="shared" si="19"/>
        <v>4109462863061.1079</v>
      </c>
      <c r="Y132" s="16">
        <f t="shared" si="19"/>
        <v>4166331995040.3989</v>
      </c>
      <c r="Z132" s="16">
        <f t="shared" si="19"/>
        <v>4223201127019.6909</v>
      </c>
      <c r="AA132" s="16">
        <f t="shared" si="19"/>
        <v>4280070258999.0059</v>
      </c>
      <c r="AB132" s="16">
        <f t="shared" si="19"/>
        <v>4336939390978.2979</v>
      </c>
      <c r="AC132" s="16">
        <f t="shared" si="19"/>
        <v>4393808522957.6123</v>
      </c>
      <c r="AD132" s="16">
        <f t="shared" si="19"/>
        <v>4450677654936.9043</v>
      </c>
      <c r="AE132" s="16">
        <f t="shared" si="19"/>
        <v>4507546786916.1953</v>
      </c>
      <c r="AF132" s="16">
        <f t="shared" si="19"/>
        <v>4564415918895.5107</v>
      </c>
    </row>
    <row r="133" spans="1:32">
      <c r="A133" t="s">
        <v>12</v>
      </c>
      <c r="B133" s="16">
        <f t="shared" si="17"/>
        <v>1932206855845.4614</v>
      </c>
      <c r="C133" s="16">
        <f t="shared" si="18"/>
        <v>2046873143886.0876</v>
      </c>
      <c r="D133" s="16">
        <f t="shared" si="19"/>
        <v>2161539431926.7141</v>
      </c>
      <c r="E133" s="16">
        <f t="shared" si="19"/>
        <v>2276205719967.3408</v>
      </c>
      <c r="F133" s="16">
        <f t="shared" si="19"/>
        <v>2390872008007.9673</v>
      </c>
      <c r="G133" s="16">
        <f t="shared" si="19"/>
        <v>2505538296048.5938</v>
      </c>
      <c r="H133" s="16">
        <f t="shared" si="19"/>
        <v>2559554876228.7271</v>
      </c>
      <c r="I133" s="16">
        <f t="shared" si="19"/>
        <v>2613571456408.8789</v>
      </c>
      <c r="J133" s="16">
        <f t="shared" si="19"/>
        <v>2667588036589.0313</v>
      </c>
      <c r="K133" s="16">
        <f t="shared" si="19"/>
        <v>2721604616769.1831</v>
      </c>
      <c r="L133" s="16">
        <f t="shared" si="19"/>
        <v>2775621196949.3545</v>
      </c>
      <c r="M133" s="16">
        <f t="shared" si="19"/>
        <v>2823367320968.7334</v>
      </c>
      <c r="N133" s="16">
        <f t="shared" si="19"/>
        <v>2871113444988.1128</v>
      </c>
      <c r="O133" s="16">
        <f t="shared" si="19"/>
        <v>2918859569007.4917</v>
      </c>
      <c r="P133" s="16">
        <f t="shared" si="19"/>
        <v>2966605693026.8711</v>
      </c>
      <c r="Q133" s="16">
        <f t="shared" si="19"/>
        <v>3014351817046.2505</v>
      </c>
      <c r="R133" s="16">
        <f t="shared" si="19"/>
        <v>3059302677475.8687</v>
      </c>
      <c r="S133" s="16">
        <f t="shared" si="19"/>
        <v>3104253537905.5054</v>
      </c>
      <c r="T133" s="16">
        <f t="shared" si="19"/>
        <v>3149204398335.1426</v>
      </c>
      <c r="U133" s="16">
        <f t="shared" si="19"/>
        <v>3194155258764.7793</v>
      </c>
      <c r="V133" s="16">
        <f t="shared" si="19"/>
        <v>3239106119194.436</v>
      </c>
      <c r="W133" s="16">
        <f t="shared" si="19"/>
        <v>3287783997743.6973</v>
      </c>
      <c r="X133" s="16">
        <f t="shared" si="19"/>
        <v>3333920727575.0527</v>
      </c>
      <c r="Y133" s="16">
        <f t="shared" si="19"/>
        <v>3380057457406.3896</v>
      </c>
      <c r="Z133" s="16">
        <f t="shared" si="19"/>
        <v>3426194187237.7266</v>
      </c>
      <c r="AA133" s="16">
        <f t="shared" si="19"/>
        <v>3472330917069.0825</v>
      </c>
      <c r="AB133" s="16">
        <f t="shared" si="19"/>
        <v>3518467646900.4185</v>
      </c>
      <c r="AC133" s="16">
        <f t="shared" si="19"/>
        <v>3564604376731.7744</v>
      </c>
      <c r="AD133" s="16">
        <f t="shared" si="19"/>
        <v>3610741106563.1104</v>
      </c>
      <c r="AE133" s="16">
        <f t="shared" si="19"/>
        <v>3656877836394.4473</v>
      </c>
      <c r="AF133" s="16">
        <f t="shared" si="19"/>
        <v>3703014566225.8027</v>
      </c>
    </row>
    <row r="134" spans="1:32">
      <c r="A134" t="s">
        <v>13</v>
      </c>
      <c r="B134" s="16">
        <f t="shared" si="17"/>
        <v>221254323105.15973</v>
      </c>
      <c r="C134" s="16">
        <f t="shared" si="18"/>
        <v>229385037910.24857</v>
      </c>
      <c r="D134" s="16">
        <f t="shared" si="19"/>
        <v>237515752715.33734</v>
      </c>
      <c r="E134" s="16">
        <f t="shared" si="19"/>
        <v>245646467520.42621</v>
      </c>
      <c r="F134" s="16">
        <f t="shared" si="19"/>
        <v>253777182325.51505</v>
      </c>
      <c r="G134" s="16">
        <f t="shared" si="19"/>
        <v>261907897130.60391</v>
      </c>
      <c r="H134" s="16">
        <f t="shared" si="19"/>
        <v>264017169057.04706</v>
      </c>
      <c r="I134" s="16">
        <f t="shared" si="19"/>
        <v>266126440983.49014</v>
      </c>
      <c r="J134" s="16">
        <f t="shared" si="19"/>
        <v>268235712909.93323</v>
      </c>
      <c r="K134" s="16">
        <f t="shared" si="19"/>
        <v>270344984836.37631</v>
      </c>
      <c r="L134" s="16">
        <f t="shared" si="19"/>
        <v>272454256762.81937</v>
      </c>
      <c r="M134" s="16">
        <f t="shared" si="19"/>
        <v>273568589101.31766</v>
      </c>
      <c r="N134" s="16">
        <f t="shared" si="19"/>
        <v>274682921439.81589</v>
      </c>
      <c r="O134" s="16">
        <f t="shared" si="19"/>
        <v>275797253778.31415</v>
      </c>
      <c r="P134" s="16">
        <f t="shared" si="19"/>
        <v>276911586116.81238</v>
      </c>
      <c r="Q134" s="16">
        <f t="shared" si="19"/>
        <v>278025918455.31061</v>
      </c>
      <c r="R134" s="16">
        <f t="shared" si="19"/>
        <v>278821870125.66644</v>
      </c>
      <c r="S134" s="16">
        <f t="shared" si="19"/>
        <v>279617821796.0224</v>
      </c>
      <c r="T134" s="16">
        <f t="shared" si="19"/>
        <v>280413773466.37823</v>
      </c>
      <c r="U134" s="16">
        <f t="shared" si="19"/>
        <v>281209725136.73413</v>
      </c>
      <c r="V134" s="16">
        <f t="shared" si="19"/>
        <v>282005676807.08997</v>
      </c>
      <c r="W134" s="16">
        <f t="shared" si="19"/>
        <v>283226136034.96918</v>
      </c>
      <c r="X134" s="16">
        <f t="shared" si="19"/>
        <v>284157158291.80951</v>
      </c>
      <c r="Y134" s="16">
        <f t="shared" si="19"/>
        <v>285088180548.65009</v>
      </c>
      <c r="Z134" s="16">
        <f t="shared" si="19"/>
        <v>286019202805.49066</v>
      </c>
      <c r="AA134" s="16">
        <f t="shared" si="19"/>
        <v>286950225062.33124</v>
      </c>
      <c r="AB134" s="16">
        <f t="shared" si="19"/>
        <v>287881247319.17157</v>
      </c>
      <c r="AC134" s="16">
        <f t="shared" si="19"/>
        <v>288812269576.01215</v>
      </c>
      <c r="AD134" s="16">
        <f t="shared" si="19"/>
        <v>289743291832.85266</v>
      </c>
      <c r="AE134" s="16">
        <f t="shared" si="19"/>
        <v>290674314089.6933</v>
      </c>
      <c r="AF134" s="16">
        <f t="shared" si="19"/>
        <v>291605336346.53387</v>
      </c>
    </row>
    <row r="135" spans="1:32">
      <c r="A135" t="s">
        <v>14</v>
      </c>
      <c r="B135" s="16">
        <f t="shared" si="17"/>
        <v>557599996609.05652</v>
      </c>
      <c r="C135" s="16">
        <f t="shared" si="18"/>
        <v>578090834863.05945</v>
      </c>
      <c r="D135" s="16">
        <f t="shared" si="19"/>
        <v>598581673117.0625</v>
      </c>
      <c r="E135" s="16">
        <f t="shared" si="19"/>
        <v>619072511371.06543</v>
      </c>
      <c r="F135" s="16">
        <f t="shared" si="19"/>
        <v>639563349625.06836</v>
      </c>
      <c r="G135" s="16">
        <f t="shared" si="19"/>
        <v>660054187879.07141</v>
      </c>
      <c r="H135" s="16">
        <f t="shared" si="19"/>
        <v>665369925906.36084</v>
      </c>
      <c r="I135" s="16">
        <f t="shared" si="19"/>
        <v>670685663933.65015</v>
      </c>
      <c r="J135" s="16">
        <f t="shared" si="19"/>
        <v>676001401960.93933</v>
      </c>
      <c r="K135" s="16">
        <f t="shared" si="19"/>
        <v>681317139988.22864</v>
      </c>
      <c r="L135" s="16">
        <f t="shared" si="19"/>
        <v>686632878015.51794</v>
      </c>
      <c r="M135" s="16">
        <f t="shared" si="19"/>
        <v>689441192445.02917</v>
      </c>
      <c r="N135" s="16">
        <f t="shared" si="19"/>
        <v>692249506874.54053</v>
      </c>
      <c r="O135" s="16">
        <f t="shared" si="19"/>
        <v>695057821304.05188</v>
      </c>
      <c r="P135" s="16">
        <f t="shared" si="19"/>
        <v>697866135733.56311</v>
      </c>
      <c r="Q135" s="16">
        <f t="shared" si="19"/>
        <v>700674450163.07458</v>
      </c>
      <c r="R135" s="16">
        <f t="shared" si="19"/>
        <v>702680389041.29688</v>
      </c>
      <c r="S135" s="16">
        <f t="shared" si="19"/>
        <v>704686327919.51929</v>
      </c>
      <c r="T135" s="16">
        <f t="shared" si="19"/>
        <v>706692266797.74158</v>
      </c>
      <c r="U135" s="16">
        <f t="shared" si="19"/>
        <v>708698205675.96387</v>
      </c>
      <c r="V135" s="16">
        <f t="shared" si="19"/>
        <v>710704144554.18616</v>
      </c>
      <c r="W135" s="16">
        <f t="shared" si="19"/>
        <v>713779917500.79431</v>
      </c>
      <c r="X135" s="16">
        <f t="shared" si="19"/>
        <v>716126258128.04797</v>
      </c>
      <c r="Y135" s="16">
        <f t="shared" si="19"/>
        <v>718472598755.30225</v>
      </c>
      <c r="Z135" s="16">
        <f t="shared" si="19"/>
        <v>720818939382.5564</v>
      </c>
      <c r="AA135" s="16">
        <f t="shared" si="19"/>
        <v>723165280009.81055</v>
      </c>
      <c r="AB135" s="16">
        <f t="shared" si="19"/>
        <v>725511620637.06396</v>
      </c>
      <c r="AC135" s="16">
        <f t="shared" si="19"/>
        <v>727857961264.31824</v>
      </c>
      <c r="AD135" s="16">
        <f t="shared" si="19"/>
        <v>730204301891.57239</v>
      </c>
      <c r="AE135" s="16">
        <f t="shared" si="19"/>
        <v>732550642518.82654</v>
      </c>
      <c r="AF135" s="16">
        <f t="shared" si="19"/>
        <v>734896983146.08081</v>
      </c>
    </row>
    <row r="136" spans="1:32">
      <c r="A136" t="s">
        <v>15</v>
      </c>
      <c r="B136" s="16">
        <f t="shared" si="17"/>
        <v>2412731865907.3389</v>
      </c>
      <c r="C136" s="16">
        <f t="shared" si="18"/>
        <v>2372942540279.459</v>
      </c>
      <c r="D136" s="16">
        <f t="shared" si="19"/>
        <v>2333153214651.5786</v>
      </c>
      <c r="E136" s="16">
        <f t="shared" si="19"/>
        <v>2293363889023.6987</v>
      </c>
      <c r="F136" s="16">
        <f t="shared" si="19"/>
        <v>2253574563395.8184</v>
      </c>
      <c r="G136" s="16">
        <f t="shared" si="19"/>
        <v>2213785237767.938</v>
      </c>
      <c r="H136" s="16">
        <f t="shared" si="19"/>
        <v>2200291689652.019</v>
      </c>
      <c r="I136" s="16">
        <f t="shared" si="19"/>
        <v>2186798141536.1003</v>
      </c>
      <c r="J136" s="16">
        <f t="shared" si="19"/>
        <v>2173304593420.1814</v>
      </c>
      <c r="K136" s="16">
        <f t="shared" si="19"/>
        <v>2159811045304.2625</v>
      </c>
      <c r="L136" s="16">
        <f t="shared" si="19"/>
        <v>2146317497188.344</v>
      </c>
      <c r="M136" s="16">
        <f t="shared" si="19"/>
        <v>2140414069887.6292</v>
      </c>
      <c r="N136" s="16">
        <f t="shared" si="19"/>
        <v>2134510642586.9148</v>
      </c>
      <c r="O136" s="16">
        <f t="shared" si="19"/>
        <v>2128607215286.2002</v>
      </c>
      <c r="P136" s="16">
        <f t="shared" si="19"/>
        <v>2122703787985.4858</v>
      </c>
      <c r="Q136" s="16">
        <f t="shared" si="19"/>
        <v>2116800360684.771</v>
      </c>
      <c r="R136" s="16">
        <f t="shared" si="19"/>
        <v>2113764312358.6895</v>
      </c>
      <c r="S136" s="16">
        <f t="shared" si="19"/>
        <v>2110728264032.6077</v>
      </c>
      <c r="T136" s="16">
        <f t="shared" si="19"/>
        <v>2107692215706.5276</v>
      </c>
      <c r="U136" s="16">
        <f t="shared" si="19"/>
        <v>2104656167380.4458</v>
      </c>
      <c r="V136" s="16">
        <f t="shared" si="19"/>
        <v>2101620119054.3625</v>
      </c>
      <c r="W136" s="16">
        <f t="shared" si="19"/>
        <v>2094760898762.1047</v>
      </c>
      <c r="X136" s="16">
        <f t="shared" si="19"/>
        <v>2090508386628.603</v>
      </c>
      <c r="Y136" s="16">
        <f t="shared" si="19"/>
        <v>2086255874495.1011</v>
      </c>
      <c r="Z136" s="16">
        <f t="shared" si="19"/>
        <v>2082003362361.5994</v>
      </c>
      <c r="AA136" s="16">
        <f t="shared" si="19"/>
        <v>2077750850228.0989</v>
      </c>
      <c r="AB136" s="16">
        <f t="shared" si="19"/>
        <v>2073498338094.5969</v>
      </c>
      <c r="AC136" s="16">
        <f t="shared" si="19"/>
        <v>2069245825961.0952</v>
      </c>
      <c r="AD136" s="16">
        <f t="shared" si="19"/>
        <v>2064993313827.5935</v>
      </c>
      <c r="AE136" s="16">
        <f t="shared" si="19"/>
        <v>2060740801694.0916</v>
      </c>
      <c r="AF136" s="16">
        <f t="shared" si="19"/>
        <v>2056488289560.5898</v>
      </c>
    </row>
    <row r="137" spans="1:32">
      <c r="A137" t="s">
        <v>16</v>
      </c>
      <c r="B137" s="16">
        <f t="shared" si="17"/>
        <v>284649114674.38531</v>
      </c>
      <c r="C137" s="16">
        <f t="shared" si="18"/>
        <v>293754885581.26459</v>
      </c>
      <c r="D137" s="16">
        <f t="shared" si="19"/>
        <v>302860656488.14374</v>
      </c>
      <c r="E137" s="16">
        <f t="shared" si="19"/>
        <v>311966427395.02295</v>
      </c>
      <c r="F137" s="16">
        <f t="shared" si="19"/>
        <v>321072198301.90222</v>
      </c>
      <c r="G137" s="16">
        <f t="shared" si="19"/>
        <v>330177969208.78137</v>
      </c>
      <c r="H137" s="16">
        <f t="shared" si="19"/>
        <v>332689262319.44452</v>
      </c>
      <c r="I137" s="16">
        <f t="shared" si="19"/>
        <v>335200555430.10773</v>
      </c>
      <c r="J137" s="16">
        <f t="shared" si="19"/>
        <v>337711848540.77081</v>
      </c>
      <c r="K137" s="16">
        <f t="shared" si="19"/>
        <v>340223141651.43402</v>
      </c>
      <c r="L137" s="16">
        <f t="shared" si="19"/>
        <v>342734434762.09717</v>
      </c>
      <c r="M137" s="16">
        <f t="shared" si="19"/>
        <v>344789129125.36707</v>
      </c>
      <c r="N137" s="16">
        <f t="shared" si="19"/>
        <v>346843823488.6369</v>
      </c>
      <c r="O137" s="16">
        <f t="shared" si="19"/>
        <v>348898517851.9068</v>
      </c>
      <c r="P137" s="16">
        <f t="shared" si="19"/>
        <v>350953212215.17664</v>
      </c>
      <c r="Q137" s="16">
        <f t="shared" si="19"/>
        <v>353007906578.44647</v>
      </c>
      <c r="R137" s="16">
        <f t="shared" si="19"/>
        <v>355233825471.98877</v>
      </c>
      <c r="S137" s="16">
        <f t="shared" si="19"/>
        <v>357459744365.53113</v>
      </c>
      <c r="T137" s="16">
        <f t="shared" si="19"/>
        <v>359685663259.07349</v>
      </c>
      <c r="U137" s="16">
        <f t="shared" si="19"/>
        <v>361911582152.61584</v>
      </c>
      <c r="V137" s="16">
        <f t="shared" si="19"/>
        <v>364137501046.1582</v>
      </c>
      <c r="W137" s="16">
        <f t="shared" si="19"/>
        <v>366135120566.00385</v>
      </c>
      <c r="X137" s="16">
        <f t="shared" si="19"/>
        <v>368288398749.73346</v>
      </c>
      <c r="Y137" s="16">
        <f t="shared" si="19"/>
        <v>370441676933.46307</v>
      </c>
      <c r="Z137" s="16">
        <f t="shared" si="19"/>
        <v>372594955117.19275</v>
      </c>
      <c r="AA137" s="16">
        <f t="shared" si="19"/>
        <v>374748233300.9223</v>
      </c>
      <c r="AB137" s="16">
        <f t="shared" si="19"/>
        <v>376901511484.65283</v>
      </c>
      <c r="AC137" s="16">
        <f t="shared" si="19"/>
        <v>379054789668.38245</v>
      </c>
      <c r="AD137" s="16">
        <f t="shared" si="19"/>
        <v>381208067852.11206</v>
      </c>
      <c r="AE137" s="16">
        <f t="shared" si="19"/>
        <v>383361346035.84167</v>
      </c>
      <c r="AF137" s="16">
        <f t="shared" si="19"/>
        <v>385514624219.57129</v>
      </c>
    </row>
    <row r="138" spans="1:32">
      <c r="A138" t="s">
        <v>17</v>
      </c>
      <c r="B138" s="16">
        <f t="shared" si="17"/>
        <v>556554797281.17102</v>
      </c>
      <c r="C138" s="16">
        <f t="shared" si="18"/>
        <v>574358683609.65723</v>
      </c>
      <c r="D138" s="16">
        <f t="shared" si="19"/>
        <v>592162569938.14319</v>
      </c>
      <c r="E138" s="16">
        <f t="shared" si="19"/>
        <v>609966456266.62927</v>
      </c>
      <c r="F138" s="16">
        <f t="shared" si="19"/>
        <v>627770342595.11523</v>
      </c>
      <c r="G138" s="16">
        <f t="shared" si="19"/>
        <v>645574228923.6012</v>
      </c>
      <c r="H138" s="16">
        <f t="shared" si="19"/>
        <v>650484387276.69348</v>
      </c>
      <c r="I138" s="16">
        <f t="shared" si="19"/>
        <v>655394545629.78564</v>
      </c>
      <c r="J138" s="16">
        <f t="shared" si="19"/>
        <v>660304703982.87793</v>
      </c>
      <c r="K138" s="16">
        <f t="shared" si="19"/>
        <v>665214862335.97009</v>
      </c>
      <c r="L138" s="16">
        <f t="shared" si="19"/>
        <v>670125020689.06238</v>
      </c>
      <c r="M138" s="16">
        <f t="shared" si="19"/>
        <v>674142422977.95593</v>
      </c>
      <c r="N138" s="16">
        <f t="shared" si="19"/>
        <v>678159825266.84961</v>
      </c>
      <c r="O138" s="16">
        <f t="shared" si="19"/>
        <v>682177227555.74329</v>
      </c>
      <c r="P138" s="16">
        <f t="shared" si="19"/>
        <v>686194629844.63684</v>
      </c>
      <c r="Q138" s="16">
        <f t="shared" si="19"/>
        <v>690212032133.53052</v>
      </c>
      <c r="R138" s="16">
        <f t="shared" si="19"/>
        <v>694564217946.49854</v>
      </c>
      <c r="S138" s="16">
        <f t="shared" si="19"/>
        <v>698916403759.46655</v>
      </c>
      <c r="T138" s="16">
        <f t="shared" si="19"/>
        <v>703268589572.43469</v>
      </c>
      <c r="U138" s="16">
        <f t="shared" si="19"/>
        <v>707620775385.40283</v>
      </c>
      <c r="V138" s="16">
        <f t="shared" si="19"/>
        <v>711972961198.37085</v>
      </c>
      <c r="W138" s="16">
        <f t="shared" si="19"/>
        <v>715878768979.23975</v>
      </c>
      <c r="X138" s="16">
        <f t="shared" si="19"/>
        <v>720088925418.35779</v>
      </c>
      <c r="Y138" s="16">
        <f t="shared" si="19"/>
        <v>724299081857.47583</v>
      </c>
      <c r="Z138" s="16">
        <f t="shared" si="19"/>
        <v>728509238296.59375</v>
      </c>
      <c r="AA138" s="16">
        <f t="shared" si="19"/>
        <v>732719394735.71179</v>
      </c>
      <c r="AB138" s="16">
        <f t="shared" si="19"/>
        <v>736929551174.83154</v>
      </c>
      <c r="AC138" s="16">
        <f t="shared" si="19"/>
        <v>741139707613.94946</v>
      </c>
      <c r="AD138" s="16">
        <f t="shared" si="19"/>
        <v>745349864053.0675</v>
      </c>
      <c r="AE138" s="16">
        <f t="shared" si="19"/>
        <v>749560020492.18542</v>
      </c>
      <c r="AF138" s="16">
        <f t="shared" si="19"/>
        <v>753770176931.30359</v>
      </c>
    </row>
    <row r="139" spans="1:32">
      <c r="A139" t="s">
        <v>18</v>
      </c>
      <c r="B139" s="16">
        <f t="shared" si="17"/>
        <v>4096661513953.4912</v>
      </c>
      <c r="C139" s="16">
        <f t="shared" si="18"/>
        <v>4282972864846.9824</v>
      </c>
      <c r="D139" s="16">
        <f t="shared" si="19"/>
        <v>4469284215740.4736</v>
      </c>
      <c r="E139" s="16">
        <f t="shared" si="19"/>
        <v>4655595566633.9658</v>
      </c>
      <c r="F139" s="16">
        <f t="shared" si="19"/>
        <v>4841906917527.457</v>
      </c>
      <c r="G139" s="16">
        <f t="shared" si="19"/>
        <v>5028218268420.9473</v>
      </c>
      <c r="H139" s="16">
        <f t="shared" si="19"/>
        <v>5119453270034.5918</v>
      </c>
      <c r="I139" s="16">
        <f t="shared" si="19"/>
        <v>5210688271648.2598</v>
      </c>
      <c r="J139" s="16">
        <f t="shared" si="19"/>
        <v>5301923273261.9268</v>
      </c>
      <c r="K139" s="16">
        <f t="shared" si="19"/>
        <v>5393158274875.5947</v>
      </c>
      <c r="L139" s="16">
        <f t="shared" si="19"/>
        <v>5484393276489.2852</v>
      </c>
      <c r="M139" s="16">
        <f t="shared" si="19"/>
        <v>5560562806041.6191</v>
      </c>
      <c r="N139" s="16">
        <f t="shared" si="19"/>
        <v>5636732335593.9531</v>
      </c>
      <c r="O139" s="16">
        <f t="shared" si="19"/>
        <v>5712901865146.2871</v>
      </c>
      <c r="P139" s="16">
        <f t="shared" si="19"/>
        <v>5789071394698.6201</v>
      </c>
      <c r="Q139" s="16">
        <f t="shared" si="19"/>
        <v>5865240924250.9541</v>
      </c>
      <c r="R139" s="16">
        <f t="shared" si="19"/>
        <v>5943656238458.3926</v>
      </c>
      <c r="S139" s="16">
        <f t="shared" si="19"/>
        <v>6022071552665.832</v>
      </c>
      <c r="T139" s="16">
        <f t="shared" si="19"/>
        <v>6100486866873.2715</v>
      </c>
      <c r="U139" s="16">
        <f t="shared" si="19"/>
        <v>6178902181080.7119</v>
      </c>
      <c r="V139" s="16">
        <f t="shared" si="19"/>
        <v>6257317495288.1504</v>
      </c>
      <c r="W139" s="16">
        <f t="shared" si="19"/>
        <v>6332738429955.4492</v>
      </c>
      <c r="X139" s="16">
        <f t="shared" si="19"/>
        <v>6410200987036.4775</v>
      </c>
      <c r="Y139" s="16">
        <f t="shared" si="19"/>
        <v>6487663544117.5303</v>
      </c>
      <c r="Z139" s="16">
        <f t="shared" si="19"/>
        <v>6565126101198.5576</v>
      </c>
      <c r="AA139" s="16">
        <f t="shared" si="19"/>
        <v>6642588658279.5879</v>
      </c>
      <c r="AB139" s="16">
        <f t="shared" si="19"/>
        <v>6720051215360.6172</v>
      </c>
      <c r="AC139" s="16">
        <f t="shared" si="19"/>
        <v>6797513772441.6436</v>
      </c>
      <c r="AD139" s="16">
        <f t="shared" si="19"/>
        <v>6874976329522.6738</v>
      </c>
      <c r="AE139" s="16">
        <f t="shared" si="19"/>
        <v>6952438886603.7031</v>
      </c>
      <c r="AF139" s="16">
        <f t="shared" si="19"/>
        <v>7029901443684.7314</v>
      </c>
    </row>
    <row r="140" spans="1:32">
      <c r="A140" t="s">
        <v>19</v>
      </c>
      <c r="B140" s="16">
        <f t="shared" si="17"/>
        <v>713392314436.32507</v>
      </c>
      <c r="C140" s="16">
        <f t="shared" si="18"/>
        <v>745836558454.76672</v>
      </c>
      <c r="D140" s="16">
        <f t="shared" si="19"/>
        <v>778280802473.2085</v>
      </c>
      <c r="E140" s="16">
        <f t="shared" si="19"/>
        <v>810725046491.65027</v>
      </c>
      <c r="F140" s="16">
        <f t="shared" si="19"/>
        <v>843169290510.09204</v>
      </c>
      <c r="G140" s="16">
        <f t="shared" si="19"/>
        <v>875613534528.53369</v>
      </c>
      <c r="H140" s="16">
        <f t="shared" si="19"/>
        <v>891501190547.2384</v>
      </c>
      <c r="I140" s="16">
        <f t="shared" si="19"/>
        <v>907388846565.94727</v>
      </c>
      <c r="J140" s="16">
        <f t="shared" si="19"/>
        <v>923276502584.65613</v>
      </c>
      <c r="K140" s="16">
        <f t="shared" si="19"/>
        <v>939164158603.36499</v>
      </c>
      <c r="L140" s="16">
        <f t="shared" si="19"/>
        <v>955051814622.078</v>
      </c>
      <c r="M140" s="16">
        <f t="shared" si="19"/>
        <v>968315970518.72314</v>
      </c>
      <c r="N140" s="16">
        <f t="shared" si="19"/>
        <v>981580126415.36816</v>
      </c>
      <c r="O140" s="16">
        <f t="shared" si="19"/>
        <v>994844282312.01343</v>
      </c>
      <c r="P140" s="16">
        <f t="shared" si="19"/>
        <v>1008108438208.6586</v>
      </c>
      <c r="Q140" s="16">
        <f t="shared" si="19"/>
        <v>1021372594105.3037</v>
      </c>
      <c r="R140" s="16">
        <f t="shared" si="19"/>
        <v>1035027830765.4861</v>
      </c>
      <c r="S140" s="16">
        <f t="shared" si="19"/>
        <v>1048683067425.6688</v>
      </c>
      <c r="T140" s="16">
        <f t="shared" si="19"/>
        <v>1062338304085.8514</v>
      </c>
      <c r="U140" s="16">
        <f t="shared" si="19"/>
        <v>1075993540746.0341</v>
      </c>
      <c r="V140" s="16">
        <f t="shared" si="19"/>
        <v>1089648777406.2167</v>
      </c>
      <c r="W140" s="16">
        <f t="shared" si="19"/>
        <v>1102782573048.3491</v>
      </c>
      <c r="X140" s="16">
        <f t="shared" si="19"/>
        <v>1116271896657.3337</v>
      </c>
      <c r="Y140" s="16">
        <f t="shared" si="19"/>
        <v>1129761220266.3223</v>
      </c>
      <c r="Z140" s="16">
        <f t="shared" si="19"/>
        <v>1143250543875.3069</v>
      </c>
      <c r="AA140" s="16">
        <f t="shared" si="19"/>
        <v>1156739867484.2915</v>
      </c>
      <c r="AB140" s="16">
        <f t="shared" si="19"/>
        <v>1170229191093.2759</v>
      </c>
      <c r="AC140" s="16">
        <f t="shared" si="19"/>
        <v>1183718514702.2605</v>
      </c>
      <c r="AD140" s="16">
        <f t="shared" si="19"/>
        <v>1197207838311.2449</v>
      </c>
      <c r="AE140" s="16">
        <f t="shared" si="19"/>
        <v>1210697161920.2295</v>
      </c>
      <c r="AF140" s="16">
        <f t="shared" si="19"/>
        <v>1224186485529.2139</v>
      </c>
    </row>
    <row r="141" spans="1:32">
      <c r="A141" t="s">
        <v>20</v>
      </c>
      <c r="B141" s="16">
        <f t="shared" si="17"/>
        <v>1113694127575.3503</v>
      </c>
      <c r="C141" s="16">
        <f t="shared" si="18"/>
        <v>1164343627585.0469</v>
      </c>
      <c r="D141" s="16">
        <f t="shared" si="19"/>
        <v>1214993127594.7437</v>
      </c>
      <c r="E141" s="16">
        <f t="shared" si="19"/>
        <v>1265642627604.4407</v>
      </c>
      <c r="F141" s="16">
        <f t="shared" si="19"/>
        <v>1316292127614.1372</v>
      </c>
      <c r="G141" s="16">
        <f t="shared" ref="D141:AF147" si="20">IFERROR($B141*G29/$B29,0)</f>
        <v>1366941627623.834</v>
      </c>
      <c r="H141" s="16">
        <f t="shared" si="20"/>
        <v>1391744234619.8867</v>
      </c>
      <c r="I141" s="16">
        <f t="shared" si="20"/>
        <v>1416546841615.946</v>
      </c>
      <c r="J141" s="16">
        <f t="shared" si="20"/>
        <v>1441349448612.0051</v>
      </c>
      <c r="K141" s="16">
        <f t="shared" si="20"/>
        <v>1466152055608.0642</v>
      </c>
      <c r="L141" s="16">
        <f t="shared" si="20"/>
        <v>1490954662604.1299</v>
      </c>
      <c r="M141" s="16">
        <f t="shared" si="20"/>
        <v>1511661659624.4297</v>
      </c>
      <c r="N141" s="16">
        <f t="shared" si="20"/>
        <v>1532368656644.729</v>
      </c>
      <c r="O141" s="16">
        <f t="shared" si="20"/>
        <v>1553075653665.0288</v>
      </c>
      <c r="P141" s="16">
        <f t="shared" si="20"/>
        <v>1573782650685.3284</v>
      </c>
      <c r="Q141" s="16">
        <f t="shared" si="20"/>
        <v>1594489647705.6279</v>
      </c>
      <c r="R141" s="16">
        <f t="shared" si="20"/>
        <v>1615807170436.5996</v>
      </c>
      <c r="S141" s="16">
        <f t="shared" si="20"/>
        <v>1637124693167.572</v>
      </c>
      <c r="T141" s="16">
        <f t="shared" si="20"/>
        <v>1658442215898.5437</v>
      </c>
      <c r="U141" s="16">
        <f t="shared" si="20"/>
        <v>1679759738629.5154</v>
      </c>
      <c r="V141" s="16">
        <f t="shared" si="20"/>
        <v>1701077261360.4873</v>
      </c>
      <c r="W141" s="16">
        <f t="shared" si="20"/>
        <v>1721580749810.563</v>
      </c>
      <c r="X141" s="16">
        <f t="shared" si="20"/>
        <v>1742639261633.9763</v>
      </c>
      <c r="Y141" s="16">
        <f t="shared" si="20"/>
        <v>1763697773457.396</v>
      </c>
      <c r="Z141" s="16">
        <f t="shared" si="20"/>
        <v>1784756285280.8093</v>
      </c>
      <c r="AA141" s="16">
        <f t="shared" si="20"/>
        <v>1805814797104.2227</v>
      </c>
      <c r="AB141" s="16">
        <f t="shared" si="20"/>
        <v>1826873308927.636</v>
      </c>
      <c r="AC141" s="16">
        <f t="shared" si="20"/>
        <v>1847931820751.0496</v>
      </c>
      <c r="AD141" s="16">
        <f t="shared" si="20"/>
        <v>1868990332574.4629</v>
      </c>
      <c r="AE141" s="16">
        <f t="shared" si="20"/>
        <v>1890048844397.876</v>
      </c>
      <c r="AF141" s="16">
        <f t="shared" si="20"/>
        <v>1911107356221.2893</v>
      </c>
    </row>
    <row r="142" spans="1:32">
      <c r="A142" t="s">
        <v>21</v>
      </c>
      <c r="B142" s="16">
        <f t="shared" si="17"/>
        <v>1162785961464.5642</v>
      </c>
      <c r="C142" s="16">
        <f t="shared" si="18"/>
        <v>1215668100382.4509</v>
      </c>
      <c r="D142" s="16">
        <f t="shared" si="20"/>
        <v>1268550239300.3384</v>
      </c>
      <c r="E142" s="16">
        <f t="shared" si="20"/>
        <v>1321432378218.2253</v>
      </c>
      <c r="F142" s="16">
        <f t="shared" si="20"/>
        <v>1374314517136.1123</v>
      </c>
      <c r="G142" s="16">
        <f t="shared" si="20"/>
        <v>1427196656053.9995</v>
      </c>
      <c r="H142" s="16">
        <f t="shared" si="20"/>
        <v>1453092566348.0776</v>
      </c>
      <c r="I142" s="16">
        <f t="shared" si="20"/>
        <v>1478988476642.1624</v>
      </c>
      <c r="J142" s="16">
        <f t="shared" si="20"/>
        <v>1504884386936.2473</v>
      </c>
      <c r="K142" s="16">
        <f t="shared" si="20"/>
        <v>1530780297230.3323</v>
      </c>
      <c r="L142" s="16">
        <f t="shared" si="20"/>
        <v>1556676207524.4236</v>
      </c>
      <c r="M142" s="16">
        <f t="shared" si="20"/>
        <v>1578295972631.4851</v>
      </c>
      <c r="N142" s="16">
        <f t="shared" si="20"/>
        <v>1599915737738.5469</v>
      </c>
      <c r="O142" s="16">
        <f t="shared" si="20"/>
        <v>1621535502845.6084</v>
      </c>
      <c r="P142" s="16">
        <f t="shared" si="20"/>
        <v>1643155267952.6699</v>
      </c>
      <c r="Q142" s="16">
        <f t="shared" si="20"/>
        <v>1664775033059.7317</v>
      </c>
      <c r="R142" s="16">
        <f t="shared" si="20"/>
        <v>1687032235958.6477</v>
      </c>
      <c r="S142" s="16">
        <f t="shared" si="20"/>
        <v>1709289438857.5637</v>
      </c>
      <c r="T142" s="16">
        <f t="shared" si="20"/>
        <v>1731546641756.4797</v>
      </c>
      <c r="U142" s="16">
        <f t="shared" si="20"/>
        <v>1753803844655.396</v>
      </c>
      <c r="V142" s="16">
        <f t="shared" si="20"/>
        <v>1776061047554.3118</v>
      </c>
      <c r="W142" s="16">
        <f t="shared" si="20"/>
        <v>1797468333397.4219</v>
      </c>
      <c r="X142" s="16">
        <f t="shared" si="20"/>
        <v>1819455108142.2173</v>
      </c>
      <c r="Y142" s="16">
        <f t="shared" si="20"/>
        <v>1841441882887.019</v>
      </c>
      <c r="Z142" s="16">
        <f t="shared" si="20"/>
        <v>1863428657631.8147</v>
      </c>
      <c r="AA142" s="16">
        <f t="shared" si="20"/>
        <v>1885415432376.6101</v>
      </c>
      <c r="AB142" s="16">
        <f t="shared" si="20"/>
        <v>1907402207121.405</v>
      </c>
      <c r="AC142" s="16">
        <f t="shared" si="20"/>
        <v>1929388981866.2007</v>
      </c>
      <c r="AD142" s="16">
        <f t="shared" si="20"/>
        <v>1951375756610.9961</v>
      </c>
      <c r="AE142" s="16">
        <f t="shared" si="20"/>
        <v>1973362531355.7913</v>
      </c>
      <c r="AF142" s="16">
        <f t="shared" si="20"/>
        <v>1995349306100.5869</v>
      </c>
    </row>
    <row r="143" spans="1:32">
      <c r="A143" t="s">
        <v>22</v>
      </c>
      <c r="B143" s="16">
        <f t="shared" si="17"/>
        <v>297767038696.04236</v>
      </c>
      <c r="C143" s="16">
        <f t="shared" si="18"/>
        <v>311309133653.62054</v>
      </c>
      <c r="D143" s="16">
        <f t="shared" si="20"/>
        <v>324851228611.19867</v>
      </c>
      <c r="E143" s="16">
        <f t="shared" si="20"/>
        <v>338393323568.77686</v>
      </c>
      <c r="F143" s="16">
        <f t="shared" si="20"/>
        <v>351935418526.35498</v>
      </c>
      <c r="G143" s="16">
        <f t="shared" si="20"/>
        <v>365477513483.93323</v>
      </c>
      <c r="H143" s="16">
        <f t="shared" si="20"/>
        <v>372108956224.17224</v>
      </c>
      <c r="I143" s="16">
        <f t="shared" si="20"/>
        <v>378740398964.4129</v>
      </c>
      <c r="J143" s="16">
        <f t="shared" si="20"/>
        <v>385371841704.65356</v>
      </c>
      <c r="K143" s="16">
        <f t="shared" si="20"/>
        <v>392003284444.89441</v>
      </c>
      <c r="L143" s="16">
        <f t="shared" si="20"/>
        <v>398634727185.13684</v>
      </c>
      <c r="M143" s="16">
        <f t="shared" si="20"/>
        <v>404171131688.27106</v>
      </c>
      <c r="N143" s="16">
        <f t="shared" si="20"/>
        <v>409707536191.4054</v>
      </c>
      <c r="O143" s="16">
        <f t="shared" si="20"/>
        <v>415243940694.53967</v>
      </c>
      <c r="P143" s="16">
        <f t="shared" si="20"/>
        <v>420780345197.67401</v>
      </c>
      <c r="Q143" s="16">
        <f t="shared" si="20"/>
        <v>426316749700.80823</v>
      </c>
      <c r="R143" s="16">
        <f t="shared" si="20"/>
        <v>432016389717.54852</v>
      </c>
      <c r="S143" s="16">
        <f t="shared" si="20"/>
        <v>437716029734.28876</v>
      </c>
      <c r="T143" s="16">
        <f t="shared" si="20"/>
        <v>443415669751.02899</v>
      </c>
      <c r="U143" s="16">
        <f t="shared" si="20"/>
        <v>449115309767.76917</v>
      </c>
      <c r="V143" s="16">
        <f t="shared" si="20"/>
        <v>454814949784.5094</v>
      </c>
      <c r="W143" s="16">
        <f t="shared" si="20"/>
        <v>460296942449.77502</v>
      </c>
      <c r="X143" s="16">
        <f t="shared" si="20"/>
        <v>465927331036.50043</v>
      </c>
      <c r="Y143" s="16">
        <f t="shared" si="20"/>
        <v>471557719623.2276</v>
      </c>
      <c r="Z143" s="16">
        <f t="shared" si="20"/>
        <v>477188108209.95313</v>
      </c>
      <c r="AA143" s="16">
        <f t="shared" si="20"/>
        <v>482818496796.67853</v>
      </c>
      <c r="AB143" s="16">
        <f t="shared" si="20"/>
        <v>488448885383.40399</v>
      </c>
      <c r="AC143" s="16">
        <f t="shared" si="20"/>
        <v>494079273970.12946</v>
      </c>
      <c r="AD143" s="16">
        <f t="shared" si="20"/>
        <v>499709662556.8548</v>
      </c>
      <c r="AE143" s="16">
        <f t="shared" si="20"/>
        <v>505340051143.58026</v>
      </c>
      <c r="AF143" s="16">
        <f t="shared" si="20"/>
        <v>510970439730.30566</v>
      </c>
    </row>
    <row r="144" spans="1:32">
      <c r="A144" t="s">
        <v>23</v>
      </c>
      <c r="B144" s="16">
        <f t="shared" si="17"/>
        <v>290265317068.30896</v>
      </c>
      <c r="C144" s="16">
        <f t="shared" si="18"/>
        <v>300932066887.11096</v>
      </c>
      <c r="D144" s="16">
        <f t="shared" si="20"/>
        <v>311598816705.91284</v>
      </c>
      <c r="E144" s="16">
        <f t="shared" si="20"/>
        <v>322265566524.71472</v>
      </c>
      <c r="F144" s="16">
        <f t="shared" si="20"/>
        <v>332932316343.51666</v>
      </c>
      <c r="G144" s="16">
        <f t="shared" si="20"/>
        <v>343599066162.3186</v>
      </c>
      <c r="H144" s="16">
        <f t="shared" si="20"/>
        <v>346366236882.05774</v>
      </c>
      <c r="I144" s="16">
        <f t="shared" si="20"/>
        <v>349133407601.79681</v>
      </c>
      <c r="J144" s="16">
        <f t="shared" si="20"/>
        <v>351900578321.53589</v>
      </c>
      <c r="K144" s="16">
        <f t="shared" si="20"/>
        <v>354667749041.2749</v>
      </c>
      <c r="L144" s="16">
        <f t="shared" si="20"/>
        <v>357434919761.0141</v>
      </c>
      <c r="M144" s="16">
        <f t="shared" si="20"/>
        <v>358896821273.32898</v>
      </c>
      <c r="N144" s="16">
        <f t="shared" si="20"/>
        <v>360358722785.64398</v>
      </c>
      <c r="O144" s="16">
        <f t="shared" si="20"/>
        <v>361820624297.95898</v>
      </c>
      <c r="P144" s="16">
        <f t="shared" si="20"/>
        <v>363282525810.27405</v>
      </c>
      <c r="Q144" s="16">
        <f t="shared" si="20"/>
        <v>364744427322.58905</v>
      </c>
      <c r="R144" s="16">
        <f t="shared" si="20"/>
        <v>365788642688.5282</v>
      </c>
      <c r="S144" s="16">
        <f t="shared" si="20"/>
        <v>366832858054.46753</v>
      </c>
      <c r="T144" s="16">
        <f t="shared" si="20"/>
        <v>367877073420.4068</v>
      </c>
      <c r="U144" s="16">
        <f t="shared" si="20"/>
        <v>368921288786.34607</v>
      </c>
      <c r="V144" s="16">
        <f t="shared" si="20"/>
        <v>369965504152.28528</v>
      </c>
      <c r="W144" s="16">
        <f t="shared" si="20"/>
        <v>371566634380.05914</v>
      </c>
      <c r="X144" s="16">
        <f t="shared" si="20"/>
        <v>372788049929.30908</v>
      </c>
      <c r="Y144" s="16">
        <f t="shared" si="20"/>
        <v>374009465478.55933</v>
      </c>
      <c r="Z144" s="16">
        <f t="shared" si="20"/>
        <v>375230881027.80957</v>
      </c>
      <c r="AA144" s="16">
        <f t="shared" si="20"/>
        <v>376452296577.05975</v>
      </c>
      <c r="AB144" s="16">
        <f t="shared" si="20"/>
        <v>377673712126.30975</v>
      </c>
      <c r="AC144" s="16">
        <f t="shared" si="20"/>
        <v>378895127675.55994</v>
      </c>
      <c r="AD144" s="16">
        <f t="shared" si="20"/>
        <v>380116543224.81018</v>
      </c>
      <c r="AE144" s="16">
        <f t="shared" si="20"/>
        <v>381337958774.06055</v>
      </c>
      <c r="AF144" s="16">
        <f t="shared" si="20"/>
        <v>382559374323.31067</v>
      </c>
    </row>
    <row r="145" spans="1:32">
      <c r="A145" t="s">
        <v>24</v>
      </c>
      <c r="B145" s="16">
        <f t="shared" si="17"/>
        <v>0</v>
      </c>
      <c r="C145" s="16">
        <f t="shared" si="18"/>
        <v>0</v>
      </c>
      <c r="D145" s="16">
        <f t="shared" si="20"/>
        <v>0</v>
      </c>
      <c r="E145" s="16">
        <f t="shared" si="20"/>
        <v>0</v>
      </c>
      <c r="F145" s="16">
        <f t="shared" si="20"/>
        <v>0</v>
      </c>
      <c r="G145" s="16">
        <f t="shared" si="20"/>
        <v>0</v>
      </c>
      <c r="H145" s="16">
        <f t="shared" si="20"/>
        <v>0</v>
      </c>
      <c r="I145" s="16">
        <f t="shared" si="20"/>
        <v>0</v>
      </c>
      <c r="J145" s="16">
        <f t="shared" si="20"/>
        <v>0</v>
      </c>
      <c r="K145" s="16">
        <f t="shared" si="20"/>
        <v>0</v>
      </c>
      <c r="L145" s="16">
        <f t="shared" si="20"/>
        <v>0</v>
      </c>
      <c r="M145" s="16">
        <f t="shared" si="20"/>
        <v>0</v>
      </c>
      <c r="N145" s="16">
        <f t="shared" si="20"/>
        <v>0</v>
      </c>
      <c r="O145" s="16">
        <f t="shared" si="20"/>
        <v>0</v>
      </c>
      <c r="P145" s="16">
        <f t="shared" si="20"/>
        <v>0</v>
      </c>
      <c r="Q145" s="16">
        <f t="shared" si="20"/>
        <v>0</v>
      </c>
      <c r="R145" s="16">
        <f t="shared" si="20"/>
        <v>0</v>
      </c>
      <c r="S145" s="16">
        <f t="shared" si="20"/>
        <v>0</v>
      </c>
      <c r="T145" s="16">
        <f t="shared" si="20"/>
        <v>0</v>
      </c>
      <c r="U145" s="16">
        <f t="shared" si="20"/>
        <v>0</v>
      </c>
      <c r="V145" s="16">
        <f t="shared" si="20"/>
        <v>0</v>
      </c>
      <c r="W145" s="16">
        <f t="shared" si="20"/>
        <v>0</v>
      </c>
      <c r="X145" s="16">
        <f t="shared" si="20"/>
        <v>0</v>
      </c>
      <c r="Y145" s="16">
        <f t="shared" si="20"/>
        <v>0</v>
      </c>
      <c r="Z145" s="16">
        <f t="shared" si="20"/>
        <v>0</v>
      </c>
      <c r="AA145" s="16">
        <f t="shared" si="20"/>
        <v>0</v>
      </c>
      <c r="AB145" s="16">
        <f t="shared" si="20"/>
        <v>0</v>
      </c>
      <c r="AC145" s="16">
        <f t="shared" si="20"/>
        <v>0</v>
      </c>
      <c r="AD145" s="16">
        <f t="shared" si="20"/>
        <v>0</v>
      </c>
      <c r="AE145" s="16">
        <f t="shared" si="20"/>
        <v>0</v>
      </c>
      <c r="AF145" s="16">
        <f t="shared" si="20"/>
        <v>0</v>
      </c>
    </row>
    <row r="146" spans="1:32">
      <c r="A146" t="s">
        <v>25</v>
      </c>
      <c r="B146" s="16">
        <f t="shared" si="17"/>
        <v>86212591522.852844</v>
      </c>
      <c r="C146" s="16">
        <f t="shared" si="18"/>
        <v>86298804114.375687</v>
      </c>
      <c r="D146" s="16">
        <f t="shared" si="20"/>
        <v>86385102918.490051</v>
      </c>
      <c r="E146" s="16">
        <f t="shared" si="20"/>
        <v>86471488021.408539</v>
      </c>
      <c r="F146" s="16">
        <f t="shared" si="20"/>
        <v>86557959509.429947</v>
      </c>
      <c r="G146" s="16">
        <f t="shared" si="20"/>
        <v>86644517468.939346</v>
      </c>
      <c r="H146" s="16">
        <f t="shared" si="20"/>
        <v>86731161986.408279</v>
      </c>
      <c r="I146" s="16">
        <f t="shared" si="20"/>
        <v>86817893148.394699</v>
      </c>
      <c r="J146" s="16">
        <f t="shared" si="20"/>
        <v>86904711041.543076</v>
      </c>
      <c r="K146" s="16">
        <f t="shared" si="20"/>
        <v>86991615752.58461</v>
      </c>
      <c r="L146" s="16">
        <f t="shared" si="20"/>
        <v>87078607368.337173</v>
      </c>
      <c r="M146" s="16">
        <f t="shared" si="20"/>
        <v>87165685975.705521</v>
      </c>
      <c r="N146" s="16">
        <f t="shared" si="20"/>
        <v>87252851661.681213</v>
      </c>
      <c r="O146" s="16">
        <f t="shared" si="20"/>
        <v>87340104513.342865</v>
      </c>
      <c r="P146" s="16">
        <f t="shared" si="20"/>
        <v>87427444617.856216</v>
      </c>
      <c r="Q146" s="16">
        <f t="shared" si="20"/>
        <v>87514872062.47406</v>
      </c>
      <c r="R146" s="16">
        <f t="shared" si="20"/>
        <v>87602386934.536514</v>
      </c>
      <c r="S146" s="16">
        <f t="shared" si="20"/>
        <v>87689989321.471039</v>
      </c>
      <c r="T146" s="16">
        <f t="shared" si="20"/>
        <v>87777679310.792496</v>
      </c>
      <c r="U146" s="16">
        <f t="shared" si="20"/>
        <v>87865456990.103287</v>
      </c>
      <c r="V146" s="16">
        <f t="shared" si="20"/>
        <v>87953322447.093369</v>
      </c>
      <c r="W146" s="16">
        <f t="shared" si="20"/>
        <v>87513555834.85791</v>
      </c>
      <c r="X146" s="16">
        <f t="shared" si="20"/>
        <v>87075988055.683609</v>
      </c>
      <c r="Y146" s="16">
        <f t="shared" si="20"/>
        <v>86640608115.405197</v>
      </c>
      <c r="Z146" s="16">
        <f t="shared" si="20"/>
        <v>86207405074.828171</v>
      </c>
      <c r="AA146" s="16">
        <f t="shared" si="20"/>
        <v>85776368049.454025</v>
      </c>
      <c r="AB146" s="16">
        <f t="shared" si="20"/>
        <v>85347486209.206757</v>
      </c>
      <c r="AC146" s="16">
        <f t="shared" si="20"/>
        <v>84920748778.160721</v>
      </c>
      <c r="AD146" s="16">
        <f t="shared" si="20"/>
        <v>84496145034.269928</v>
      </c>
      <c r="AE146" s="16">
        <f t="shared" si="20"/>
        <v>84073664309.098572</v>
      </c>
      <c r="AF146" s="16">
        <f t="shared" si="20"/>
        <v>83653295987.55307</v>
      </c>
    </row>
    <row r="147" spans="1:32">
      <c r="A147" t="s">
        <v>26</v>
      </c>
      <c r="B147" s="16">
        <f t="shared" si="17"/>
        <v>645779035.54101837</v>
      </c>
      <c r="C147" s="16">
        <f t="shared" si="18"/>
        <v>669510301.40466344</v>
      </c>
      <c r="D147" s="16">
        <f t="shared" si="20"/>
        <v>693241567.26830828</v>
      </c>
      <c r="E147" s="16">
        <f t="shared" si="20"/>
        <v>716972833.13195324</v>
      </c>
      <c r="F147" s="16">
        <f t="shared" si="20"/>
        <v>740704098.9955982</v>
      </c>
      <c r="G147" s="16">
        <f t="shared" si="20"/>
        <v>764435364.85924327</v>
      </c>
      <c r="H147" s="16">
        <f t="shared" si="20"/>
        <v>770591735.37094963</v>
      </c>
      <c r="I147" s="16">
        <f t="shared" si="20"/>
        <v>776748105.88265598</v>
      </c>
      <c r="J147" s="16">
        <f t="shared" si="20"/>
        <v>782904476.39436257</v>
      </c>
      <c r="K147" s="16">
        <f t="shared" si="20"/>
        <v>789060846.90606892</v>
      </c>
      <c r="L147" s="16">
        <f t="shared" si="20"/>
        <v>795217217.41777527</v>
      </c>
      <c r="M147" s="16">
        <f t="shared" si="20"/>
        <v>798469639.57490325</v>
      </c>
      <c r="N147" s="16">
        <f t="shared" si="20"/>
        <v>801722061.73203111</v>
      </c>
      <c r="O147" s="16">
        <f t="shared" si="20"/>
        <v>804974483.88915908</v>
      </c>
      <c r="P147" s="16">
        <f t="shared" si="20"/>
        <v>808226906.04628694</v>
      </c>
      <c r="Q147" s="16">
        <f t="shared" si="20"/>
        <v>811479328.20341492</v>
      </c>
      <c r="R147" s="16">
        <f t="shared" si="20"/>
        <v>813802486.88707769</v>
      </c>
      <c r="S147" s="16">
        <f t="shared" si="20"/>
        <v>816125645.57074034</v>
      </c>
      <c r="T147" s="16">
        <f t="shared" si="20"/>
        <v>818448804.25440323</v>
      </c>
      <c r="U147" s="16">
        <f t="shared" si="20"/>
        <v>820771962.93806612</v>
      </c>
      <c r="V147" s="16">
        <f t="shared" si="20"/>
        <v>823095121.62172866</v>
      </c>
      <c r="W147" s="16">
        <f t="shared" si="20"/>
        <v>826657298.27001226</v>
      </c>
      <c r="X147" s="16">
        <f t="shared" si="20"/>
        <v>829374689.94241714</v>
      </c>
      <c r="Y147" s="16">
        <f t="shared" si="20"/>
        <v>832092081.61482298</v>
      </c>
      <c r="Z147" s="16">
        <f t="shared" si="20"/>
        <v>834809473.2872287</v>
      </c>
      <c r="AA147" s="16">
        <f t="shared" si="20"/>
        <v>837526864.95963454</v>
      </c>
      <c r="AB147" s="16">
        <f t="shared" si="20"/>
        <v>840244256.63203943</v>
      </c>
      <c r="AC147" s="16">
        <f t="shared" si="20"/>
        <v>842961648.30444527</v>
      </c>
      <c r="AD147" s="16">
        <f t="shared" si="20"/>
        <v>845679039.97685099</v>
      </c>
      <c r="AE147" s="16">
        <f t="shared" si="20"/>
        <v>848396431.64925659</v>
      </c>
      <c r="AF147" s="16">
        <f t="shared" si="20"/>
        <v>851113823.32166243</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982142-F809-4A35-B785-0602BB68179B}">
  <dimension ref="A1:AI79"/>
  <sheetViews>
    <sheetView zoomScale="85" zoomScaleNormal="85" workbookViewId="0">
      <selection activeCell="B24" sqref="B24"/>
    </sheetView>
  </sheetViews>
  <sheetFormatPr defaultColWidth="9.140625" defaultRowHeight="15"/>
  <cols>
    <col min="1" max="1" width="39.85546875" customWidth="1"/>
    <col min="2" max="33" width="11" customWidth="1"/>
    <col min="34" max="35" width="9.5703125" bestFit="1" customWidth="1"/>
  </cols>
  <sheetData>
    <row r="1" spans="1:35">
      <c r="A1" s="24" t="s">
        <v>27</v>
      </c>
      <c r="B1" s="1">
        <v>2020</v>
      </c>
      <c r="C1" s="1">
        <v>2021</v>
      </c>
      <c r="D1" s="1">
        <v>2022</v>
      </c>
      <c r="E1" s="1">
        <v>2023</v>
      </c>
      <c r="F1" s="1">
        <v>2024</v>
      </c>
      <c r="G1" s="1">
        <v>2025</v>
      </c>
      <c r="H1" s="1">
        <v>2026</v>
      </c>
      <c r="I1" s="1">
        <v>2027</v>
      </c>
      <c r="J1" s="1">
        <v>2028</v>
      </c>
      <c r="K1" s="1">
        <v>2029</v>
      </c>
      <c r="L1" s="1">
        <v>2030</v>
      </c>
      <c r="M1" s="1">
        <v>2031</v>
      </c>
      <c r="N1" s="1">
        <v>2032</v>
      </c>
      <c r="O1" s="1">
        <v>2033</v>
      </c>
      <c r="P1" s="1">
        <v>2034</v>
      </c>
      <c r="Q1" s="1">
        <v>2035</v>
      </c>
      <c r="R1" s="1">
        <v>2036</v>
      </c>
      <c r="S1" s="1">
        <v>2037</v>
      </c>
      <c r="T1" s="1">
        <v>2038</v>
      </c>
      <c r="U1" s="1">
        <v>2039</v>
      </c>
      <c r="V1" s="1">
        <v>2040</v>
      </c>
      <c r="W1" s="1">
        <v>2041</v>
      </c>
      <c r="X1" s="1">
        <v>2042</v>
      </c>
      <c r="Y1" s="1">
        <v>2043</v>
      </c>
      <c r="Z1" s="1">
        <v>2044</v>
      </c>
      <c r="AA1" s="1">
        <v>2045</v>
      </c>
      <c r="AB1" s="1">
        <v>2046</v>
      </c>
      <c r="AC1" s="1">
        <v>2047</v>
      </c>
      <c r="AD1" s="1">
        <v>2048</v>
      </c>
      <c r="AE1" s="1">
        <v>2049</v>
      </c>
      <c r="AF1" s="1">
        <v>2050</v>
      </c>
      <c r="AG1" s="1"/>
      <c r="AH1" s="1"/>
      <c r="AI1" s="1"/>
    </row>
    <row r="2" spans="1:35">
      <c r="A2" t="s">
        <v>2</v>
      </c>
      <c r="B2" s="16">
        <f>'KEEI BAU - Industry'!R36*'Others Split'!$F$6+CHP!B39</f>
        <v>14353306771870.084</v>
      </c>
      <c r="C2" s="16">
        <f>'KEEI BAU - Industry'!S36*'Others Split'!$F$6</f>
        <v>1850522437451.0378</v>
      </c>
      <c r="D2" s="16">
        <f>'KEEI BAU - Industry'!T36*'Others Split'!$F$6</f>
        <v>2013114386583.7058</v>
      </c>
      <c r="E2" s="16">
        <f>'KEEI BAU - Industry'!U36*'Others Split'!$F$6</f>
        <v>2175706335716.3735</v>
      </c>
      <c r="F2" s="16">
        <f>'KEEI BAU - Industry'!V36*'Others Split'!$F$6</f>
        <v>2338298284849.0415</v>
      </c>
      <c r="G2" s="16">
        <f>'KEEI BAU - Industry'!W36*'Others Split'!$F$6</f>
        <v>2500890233981.7095</v>
      </c>
      <c r="H2" s="16">
        <f>'KEEI BAU - Industry'!X36*'Others Split'!$F$6</f>
        <v>2559488125698.041</v>
      </c>
      <c r="I2" s="16">
        <f>'KEEI BAU - Industry'!Y36*'Others Split'!$F$6</f>
        <v>2618086017414.374</v>
      </c>
      <c r="J2" s="16">
        <f>'KEEI BAU - Industry'!Z36*'Others Split'!$F$6</f>
        <v>2676683909130.7075</v>
      </c>
      <c r="K2" s="16">
        <f>'KEEI BAU - Industry'!AA36*'Others Split'!$F$6</f>
        <v>2735281800847.0405</v>
      </c>
      <c r="L2" s="16">
        <f>'KEEI BAU - Industry'!AB36*'Others Split'!$F$6</f>
        <v>2793879692563.374</v>
      </c>
      <c r="M2" s="16">
        <f>'KEEI BAU - Industry'!AC36*'Others Split'!$F$6</f>
        <v>2834639565492.3906</v>
      </c>
      <c r="N2" s="16">
        <f>'KEEI BAU - Industry'!AD36*'Others Split'!$F$6</f>
        <v>2875399438421.4077</v>
      </c>
      <c r="O2" s="16">
        <f>'KEEI BAU - Industry'!AE36*'Others Split'!$F$6</f>
        <v>2916159311350.4248</v>
      </c>
      <c r="P2" s="16">
        <f>'KEEI BAU - Industry'!AF36*'Others Split'!$F$6</f>
        <v>2956919184279.4424</v>
      </c>
      <c r="Q2" s="16">
        <f>'KEEI BAU - Industry'!AG36*'Others Split'!$F$6</f>
        <v>2997679057208.46</v>
      </c>
      <c r="R2" s="16">
        <f>'KEEI BAU - Industry'!AH36*'Others Split'!$F$6</f>
        <v>3023990134919.7505</v>
      </c>
      <c r="S2" s="16">
        <f>'KEEI BAU - Industry'!AI36*'Others Split'!$F$6</f>
        <v>3050301212631.0415</v>
      </c>
      <c r="T2" s="16">
        <f>'KEEI BAU - Industry'!AJ36*'Others Split'!$F$6</f>
        <v>3076612290342.3325</v>
      </c>
      <c r="U2" s="16">
        <f>'KEEI BAU - Industry'!AK36*'Others Split'!$F$6</f>
        <v>3102923368053.624</v>
      </c>
      <c r="V2" s="16">
        <f>'KEEI BAU - Industry'!AL36*'Others Split'!$F$6</f>
        <v>3129234445764.9146</v>
      </c>
      <c r="W2" s="16">
        <f>'KEEI BAU - Industry'!AM36*'Others Split'!$F$6</f>
        <v>3174810583766.5073</v>
      </c>
      <c r="X2" s="16">
        <f>'KEEI BAU - Industry'!AN36*'Others Split'!$F$6</f>
        <v>3207251453388.3462</v>
      </c>
      <c r="Y2" s="16">
        <f>'KEEI BAU - Industry'!AO36*'Others Split'!$F$6</f>
        <v>3239692323010.1958</v>
      </c>
      <c r="Z2" s="16">
        <f>'KEEI BAU - Industry'!AP36*'Others Split'!$F$6</f>
        <v>3272133192632.0342</v>
      </c>
      <c r="AA2" s="16">
        <f>'KEEI BAU - Industry'!AQ36*'Others Split'!$F$6</f>
        <v>3304574062253.8726</v>
      </c>
      <c r="AB2" s="16">
        <f>'KEEI BAU - Industry'!AR36*'Others Split'!$F$6</f>
        <v>3337014931875.7114</v>
      </c>
      <c r="AC2" s="16">
        <f>'KEEI BAU - Industry'!AS36*'Others Split'!$F$6</f>
        <v>3369455801497.561</v>
      </c>
      <c r="AD2" s="16">
        <f>'KEEI BAU - Industry'!AT36*'Others Split'!$F$6</f>
        <v>3401896671119.3994</v>
      </c>
      <c r="AE2" s="16">
        <f>'KEEI BAU - Industry'!AU36*'Others Split'!$F$6</f>
        <v>3434337540741.2378</v>
      </c>
      <c r="AF2" s="16">
        <f>'KEEI BAU - Industry'!AV36*'Others Split'!$F$6</f>
        <v>3466778410363.0879</v>
      </c>
    </row>
    <row r="3" spans="1:35">
      <c r="A3" t="s">
        <v>3</v>
      </c>
      <c r="B3" s="16">
        <f>+CHP!B39</f>
        <v>12665376283551.715</v>
      </c>
      <c r="C3" s="16">
        <v>0</v>
      </c>
      <c r="D3" s="16">
        <v>0</v>
      </c>
      <c r="E3" s="16">
        <v>0</v>
      </c>
      <c r="F3" s="16">
        <v>0</v>
      </c>
      <c r="G3" s="16">
        <v>0</v>
      </c>
      <c r="H3" s="16">
        <v>0</v>
      </c>
      <c r="I3" s="16">
        <v>0</v>
      </c>
      <c r="J3" s="16">
        <v>0</v>
      </c>
      <c r="K3" s="16">
        <v>0</v>
      </c>
      <c r="L3" s="16">
        <v>0</v>
      </c>
      <c r="M3" s="16">
        <v>0</v>
      </c>
      <c r="N3" s="16">
        <v>0</v>
      </c>
      <c r="O3" s="16">
        <v>0</v>
      </c>
      <c r="P3" s="16">
        <v>0</v>
      </c>
      <c r="Q3" s="16">
        <v>0</v>
      </c>
      <c r="R3" s="16">
        <v>0</v>
      </c>
      <c r="S3" s="16">
        <v>0</v>
      </c>
      <c r="T3" s="16">
        <v>0</v>
      </c>
      <c r="U3" s="16">
        <v>0</v>
      </c>
      <c r="V3" s="16">
        <v>0</v>
      </c>
      <c r="W3" s="16">
        <v>0</v>
      </c>
      <c r="X3" s="16">
        <v>0</v>
      </c>
      <c r="Y3" s="16">
        <v>0</v>
      </c>
      <c r="Z3" s="16">
        <v>0</v>
      </c>
      <c r="AA3" s="16">
        <v>0</v>
      </c>
      <c r="AB3" s="16">
        <v>0</v>
      </c>
      <c r="AC3" s="16">
        <v>0</v>
      </c>
      <c r="AD3" s="16">
        <v>0</v>
      </c>
      <c r="AE3" s="16">
        <v>0</v>
      </c>
      <c r="AF3" s="16">
        <v>0</v>
      </c>
    </row>
    <row r="4" spans="1:35">
      <c r="A4" t="s">
        <v>4</v>
      </c>
      <c r="B4" s="16">
        <v>0</v>
      </c>
      <c r="C4" s="16">
        <v>0</v>
      </c>
      <c r="D4" s="16">
        <v>0</v>
      </c>
      <c r="E4" s="16">
        <v>0</v>
      </c>
      <c r="F4" s="16">
        <v>0</v>
      </c>
      <c r="G4" s="16">
        <v>0</v>
      </c>
      <c r="H4" s="16">
        <v>0</v>
      </c>
      <c r="I4" s="16">
        <v>0</v>
      </c>
      <c r="J4" s="16">
        <v>0</v>
      </c>
      <c r="K4" s="16">
        <v>0</v>
      </c>
      <c r="L4" s="16">
        <v>0</v>
      </c>
      <c r="M4" s="16">
        <v>0</v>
      </c>
      <c r="N4" s="16">
        <v>0</v>
      </c>
      <c r="O4" s="16">
        <v>0</v>
      </c>
      <c r="P4" s="16">
        <v>0</v>
      </c>
      <c r="Q4" s="16">
        <v>0</v>
      </c>
      <c r="R4" s="16">
        <v>0</v>
      </c>
      <c r="S4" s="16">
        <v>0</v>
      </c>
      <c r="T4" s="16">
        <v>0</v>
      </c>
      <c r="U4" s="16">
        <v>0</v>
      </c>
      <c r="V4" s="16">
        <v>0</v>
      </c>
      <c r="W4" s="16">
        <v>0</v>
      </c>
      <c r="X4" s="16">
        <v>0</v>
      </c>
      <c r="Y4" s="16">
        <v>0</v>
      </c>
      <c r="Z4" s="16">
        <v>0</v>
      </c>
      <c r="AA4" s="16">
        <v>0</v>
      </c>
      <c r="AB4" s="16">
        <v>0</v>
      </c>
      <c r="AC4" s="16">
        <v>0</v>
      </c>
      <c r="AD4" s="16">
        <v>0</v>
      </c>
      <c r="AE4" s="16">
        <v>0</v>
      </c>
      <c r="AF4" s="16">
        <v>0</v>
      </c>
    </row>
    <row r="5" spans="1:35">
      <c r="A5" t="s">
        <v>5</v>
      </c>
      <c r="B5" s="16">
        <f>'KEEI BAU - Industry'!R$36*'Others Split'!$F$7</f>
        <v>0</v>
      </c>
      <c r="C5" s="16">
        <f>'KEEI BAU - Industry'!S$36*'Others Split'!$F$7</f>
        <v>0</v>
      </c>
      <c r="D5" s="16">
        <f>'KEEI BAU - Industry'!T$36*'Others Split'!$F$7</f>
        <v>0</v>
      </c>
      <c r="E5" s="16">
        <f>'KEEI BAU - Industry'!U$36*'Others Split'!$F$7</f>
        <v>0</v>
      </c>
      <c r="F5" s="16">
        <f>'KEEI BAU - Industry'!V$36*'Others Split'!$F$7</f>
        <v>0</v>
      </c>
      <c r="G5" s="16">
        <f>'KEEI BAU - Industry'!W$36*'Others Split'!$F$7</f>
        <v>0</v>
      </c>
      <c r="H5" s="16">
        <f>'KEEI BAU - Industry'!X$36*'Others Split'!$F$7</f>
        <v>0</v>
      </c>
      <c r="I5" s="16">
        <f>'KEEI BAU - Industry'!Y$36*'Others Split'!$F$7</f>
        <v>0</v>
      </c>
      <c r="J5" s="16">
        <f>'KEEI BAU - Industry'!Z$36*'Others Split'!$F$7</f>
        <v>0</v>
      </c>
      <c r="K5" s="16">
        <f>'KEEI BAU - Industry'!AA$36*'Others Split'!$F$7</f>
        <v>0</v>
      </c>
      <c r="L5" s="16">
        <f>'KEEI BAU - Industry'!AB$36*'Others Split'!$F$7</f>
        <v>0</v>
      </c>
      <c r="M5" s="16">
        <f>'KEEI BAU - Industry'!AC$36*'Others Split'!$F$7</f>
        <v>0</v>
      </c>
      <c r="N5" s="16">
        <f>'KEEI BAU - Industry'!AD$36*'Others Split'!$F$7</f>
        <v>0</v>
      </c>
      <c r="O5" s="16">
        <f>'KEEI BAU - Industry'!AE$36*'Others Split'!$F$7</f>
        <v>0</v>
      </c>
      <c r="P5" s="16">
        <f>'KEEI BAU - Industry'!AF$36*'Others Split'!$F$7</f>
        <v>0</v>
      </c>
      <c r="Q5" s="16">
        <f>'KEEI BAU - Industry'!AG$36*'Others Split'!$F$7</f>
        <v>0</v>
      </c>
      <c r="R5" s="16">
        <f>'KEEI BAU - Industry'!AH$36*'Others Split'!$F$7</f>
        <v>0</v>
      </c>
      <c r="S5" s="16">
        <f>'KEEI BAU - Industry'!AI$36*'Others Split'!$F$7</f>
        <v>0</v>
      </c>
      <c r="T5" s="16">
        <f>'KEEI BAU - Industry'!AJ$36*'Others Split'!$F$7</f>
        <v>0</v>
      </c>
      <c r="U5" s="16">
        <f>'KEEI BAU - Industry'!AK$36*'Others Split'!$F$7</f>
        <v>0</v>
      </c>
      <c r="V5" s="16">
        <f>'KEEI BAU - Industry'!AL$36*'Others Split'!$F$7</f>
        <v>0</v>
      </c>
      <c r="W5" s="16">
        <f>'KEEI BAU - Industry'!AM$36*'Others Split'!$F$7</f>
        <v>0</v>
      </c>
      <c r="X5" s="16">
        <f>'KEEI BAU - Industry'!AN$36*'Others Split'!$F$7</f>
        <v>0</v>
      </c>
      <c r="Y5" s="16">
        <f>'KEEI BAU - Industry'!AO$36*'Others Split'!$F$7</f>
        <v>0</v>
      </c>
      <c r="Z5" s="16">
        <f>'KEEI BAU - Industry'!AP$36*'Others Split'!$F$7</f>
        <v>0</v>
      </c>
      <c r="AA5" s="16">
        <f>'KEEI BAU - Industry'!AQ$36*'Others Split'!$F$7</f>
        <v>0</v>
      </c>
      <c r="AB5" s="16">
        <f>'KEEI BAU - Industry'!AR$36*'Others Split'!$F$7</f>
        <v>0</v>
      </c>
      <c r="AC5" s="16">
        <f>'KEEI BAU - Industry'!AS$36*'Others Split'!$F$7</f>
        <v>0</v>
      </c>
      <c r="AD5" s="16">
        <f>'KEEI BAU - Industry'!AT$36*'Others Split'!$F$7</f>
        <v>0</v>
      </c>
      <c r="AE5" s="16">
        <f>'KEEI BAU - Industry'!AU$36*'Others Split'!$F$7</f>
        <v>0</v>
      </c>
      <c r="AF5" s="16">
        <f>'KEEI BAU - Industry'!AV$36*'Others Split'!$F$7</f>
        <v>0</v>
      </c>
    </row>
    <row r="6" spans="1:35">
      <c r="A6" t="s">
        <v>6</v>
      </c>
      <c r="B6" s="16">
        <f>'KEEI BAU - Industry'!R$36*'Others Split'!$F$8</f>
        <v>0</v>
      </c>
      <c r="C6" s="16">
        <f>'KEEI BAU - Industry'!S$36*'Others Split'!$F$8</f>
        <v>0</v>
      </c>
      <c r="D6" s="16">
        <f>'KEEI BAU - Industry'!T$36*'Others Split'!$F$8</f>
        <v>0</v>
      </c>
      <c r="E6" s="16">
        <f>'KEEI BAU - Industry'!U$36*'Others Split'!$F$8</f>
        <v>0</v>
      </c>
      <c r="F6" s="16">
        <f>'KEEI BAU - Industry'!V$36*'Others Split'!$F$8</f>
        <v>0</v>
      </c>
      <c r="G6" s="16">
        <f>'KEEI BAU - Industry'!W$36*'Others Split'!$F$8</f>
        <v>0</v>
      </c>
      <c r="H6" s="16">
        <f>'KEEI BAU - Industry'!X$36*'Others Split'!$F$8</f>
        <v>0</v>
      </c>
      <c r="I6" s="16">
        <f>'KEEI BAU - Industry'!Y$36*'Others Split'!$F$8</f>
        <v>0</v>
      </c>
      <c r="J6" s="16">
        <f>'KEEI BAU - Industry'!Z$36*'Others Split'!$F$8</f>
        <v>0</v>
      </c>
      <c r="K6" s="16">
        <f>'KEEI BAU - Industry'!AA$36*'Others Split'!$F$8</f>
        <v>0</v>
      </c>
      <c r="L6" s="16">
        <f>'KEEI BAU - Industry'!AB$36*'Others Split'!$F$8</f>
        <v>0</v>
      </c>
      <c r="M6" s="16">
        <f>'KEEI BAU - Industry'!AC$36*'Others Split'!$F$8</f>
        <v>0</v>
      </c>
      <c r="N6" s="16">
        <f>'KEEI BAU - Industry'!AD$36*'Others Split'!$F$8</f>
        <v>0</v>
      </c>
      <c r="O6" s="16">
        <f>'KEEI BAU - Industry'!AE$36*'Others Split'!$F$8</f>
        <v>0</v>
      </c>
      <c r="P6" s="16">
        <f>'KEEI BAU - Industry'!AF$36*'Others Split'!$F$8</f>
        <v>0</v>
      </c>
      <c r="Q6" s="16">
        <f>'KEEI BAU - Industry'!AG$36*'Others Split'!$F$8</f>
        <v>0</v>
      </c>
      <c r="R6" s="16">
        <f>'KEEI BAU - Industry'!AH$36*'Others Split'!$F$8</f>
        <v>0</v>
      </c>
      <c r="S6" s="16">
        <f>'KEEI BAU - Industry'!AI$36*'Others Split'!$F$8</f>
        <v>0</v>
      </c>
      <c r="T6" s="16">
        <f>'KEEI BAU - Industry'!AJ$36*'Others Split'!$F$8</f>
        <v>0</v>
      </c>
      <c r="U6" s="16">
        <f>'KEEI BAU - Industry'!AK$36*'Others Split'!$F$8</f>
        <v>0</v>
      </c>
      <c r="V6" s="16">
        <f>'KEEI BAU - Industry'!AL$36*'Others Split'!$F$8</f>
        <v>0</v>
      </c>
      <c r="W6" s="16">
        <f>'KEEI BAU - Industry'!AM$36*'Others Split'!$F$8</f>
        <v>0</v>
      </c>
      <c r="X6" s="16">
        <f>'KEEI BAU - Industry'!AN$36*'Others Split'!$F$8</f>
        <v>0</v>
      </c>
      <c r="Y6" s="16">
        <f>'KEEI BAU - Industry'!AO$36*'Others Split'!$F$8</f>
        <v>0</v>
      </c>
      <c r="Z6" s="16">
        <f>'KEEI BAU - Industry'!AP$36*'Others Split'!$F$8</f>
        <v>0</v>
      </c>
      <c r="AA6" s="16">
        <f>'KEEI BAU - Industry'!AQ$36*'Others Split'!$F$8</f>
        <v>0</v>
      </c>
      <c r="AB6" s="16">
        <f>'KEEI BAU - Industry'!AR$36*'Others Split'!$F$8</f>
        <v>0</v>
      </c>
      <c r="AC6" s="16">
        <f>'KEEI BAU - Industry'!AS$36*'Others Split'!$F$8</f>
        <v>0</v>
      </c>
      <c r="AD6" s="16">
        <f>'KEEI BAU - Industry'!AT$36*'Others Split'!$F$8</f>
        <v>0</v>
      </c>
      <c r="AE6" s="16">
        <f>'KEEI BAU - Industry'!AU$36*'Others Split'!$F$8</f>
        <v>0</v>
      </c>
      <c r="AF6" s="16">
        <f>'KEEI BAU - Industry'!AV$36*'Others Split'!$F$8</f>
        <v>0</v>
      </c>
    </row>
    <row r="7" spans="1:35">
      <c r="A7" t="s">
        <v>7</v>
      </c>
      <c r="B7" s="16">
        <f>'KEEI BAU - Industry'!R$36*'Others Split'!$F$9</f>
        <v>14218277189562.152</v>
      </c>
      <c r="C7" s="16">
        <f>'KEEI BAU - Industry'!S$36*'Others Split'!$F$9</f>
        <v>15587869964595.568</v>
      </c>
      <c r="D7" s="16">
        <f>'KEEI BAU - Industry'!T$36*'Others Split'!$F$9</f>
        <v>16957462739628.982</v>
      </c>
      <c r="E7" s="16">
        <f>'KEEI BAU - Industry'!U$36*'Others Split'!$F$9</f>
        <v>18327055514662.395</v>
      </c>
      <c r="F7" s="16">
        <f>'KEEI BAU - Industry'!V$36*'Others Split'!$F$9</f>
        <v>19696648289695.809</v>
      </c>
      <c r="G7" s="16">
        <f>'KEEI BAU - Industry'!W$36*'Others Split'!$F$9</f>
        <v>21066241064729.227</v>
      </c>
      <c r="H7" s="16">
        <f>'KEEI BAU - Industry'!X$36*'Others Split'!$F$9</f>
        <v>21559840222344.297</v>
      </c>
      <c r="I7" s="16">
        <f>'KEEI BAU - Industry'!Y$36*'Others Split'!$F$9</f>
        <v>22053439379959.387</v>
      </c>
      <c r="J7" s="16">
        <f>'KEEI BAU - Industry'!Z$36*'Others Split'!$F$9</f>
        <v>22547038537574.477</v>
      </c>
      <c r="K7" s="16">
        <f>'KEEI BAU - Industry'!AA$36*'Others Split'!$F$9</f>
        <v>23040637695189.566</v>
      </c>
      <c r="L7" s="16">
        <f>'KEEI BAU - Industry'!AB$36*'Others Split'!$F$9</f>
        <v>23534236852804.656</v>
      </c>
      <c r="M7" s="16">
        <f>'KEEI BAU - Industry'!AC$36*'Others Split'!$F$9</f>
        <v>23877577514950.918</v>
      </c>
      <c r="N7" s="16">
        <f>'KEEI BAU - Industry'!AD$36*'Others Split'!$F$9</f>
        <v>24220918177097.184</v>
      </c>
      <c r="O7" s="16">
        <f>'KEEI BAU - Industry'!AE$36*'Others Split'!$F$9</f>
        <v>24564258839243.445</v>
      </c>
      <c r="P7" s="16">
        <f>'KEEI BAU - Industry'!AF$36*'Others Split'!$F$9</f>
        <v>24907599501389.711</v>
      </c>
      <c r="Q7" s="16">
        <f>'KEEI BAU - Industry'!AG$36*'Others Split'!$F$9</f>
        <v>25250940163535.98</v>
      </c>
      <c r="R7" s="16">
        <f>'KEEI BAU - Industry'!AH$36*'Others Split'!$F$9</f>
        <v>25472571444352.492</v>
      </c>
      <c r="S7" s="16">
        <f>'KEEI BAU - Industry'!AI$36*'Others Split'!$F$9</f>
        <v>25694202725169.008</v>
      </c>
      <c r="T7" s="16">
        <f>'KEEI BAU - Industry'!AJ$36*'Others Split'!$F$9</f>
        <v>25915834005985.523</v>
      </c>
      <c r="U7" s="16">
        <f>'KEEI BAU - Industry'!AK$36*'Others Split'!$F$9</f>
        <v>26137465286802.039</v>
      </c>
      <c r="V7" s="16">
        <f>'KEEI BAU - Industry'!AL$36*'Others Split'!$F$9</f>
        <v>26359096567618.555</v>
      </c>
      <c r="W7" s="16">
        <f>'KEEI BAU - Industry'!AM$36*'Others Split'!$F$9</f>
        <v>26743007023541.402</v>
      </c>
      <c r="X7" s="16">
        <f>'KEEI BAU - Industry'!AN$36*'Others Split'!$F$9</f>
        <v>27016272587346.273</v>
      </c>
      <c r="Y7" s="16">
        <f>'KEEI BAU - Industry'!AO$36*'Others Split'!$F$9</f>
        <v>27289538151151.234</v>
      </c>
      <c r="Z7" s="16">
        <f>'KEEI BAU - Industry'!AP$36*'Others Split'!$F$9</f>
        <v>27562803714956.102</v>
      </c>
      <c r="AA7" s="16">
        <f>'KEEI BAU - Industry'!AQ$36*'Others Split'!$F$9</f>
        <v>27836069278760.973</v>
      </c>
      <c r="AB7" s="16">
        <f>'KEEI BAU - Industry'!AR$36*'Others Split'!$F$9</f>
        <v>28109334842565.84</v>
      </c>
      <c r="AC7" s="16">
        <f>'KEEI BAU - Industry'!AS$36*'Others Split'!$F$9</f>
        <v>28382600406370.805</v>
      </c>
      <c r="AD7" s="16">
        <f>'KEEI BAU - Industry'!AT$36*'Others Split'!$F$9</f>
        <v>28655865970175.672</v>
      </c>
      <c r="AE7" s="16">
        <f>'KEEI BAU - Industry'!AU$36*'Others Split'!$F$9</f>
        <v>28929131533980.539</v>
      </c>
      <c r="AF7" s="16">
        <f>'KEEI BAU - Industry'!AV$36*'Others Split'!$F$9</f>
        <v>29202397097785.504</v>
      </c>
    </row>
    <row r="8" spans="1:35">
      <c r="A8" t="s">
        <v>8</v>
      </c>
      <c r="B8" s="16">
        <f>'KEEI BAU - Industry'!R$36*'Others Split'!$F$10</f>
        <v>0</v>
      </c>
      <c r="C8" s="16">
        <f>'KEEI BAU - Industry'!S$36*'Others Split'!$F$10</f>
        <v>0</v>
      </c>
      <c r="D8" s="16">
        <f>'KEEI BAU - Industry'!T$36*'Others Split'!$F$10</f>
        <v>0</v>
      </c>
      <c r="E8" s="16">
        <f>'KEEI BAU - Industry'!U$36*'Others Split'!$F$10</f>
        <v>0</v>
      </c>
      <c r="F8" s="16">
        <f>'KEEI BAU - Industry'!V$36*'Others Split'!$F$10</f>
        <v>0</v>
      </c>
      <c r="G8" s="16">
        <f>'KEEI BAU - Industry'!W$36*'Others Split'!$F$10</f>
        <v>0</v>
      </c>
      <c r="H8" s="16">
        <f>'KEEI BAU - Industry'!X$36*'Others Split'!$F$10</f>
        <v>0</v>
      </c>
      <c r="I8" s="16">
        <f>'KEEI BAU - Industry'!Y$36*'Others Split'!$F$10</f>
        <v>0</v>
      </c>
      <c r="J8" s="16">
        <f>'KEEI BAU - Industry'!Z$36*'Others Split'!$F$10</f>
        <v>0</v>
      </c>
      <c r="K8" s="16">
        <f>'KEEI BAU - Industry'!AA$36*'Others Split'!$F$10</f>
        <v>0</v>
      </c>
      <c r="L8" s="16">
        <f>'KEEI BAU - Industry'!AB$36*'Others Split'!$F$10</f>
        <v>0</v>
      </c>
      <c r="M8" s="16">
        <f>'KEEI BAU - Industry'!AC$36*'Others Split'!$F$10</f>
        <v>0</v>
      </c>
      <c r="N8" s="16">
        <f>'KEEI BAU - Industry'!AD$36*'Others Split'!$F$10</f>
        <v>0</v>
      </c>
      <c r="O8" s="16">
        <f>'KEEI BAU - Industry'!AE$36*'Others Split'!$F$10</f>
        <v>0</v>
      </c>
      <c r="P8" s="16">
        <f>'KEEI BAU - Industry'!AF$36*'Others Split'!$F$10</f>
        <v>0</v>
      </c>
      <c r="Q8" s="16">
        <f>'KEEI BAU - Industry'!AG$36*'Others Split'!$F$10</f>
        <v>0</v>
      </c>
      <c r="R8" s="16">
        <f>'KEEI BAU - Industry'!AH$36*'Others Split'!$F$10</f>
        <v>0</v>
      </c>
      <c r="S8" s="16">
        <f>'KEEI BAU - Industry'!AI$36*'Others Split'!$F$10</f>
        <v>0</v>
      </c>
      <c r="T8" s="16">
        <f>'KEEI BAU - Industry'!AJ$36*'Others Split'!$F$10</f>
        <v>0</v>
      </c>
      <c r="U8" s="16">
        <f>'KEEI BAU - Industry'!AK$36*'Others Split'!$F$10</f>
        <v>0</v>
      </c>
      <c r="V8" s="16">
        <f>'KEEI BAU - Industry'!AL$36*'Others Split'!$F$10</f>
        <v>0</v>
      </c>
      <c r="W8" s="16">
        <f>'KEEI BAU - Industry'!AM$36*'Others Split'!$F$10</f>
        <v>0</v>
      </c>
      <c r="X8" s="16">
        <f>'KEEI BAU - Industry'!AN$36*'Others Split'!$F$10</f>
        <v>0</v>
      </c>
      <c r="Y8" s="16">
        <f>'KEEI BAU - Industry'!AO$36*'Others Split'!$F$10</f>
        <v>0</v>
      </c>
      <c r="Z8" s="16">
        <f>'KEEI BAU - Industry'!AP$36*'Others Split'!$F$10</f>
        <v>0</v>
      </c>
      <c r="AA8" s="16">
        <f>'KEEI BAU - Industry'!AQ$36*'Others Split'!$F$10</f>
        <v>0</v>
      </c>
      <c r="AB8" s="16">
        <f>'KEEI BAU - Industry'!AR$36*'Others Split'!$F$10</f>
        <v>0</v>
      </c>
      <c r="AC8" s="16">
        <f>'KEEI BAU - Industry'!AS$36*'Others Split'!$F$10</f>
        <v>0</v>
      </c>
      <c r="AD8" s="16">
        <f>'KEEI BAU - Industry'!AT$36*'Others Split'!$F$10</f>
        <v>0</v>
      </c>
      <c r="AE8" s="16">
        <f>'KEEI BAU - Industry'!AU$36*'Others Split'!$F$10</f>
        <v>0</v>
      </c>
      <c r="AF8" s="16">
        <f>'KEEI BAU - Industry'!AV$36*'Others Split'!$F$10</f>
        <v>0</v>
      </c>
    </row>
    <row r="9" spans="1:35">
      <c r="A9" t="s">
        <v>9</v>
      </c>
      <c r="B9" s="16">
        <f>'KEEI BAU - Industry'!R$36*'Others Split'!$F$11</f>
        <v>0</v>
      </c>
      <c r="C9" s="16">
        <f>'KEEI BAU - Industry'!S$36*'Others Split'!$F$11</f>
        <v>0</v>
      </c>
      <c r="D9" s="16">
        <f>'KEEI BAU - Industry'!T$36*'Others Split'!$F$11</f>
        <v>0</v>
      </c>
      <c r="E9" s="16">
        <f>'KEEI BAU - Industry'!U$36*'Others Split'!$F$11</f>
        <v>0</v>
      </c>
      <c r="F9" s="16">
        <f>'KEEI BAU - Industry'!V$36*'Others Split'!$F$11</f>
        <v>0</v>
      </c>
      <c r="G9" s="16">
        <f>'KEEI BAU - Industry'!W$36*'Others Split'!$F$11</f>
        <v>0</v>
      </c>
      <c r="H9" s="16">
        <f>'KEEI BAU - Industry'!X$36*'Others Split'!$F$11</f>
        <v>0</v>
      </c>
      <c r="I9" s="16">
        <f>'KEEI BAU - Industry'!Y$36*'Others Split'!$F$11</f>
        <v>0</v>
      </c>
      <c r="J9" s="16">
        <f>'KEEI BAU - Industry'!Z$36*'Others Split'!$F$11</f>
        <v>0</v>
      </c>
      <c r="K9" s="16">
        <f>'KEEI BAU - Industry'!AA$36*'Others Split'!$F$11</f>
        <v>0</v>
      </c>
      <c r="L9" s="16">
        <f>'KEEI BAU - Industry'!AB$36*'Others Split'!$F$11</f>
        <v>0</v>
      </c>
      <c r="M9" s="16">
        <f>'KEEI BAU - Industry'!AC$36*'Others Split'!$F$11</f>
        <v>0</v>
      </c>
      <c r="N9" s="16">
        <f>'KEEI BAU - Industry'!AD$36*'Others Split'!$F$11</f>
        <v>0</v>
      </c>
      <c r="O9" s="16">
        <f>'KEEI BAU - Industry'!AE$36*'Others Split'!$F$11</f>
        <v>0</v>
      </c>
      <c r="P9" s="16">
        <f>'KEEI BAU - Industry'!AF$36*'Others Split'!$F$11</f>
        <v>0</v>
      </c>
      <c r="Q9" s="16">
        <f>'KEEI BAU - Industry'!AG$36*'Others Split'!$F$11</f>
        <v>0</v>
      </c>
      <c r="R9" s="16">
        <f>'KEEI BAU - Industry'!AH$36*'Others Split'!$F$11</f>
        <v>0</v>
      </c>
      <c r="S9" s="16">
        <f>'KEEI BAU - Industry'!AI$36*'Others Split'!$F$11</f>
        <v>0</v>
      </c>
      <c r="T9" s="16">
        <f>'KEEI BAU - Industry'!AJ$36*'Others Split'!$F$11</f>
        <v>0</v>
      </c>
      <c r="U9" s="16">
        <f>'KEEI BAU - Industry'!AK$36*'Others Split'!$F$11</f>
        <v>0</v>
      </c>
      <c r="V9" s="16">
        <f>'KEEI BAU - Industry'!AL$36*'Others Split'!$F$11</f>
        <v>0</v>
      </c>
      <c r="W9" s="16">
        <f>'KEEI BAU - Industry'!AM$36*'Others Split'!$F$11</f>
        <v>0</v>
      </c>
      <c r="X9" s="16">
        <f>'KEEI BAU - Industry'!AN$36*'Others Split'!$F$11</f>
        <v>0</v>
      </c>
      <c r="Y9" s="16">
        <f>'KEEI BAU - Industry'!AO$36*'Others Split'!$F$11</f>
        <v>0</v>
      </c>
      <c r="Z9" s="16">
        <f>'KEEI BAU - Industry'!AP$36*'Others Split'!$F$11</f>
        <v>0</v>
      </c>
      <c r="AA9" s="16">
        <f>'KEEI BAU - Industry'!AQ$36*'Others Split'!$F$11</f>
        <v>0</v>
      </c>
      <c r="AB9" s="16">
        <f>'KEEI BAU - Industry'!AR$36*'Others Split'!$F$11</f>
        <v>0</v>
      </c>
      <c r="AC9" s="16">
        <f>'KEEI BAU - Industry'!AS$36*'Others Split'!$F$11</f>
        <v>0</v>
      </c>
      <c r="AD9" s="16">
        <f>'KEEI BAU - Industry'!AT$36*'Others Split'!$F$11</f>
        <v>0</v>
      </c>
      <c r="AE9" s="16">
        <f>'KEEI BAU - Industry'!AU$36*'Others Split'!$F$11</f>
        <v>0</v>
      </c>
      <c r="AF9" s="16">
        <f>'KEEI BAU - Industry'!AV$36*'Others Split'!$F$11</f>
        <v>0</v>
      </c>
    </row>
    <row r="10" spans="1:35">
      <c r="A10" t="s">
        <v>10</v>
      </c>
      <c r="B10" s="16">
        <v>0</v>
      </c>
      <c r="C10" s="16">
        <v>0</v>
      </c>
      <c r="D10" s="16">
        <v>0</v>
      </c>
      <c r="E10" s="16">
        <v>0</v>
      </c>
      <c r="F10" s="16">
        <v>0</v>
      </c>
      <c r="G10" s="16">
        <v>0</v>
      </c>
      <c r="H10" s="16">
        <v>0</v>
      </c>
      <c r="I10" s="16">
        <v>0</v>
      </c>
      <c r="J10" s="16">
        <v>0</v>
      </c>
      <c r="K10" s="16">
        <v>0</v>
      </c>
      <c r="L10" s="16">
        <v>0</v>
      </c>
      <c r="M10" s="16">
        <v>0</v>
      </c>
      <c r="N10" s="16">
        <v>0</v>
      </c>
      <c r="O10" s="16">
        <v>0</v>
      </c>
      <c r="P10" s="16">
        <v>0</v>
      </c>
      <c r="Q10" s="16">
        <v>0</v>
      </c>
      <c r="R10" s="16">
        <v>0</v>
      </c>
      <c r="S10" s="16">
        <v>0</v>
      </c>
      <c r="T10" s="16">
        <v>0</v>
      </c>
      <c r="U10" s="16">
        <v>0</v>
      </c>
      <c r="V10" s="16">
        <v>0</v>
      </c>
      <c r="W10" s="16">
        <v>0</v>
      </c>
      <c r="X10" s="16">
        <v>0</v>
      </c>
      <c r="Y10" s="16">
        <v>0</v>
      </c>
      <c r="Z10" s="16">
        <v>0</v>
      </c>
      <c r="AA10" s="16">
        <v>0</v>
      </c>
      <c r="AB10" s="16">
        <v>0</v>
      </c>
      <c r="AC10" s="16">
        <v>0</v>
      </c>
      <c r="AD10" s="16">
        <v>0</v>
      </c>
      <c r="AE10" s="16">
        <v>0</v>
      </c>
      <c r="AF10" s="16">
        <v>0</v>
      </c>
    </row>
    <row r="11" spans="1:35">
      <c r="A11" t="s">
        <v>11</v>
      </c>
      <c r="B11" s="16">
        <f>'KEEI BAU - Industry'!R$8*'Petrochemicals Split'!$F$6</f>
        <v>3639376630348.9731</v>
      </c>
      <c r="C11" s="16">
        <f>'KEEI BAU - Industry'!S$8*'Petrochemicals Split'!$F$6</f>
        <v>3827949444654.7417</v>
      </c>
      <c r="D11" s="16">
        <f>'KEEI BAU - Industry'!T$8*'Petrochemicals Split'!$F$6</f>
        <v>4016522258960.5117</v>
      </c>
      <c r="E11" s="16">
        <f>'KEEI BAU - Industry'!U$8*'Petrochemicals Split'!$F$6</f>
        <v>4205095073266.2803</v>
      </c>
      <c r="F11" s="16">
        <f>'KEEI BAU - Industry'!V$8*'Petrochemicals Split'!$F$6</f>
        <v>4393667887572.0488</v>
      </c>
      <c r="G11" s="16">
        <f>'KEEI BAU - Industry'!W$8*'Petrochemicals Split'!$F$6</f>
        <v>4582240701877.8184</v>
      </c>
      <c r="H11" s="16">
        <f>'KEEI BAU - Industry'!X$8*'Petrochemicals Split'!$F$6</f>
        <v>4673885515915.375</v>
      </c>
      <c r="I11" s="16">
        <f>'KEEI BAU - Industry'!Y$8*'Petrochemicals Split'!$F$6</f>
        <v>4765530329952.9316</v>
      </c>
      <c r="J11" s="16">
        <f>'KEEI BAU - Industry'!Z$8*'Petrochemicals Split'!$F$6</f>
        <v>4857175143990.4883</v>
      </c>
      <c r="K11" s="16">
        <f>'KEEI BAU - Industry'!AA$8*'Petrochemicals Split'!$F$6</f>
        <v>4948819958028.0439</v>
      </c>
      <c r="L11" s="16">
        <f>'KEEI BAU - Industry'!AB$8*'Petrochemicals Split'!$F$6</f>
        <v>5040464772065.6006</v>
      </c>
      <c r="M11" s="16">
        <f>'KEEI BAU - Industry'!AC$8*'Petrochemicals Split'!$F$6</f>
        <v>5086287179084.3789</v>
      </c>
      <c r="N11" s="16">
        <f>'KEEI BAU - Industry'!AD$8*'Petrochemicals Split'!$F$6</f>
        <v>5132109586103.1572</v>
      </c>
      <c r="O11" s="16">
        <f>'KEEI BAU - Industry'!AE$8*'Petrochemicals Split'!$F$6</f>
        <v>5177931993121.9355</v>
      </c>
      <c r="P11" s="16">
        <f>'KEEI BAU - Industry'!AF$8*'Petrochemicals Split'!$F$6</f>
        <v>5223754400140.7129</v>
      </c>
      <c r="Q11" s="16">
        <f>'KEEI BAU - Industry'!AG$8*'Petrochemicals Split'!$F$6</f>
        <v>5269576807159.4912</v>
      </c>
      <c r="R11" s="16">
        <f>'KEEI BAU - Industry'!AH$8*'Petrochemicals Split'!$F$6</f>
        <v>5283676009319.1152</v>
      </c>
      <c r="S11" s="16">
        <f>'KEEI BAU - Industry'!AI$8*'Petrochemicals Split'!$F$6</f>
        <v>5297775211478.7393</v>
      </c>
      <c r="T11" s="16">
        <f>'KEEI BAU - Industry'!AJ$8*'Petrochemicals Split'!$F$6</f>
        <v>5311874413638.3633</v>
      </c>
      <c r="U11" s="16">
        <f>'KEEI BAU - Industry'!AK$8*'Petrochemicals Split'!$F$6</f>
        <v>5325973615797.9873</v>
      </c>
      <c r="V11" s="16">
        <f>'KEEI BAU - Industry'!AL$8*'Petrochemicals Split'!$F$6</f>
        <v>5340072817957.6113</v>
      </c>
      <c r="W11" s="16">
        <f>'KEEI BAU - Industry'!AM$8*'Petrochemicals Split'!$F$6</f>
        <v>5396469626596.1084</v>
      </c>
      <c r="X11" s="16">
        <f>'KEEI BAU - Industry'!AN$8*'Petrochemicals Split'!$F$6</f>
        <v>5424027158089.9141</v>
      </c>
      <c r="Y11" s="16">
        <f>'KEEI BAU - Industry'!AO$8*'Petrochemicals Split'!$F$6</f>
        <v>5451584689583.7275</v>
      </c>
      <c r="Z11" s="16">
        <f>'KEEI BAU - Industry'!AP$8*'Petrochemicals Split'!$F$6</f>
        <v>5479142221077.5332</v>
      </c>
      <c r="AA11" s="16">
        <f>'KEEI BAU - Industry'!AQ$8*'Petrochemicals Split'!$F$6</f>
        <v>5506699752571.3467</v>
      </c>
      <c r="AB11" s="16">
        <f>'KEEI BAU - Industry'!AR$8*'Petrochemicals Split'!$F$6</f>
        <v>5534257284065.1602</v>
      </c>
      <c r="AC11" s="16">
        <f>'KEEI BAU - Industry'!AS$8*'Petrochemicals Split'!$F$6</f>
        <v>5561814815558.9658</v>
      </c>
      <c r="AD11" s="16">
        <f>'KEEI BAU - Industry'!AT$8*'Petrochemicals Split'!$F$6</f>
        <v>5589372347052.7793</v>
      </c>
      <c r="AE11" s="16">
        <f>'KEEI BAU - Industry'!AU$8*'Petrochemicals Split'!$F$6</f>
        <v>5616929878546.5928</v>
      </c>
      <c r="AF11" s="16">
        <f>'KEEI BAU - Industry'!AV$8*'Petrochemicals Split'!$F$6</f>
        <v>5644487410040.3984</v>
      </c>
    </row>
    <row r="12" spans="1:35">
      <c r="A12" t="s">
        <v>12</v>
      </c>
      <c r="B12" s="16">
        <f>'KEEI BAU - Industry'!R$8*'Petrochemicals Split'!$F$7</f>
        <v>4549770542714.2158</v>
      </c>
      <c r="C12" s="16">
        <f>'KEEI BAU - Industry'!S$8*'Petrochemicals Split'!$F$7</f>
        <v>4785515045915.8086</v>
      </c>
      <c r="D12" s="16">
        <f>'KEEI BAU - Industry'!T$8*'Petrochemicals Split'!$F$7</f>
        <v>5021259549117.4023</v>
      </c>
      <c r="E12" s="16">
        <f>'KEEI BAU - Industry'!U$8*'Petrochemicals Split'!$F$7</f>
        <v>5257004052318.9951</v>
      </c>
      <c r="F12" s="16">
        <f>'KEEI BAU - Industry'!V$8*'Petrochemicals Split'!$F$7</f>
        <v>5492748555520.5879</v>
      </c>
      <c r="G12" s="16">
        <f>'KEEI BAU - Industry'!W$8*'Petrochemicals Split'!$F$7</f>
        <v>5728493058722.1816</v>
      </c>
      <c r="H12" s="16">
        <f>'KEEI BAU - Industry'!X$8*'Petrochemicals Split'!$F$7</f>
        <v>5843062919896.625</v>
      </c>
      <c r="I12" s="16">
        <f>'KEEI BAU - Industry'!Y$8*'Petrochemicals Split'!$F$7</f>
        <v>5957632781071.0684</v>
      </c>
      <c r="J12" s="16">
        <f>'KEEI BAU - Industry'!Z$8*'Petrochemicals Split'!$F$7</f>
        <v>6072202642245.5117</v>
      </c>
      <c r="K12" s="16">
        <f>'KEEI BAU - Industry'!AA$8*'Petrochemicals Split'!$F$7</f>
        <v>6186772503419.9561</v>
      </c>
      <c r="L12" s="16">
        <f>'KEEI BAU - Industry'!AB$8*'Petrochemicals Split'!$F$7</f>
        <v>6301342364594.3994</v>
      </c>
      <c r="M12" s="16">
        <f>'KEEI BAU - Industry'!AC$8*'Petrochemicals Split'!$F$7</f>
        <v>6358627295181.6211</v>
      </c>
      <c r="N12" s="16">
        <f>'KEEI BAU - Industry'!AD$8*'Petrochemicals Split'!$F$7</f>
        <v>6415912225768.8428</v>
      </c>
      <c r="O12" s="16">
        <f>'KEEI BAU - Industry'!AE$8*'Petrochemicals Split'!$F$7</f>
        <v>6473197156356.0645</v>
      </c>
      <c r="P12" s="16">
        <f>'KEEI BAU - Industry'!AF$8*'Petrochemicals Split'!$F$7</f>
        <v>6530482086943.2871</v>
      </c>
      <c r="Q12" s="16">
        <f>'KEEI BAU - Industry'!AG$8*'Petrochemicals Split'!$F$7</f>
        <v>6587767017530.5088</v>
      </c>
      <c r="R12" s="16">
        <f>'KEEI BAU - Industry'!AH$8*'Petrochemicals Split'!$F$7</f>
        <v>6605393150018.8848</v>
      </c>
      <c r="S12" s="16">
        <f>'KEEI BAU - Industry'!AI$8*'Petrochemicals Split'!$F$7</f>
        <v>6623019282507.2607</v>
      </c>
      <c r="T12" s="16">
        <f>'KEEI BAU - Industry'!AJ$8*'Petrochemicals Split'!$F$7</f>
        <v>6640645414995.6367</v>
      </c>
      <c r="U12" s="16">
        <f>'KEEI BAU - Industry'!AK$8*'Petrochemicals Split'!$F$7</f>
        <v>6658271547484.0127</v>
      </c>
      <c r="V12" s="16">
        <f>'KEEI BAU - Industry'!AL$8*'Petrochemicals Split'!$F$7</f>
        <v>6675897679972.3887</v>
      </c>
      <c r="W12" s="16">
        <f>'KEEI BAU - Industry'!AM$8*'Petrochemicals Split'!$F$7</f>
        <v>6746402209925.8916</v>
      </c>
      <c r="X12" s="16">
        <f>'KEEI BAU - Industry'!AN$8*'Petrochemicals Split'!$F$7</f>
        <v>6780853287062.2578</v>
      </c>
      <c r="Y12" s="16">
        <f>'KEEI BAU - Industry'!AO$8*'Petrochemicals Split'!$F$7</f>
        <v>6815304364198.6318</v>
      </c>
      <c r="Z12" s="16">
        <f>'KEEI BAU - Industry'!AP$8*'Petrochemicals Split'!$F$7</f>
        <v>6849755441334.998</v>
      </c>
      <c r="AA12" s="16">
        <f>'KEEI BAU - Industry'!AQ$8*'Petrochemicals Split'!$F$7</f>
        <v>6884206518471.3721</v>
      </c>
      <c r="AB12" s="16">
        <f>'KEEI BAU - Industry'!AR$8*'Petrochemicals Split'!$F$7</f>
        <v>6918657595607.7461</v>
      </c>
      <c r="AC12" s="16">
        <f>'KEEI BAU - Industry'!AS$8*'Petrochemicals Split'!$F$7</f>
        <v>6953108672744.1123</v>
      </c>
      <c r="AD12" s="16">
        <f>'KEEI BAU - Industry'!AT$8*'Petrochemicals Split'!$F$7</f>
        <v>6987559749880.4863</v>
      </c>
      <c r="AE12" s="16">
        <f>'KEEI BAU - Industry'!AU$8*'Petrochemicals Split'!$F$7</f>
        <v>7022010827016.8604</v>
      </c>
      <c r="AF12" s="16">
        <f>'KEEI BAU - Industry'!AV$8*'Petrochemicals Split'!$F$7</f>
        <v>7056461904153.2266</v>
      </c>
    </row>
    <row r="13" spans="1:35">
      <c r="A13" t="s">
        <v>13</v>
      </c>
      <c r="B13" s="16">
        <f>'KEEI BAU - Industry'!R$36*'Others Split'!$F$12</f>
        <v>0</v>
      </c>
      <c r="C13" s="16">
        <f>'KEEI BAU - Industry'!S$36*'Others Split'!$F$12</f>
        <v>0</v>
      </c>
      <c r="D13" s="16">
        <f>'KEEI BAU - Industry'!T$36*'Others Split'!$F$12</f>
        <v>0</v>
      </c>
      <c r="E13" s="16">
        <f>'KEEI BAU - Industry'!U$36*'Others Split'!$F$12</f>
        <v>0</v>
      </c>
      <c r="F13" s="16">
        <f>'KEEI BAU - Industry'!V$36*'Others Split'!$F$12</f>
        <v>0</v>
      </c>
      <c r="G13" s="16">
        <f>'KEEI BAU - Industry'!W$36*'Others Split'!$F$12</f>
        <v>0</v>
      </c>
      <c r="H13" s="16">
        <f>'KEEI BAU - Industry'!X$36*'Others Split'!$F$12</f>
        <v>0</v>
      </c>
      <c r="I13" s="16">
        <f>'KEEI BAU - Industry'!Y$36*'Others Split'!$F$12</f>
        <v>0</v>
      </c>
      <c r="J13" s="16">
        <f>'KEEI BAU - Industry'!Z$36*'Others Split'!$F$12</f>
        <v>0</v>
      </c>
      <c r="K13" s="16">
        <f>'KEEI BAU - Industry'!AA$36*'Others Split'!$F$12</f>
        <v>0</v>
      </c>
      <c r="L13" s="16">
        <f>'KEEI BAU - Industry'!AB$36*'Others Split'!$F$12</f>
        <v>0</v>
      </c>
      <c r="M13" s="16">
        <f>'KEEI BAU - Industry'!AC$36*'Others Split'!$F$12</f>
        <v>0</v>
      </c>
      <c r="N13" s="16">
        <f>'KEEI BAU - Industry'!AD$36*'Others Split'!$F$12</f>
        <v>0</v>
      </c>
      <c r="O13" s="16">
        <f>'KEEI BAU - Industry'!AE$36*'Others Split'!$F$12</f>
        <v>0</v>
      </c>
      <c r="P13" s="16">
        <f>'KEEI BAU - Industry'!AF$36*'Others Split'!$F$12</f>
        <v>0</v>
      </c>
      <c r="Q13" s="16">
        <f>'KEEI BAU - Industry'!AG$36*'Others Split'!$F$12</f>
        <v>0</v>
      </c>
      <c r="R13" s="16">
        <f>'KEEI BAU - Industry'!AH$36*'Others Split'!$F$12</f>
        <v>0</v>
      </c>
      <c r="S13" s="16">
        <f>'KEEI BAU - Industry'!AI$36*'Others Split'!$F$12</f>
        <v>0</v>
      </c>
      <c r="T13" s="16">
        <f>'KEEI BAU - Industry'!AJ$36*'Others Split'!$F$12</f>
        <v>0</v>
      </c>
      <c r="U13" s="16">
        <f>'KEEI BAU - Industry'!AK$36*'Others Split'!$F$12</f>
        <v>0</v>
      </c>
      <c r="V13" s="16">
        <f>'KEEI BAU - Industry'!AL$36*'Others Split'!$F$12</f>
        <v>0</v>
      </c>
      <c r="W13" s="16">
        <f>'KEEI BAU - Industry'!AM$36*'Others Split'!$F$12</f>
        <v>0</v>
      </c>
      <c r="X13" s="16">
        <f>'KEEI BAU - Industry'!AN$36*'Others Split'!$F$12</f>
        <v>0</v>
      </c>
      <c r="Y13" s="16">
        <f>'KEEI BAU - Industry'!AO$36*'Others Split'!$F$12</f>
        <v>0</v>
      </c>
      <c r="Z13" s="16">
        <f>'KEEI BAU - Industry'!AP$36*'Others Split'!$F$12</f>
        <v>0</v>
      </c>
      <c r="AA13" s="16">
        <f>'KEEI BAU - Industry'!AQ$36*'Others Split'!$F$12</f>
        <v>0</v>
      </c>
      <c r="AB13" s="16">
        <f>'KEEI BAU - Industry'!AR$36*'Others Split'!$F$12</f>
        <v>0</v>
      </c>
      <c r="AC13" s="16">
        <f>'KEEI BAU - Industry'!AS$36*'Others Split'!$F$12</f>
        <v>0</v>
      </c>
      <c r="AD13" s="16">
        <f>'KEEI BAU - Industry'!AT$36*'Others Split'!$F$12</f>
        <v>0</v>
      </c>
      <c r="AE13" s="16">
        <f>'KEEI BAU - Industry'!AU$36*'Others Split'!$F$12</f>
        <v>0</v>
      </c>
      <c r="AF13" s="16">
        <f>'KEEI BAU - Industry'!AV$36*'Others Split'!$F$12</f>
        <v>0</v>
      </c>
    </row>
    <row r="14" spans="1:35">
      <c r="A14" t="s">
        <v>14</v>
      </c>
      <c r="B14" s="16">
        <f>'KEEI BAU - Industry'!R$36*'Others Split'!$F$13</f>
        <v>72052399916674.188</v>
      </c>
      <c r="C14" s="16">
        <f>'KEEI BAU - Industry'!S$36*'Others Split'!$F$13</f>
        <v>78992934626613.547</v>
      </c>
      <c r="D14" s="16">
        <f>'KEEI BAU - Industry'!T$36*'Others Split'!$F$13</f>
        <v>85933469336552.906</v>
      </c>
      <c r="E14" s="16">
        <f>'KEEI BAU - Industry'!U$36*'Others Split'!$F$13</f>
        <v>92874004046492.266</v>
      </c>
      <c r="F14" s="16">
        <f>'KEEI BAU - Industry'!V$36*'Others Split'!$F$13</f>
        <v>99814538756431.609</v>
      </c>
      <c r="G14" s="16">
        <f>'KEEI BAU - Industry'!W$36*'Others Split'!$F$13</f>
        <v>106755073466370.98</v>
      </c>
      <c r="H14" s="16">
        <f>'KEEI BAU - Industry'!X$36*'Others Split'!$F$13</f>
        <v>109256431642811.91</v>
      </c>
      <c r="I14" s="16">
        <f>'KEEI BAU - Industry'!Y$36*'Others Split'!$F$13</f>
        <v>111757789819252.91</v>
      </c>
      <c r="J14" s="16">
        <f>'KEEI BAU - Industry'!Z$36*'Others Split'!$F$13</f>
        <v>114259147995693.91</v>
      </c>
      <c r="K14" s="16">
        <f>'KEEI BAU - Industry'!AA$36*'Others Split'!$F$13</f>
        <v>116760506172134.91</v>
      </c>
      <c r="L14" s="16">
        <f>'KEEI BAU - Industry'!AB$36*'Others Split'!$F$13</f>
        <v>119261864348575.92</v>
      </c>
      <c r="M14" s="16">
        <f>'KEEI BAU - Industry'!AC$36*'Others Split'!$F$13</f>
        <v>121001774069479.31</v>
      </c>
      <c r="N14" s="16">
        <f>'KEEI BAU - Industry'!AD$36*'Others Split'!$F$13</f>
        <v>122741683790382.72</v>
      </c>
      <c r="O14" s="16">
        <f>'KEEI BAU - Industry'!AE$36*'Others Split'!$F$13</f>
        <v>124481593511286.13</v>
      </c>
      <c r="P14" s="16">
        <f>'KEEI BAU - Industry'!AF$36*'Others Split'!$F$13</f>
        <v>126221503232189.53</v>
      </c>
      <c r="Q14" s="16">
        <f>'KEEI BAU - Industry'!AG$36*'Others Split'!$F$13</f>
        <v>127961412953092.97</v>
      </c>
      <c r="R14" s="16">
        <f>'KEEI BAU - Industry'!AH$36*'Others Split'!$F$13</f>
        <v>129084549425010.89</v>
      </c>
      <c r="S14" s="16">
        <f>'KEEI BAU - Industry'!AI$36*'Others Split'!$F$13</f>
        <v>130207685896928.84</v>
      </c>
      <c r="T14" s="16">
        <f>'KEEI BAU - Industry'!AJ$36*'Others Split'!$F$13</f>
        <v>131330822368846.8</v>
      </c>
      <c r="U14" s="16">
        <f>'KEEI BAU - Industry'!AK$36*'Others Split'!$F$13</f>
        <v>132453958840764.75</v>
      </c>
      <c r="V14" s="16">
        <f>'KEEI BAU - Industry'!AL$36*'Others Split'!$F$13</f>
        <v>133577095312682.69</v>
      </c>
      <c r="W14" s="16">
        <f>'KEEI BAU - Industry'!AM$36*'Others Split'!$F$13</f>
        <v>135522596116581.27</v>
      </c>
      <c r="X14" s="16">
        <f>'KEEI BAU - Industry'!AN$36*'Others Split'!$F$13</f>
        <v>136907393966856.55</v>
      </c>
      <c r="Y14" s="16">
        <f>'KEEI BAU - Industry'!AO$36*'Others Split'!$F$13</f>
        <v>138292191817132.33</v>
      </c>
      <c r="Z14" s="16">
        <f>'KEEI BAU - Industry'!AP$36*'Others Split'!$F$13</f>
        <v>139676989667407.61</v>
      </c>
      <c r="AA14" s="16">
        <f>'KEEI BAU - Industry'!AQ$36*'Others Split'!$F$13</f>
        <v>141061787517682.91</v>
      </c>
      <c r="AB14" s="16">
        <f>'KEEI BAU - Industry'!AR$36*'Others Split'!$F$13</f>
        <v>142446585367958.19</v>
      </c>
      <c r="AC14" s="16">
        <f>'KEEI BAU - Industry'!AS$36*'Others Split'!$F$13</f>
        <v>143831383218233.94</v>
      </c>
      <c r="AD14" s="16">
        <f>'KEEI BAU - Industry'!AT$36*'Others Split'!$F$13</f>
        <v>145216181068509.25</v>
      </c>
      <c r="AE14" s="16">
        <f>'KEEI BAU - Industry'!AU$36*'Others Split'!$F$13</f>
        <v>146600978918784.53</v>
      </c>
      <c r="AF14" s="16">
        <f>'KEEI BAU - Industry'!AV$36*'Others Split'!$F$13</f>
        <v>147985776769060.28</v>
      </c>
    </row>
    <row r="15" spans="1:35">
      <c r="A15" t="s">
        <v>15</v>
      </c>
      <c r="B15" s="16">
        <f>'KEEI BAU - Industry'!R22</f>
        <v>955882391300331</v>
      </c>
      <c r="C15" s="16">
        <f>'KEEI BAU - Industry'!S22</f>
        <v>1000520325478848.8</v>
      </c>
      <c r="D15" s="16">
        <f>'KEEI BAU - Industry'!T22</f>
        <v>1045158259657366.6</v>
      </c>
      <c r="E15" s="16">
        <f>'KEEI BAU - Industry'!U22</f>
        <v>1089796193835884.4</v>
      </c>
      <c r="F15" s="16">
        <f>'KEEI BAU - Industry'!V22</f>
        <v>1134434128014402.3</v>
      </c>
      <c r="G15" s="16">
        <f>'KEEI BAU - Industry'!W22</f>
        <v>1179072062192920</v>
      </c>
      <c r="H15" s="16">
        <f>'KEEI BAU - Industry'!X22</f>
        <v>1188034469230978</v>
      </c>
      <c r="I15" s="16">
        <f>'KEEI BAU - Industry'!Y22</f>
        <v>1196996876269038</v>
      </c>
      <c r="J15" s="16">
        <f>'KEEI BAU - Industry'!Z22</f>
        <v>1205959283307098</v>
      </c>
      <c r="K15" s="16">
        <f>'KEEI BAU - Industry'!AA22</f>
        <v>1214921690345158</v>
      </c>
      <c r="L15" s="16">
        <f>'KEEI BAU - Industry'!AB22</f>
        <v>1223884097383220</v>
      </c>
      <c r="M15" s="16">
        <f>'KEEI BAU - Industry'!AC22</f>
        <v>1221925057968706.5</v>
      </c>
      <c r="N15" s="16">
        <f>'KEEI BAU - Industry'!AD22</f>
        <v>1219966018554192.5</v>
      </c>
      <c r="O15" s="16">
        <f>'KEEI BAU - Industry'!AE22</f>
        <v>1218006979139678.5</v>
      </c>
      <c r="P15" s="16">
        <f>'KEEI BAU - Industry'!AF22</f>
        <v>1216047939725164.5</v>
      </c>
      <c r="Q15" s="16">
        <f>'KEEI BAU - Industry'!AG22</f>
        <v>1214088900310650</v>
      </c>
      <c r="R15" s="16">
        <f>'KEEI BAU - Industry'!AH22</f>
        <v>1206316193321890</v>
      </c>
      <c r="S15" s="16">
        <f>'KEEI BAU - Industry'!AI22</f>
        <v>1198543486333130</v>
      </c>
      <c r="T15" s="16">
        <f>'KEEI BAU - Industry'!AJ22</f>
        <v>1190770779344370</v>
      </c>
      <c r="U15" s="16">
        <f>'KEEI BAU - Industry'!AK22</f>
        <v>1182998072355610</v>
      </c>
      <c r="V15" s="16">
        <f>'KEEI BAU - Industry'!AL22</f>
        <v>1175225365366850</v>
      </c>
      <c r="W15" s="16">
        <f>'KEEI BAU - Industry'!AM22</f>
        <v>1175204215143750</v>
      </c>
      <c r="X15" s="16">
        <f>'KEEI BAU - Industry'!AN22</f>
        <v>1169897912580428</v>
      </c>
      <c r="Y15" s="16">
        <f>'KEEI BAU - Industry'!AO22</f>
        <v>1164591610017106</v>
      </c>
      <c r="Z15" s="16">
        <f>'KEEI BAU - Industry'!AP22</f>
        <v>1159285307453784</v>
      </c>
      <c r="AA15" s="16">
        <f>'KEEI BAU - Industry'!AQ22</f>
        <v>1153979004890462</v>
      </c>
      <c r="AB15" s="16">
        <f>'KEEI BAU - Industry'!AR22</f>
        <v>1148672702327138</v>
      </c>
      <c r="AC15" s="16">
        <f>'KEEI BAU - Industry'!AS22</f>
        <v>1143366399763816</v>
      </c>
      <c r="AD15" s="16">
        <f>'KEEI BAU - Industry'!AT22</f>
        <v>1138060097200494</v>
      </c>
      <c r="AE15" s="16">
        <f>'KEEI BAU - Industry'!AU22</f>
        <v>1132753794637172</v>
      </c>
      <c r="AF15" s="16">
        <f>'KEEI BAU - Industry'!AV22</f>
        <v>1127447492073850</v>
      </c>
    </row>
    <row r="16" spans="1:35">
      <c r="A16" t="s">
        <v>16</v>
      </c>
      <c r="B16" s="16">
        <f>'KEEI BAU - Industry'!R$15*'Non-ferrous Metals Split'!$F$6</f>
        <v>79676747810506.031</v>
      </c>
      <c r="C16" s="16">
        <f>'KEEI BAU - Industry'!S$15*'Non-ferrous Metals Split'!$F$6</f>
        <v>80395000153035.156</v>
      </c>
      <c r="D16" s="16">
        <f>'KEEI BAU - Industry'!T$15*'Non-ferrous Metals Split'!$F$6</f>
        <v>81113252495564.297</v>
      </c>
      <c r="E16" s="16">
        <f>'KEEI BAU - Industry'!U$15*'Non-ferrous Metals Split'!$F$6</f>
        <v>81831504838093.406</v>
      </c>
      <c r="F16" s="16">
        <f>'KEEI BAU - Industry'!V$15*'Non-ferrous Metals Split'!$F$6</f>
        <v>82549757180622.547</v>
      </c>
      <c r="G16" s="16">
        <f>'KEEI BAU - Industry'!W$15*'Non-ferrous Metals Split'!$F$6</f>
        <v>83268009523151.672</v>
      </c>
      <c r="H16" s="16">
        <f>'KEEI BAU - Industry'!X$15*'Non-ferrous Metals Split'!$F$6</f>
        <v>82629262315164.469</v>
      </c>
      <c r="I16" s="16">
        <f>'KEEI BAU - Industry'!Y$15*'Non-ferrous Metals Split'!$F$6</f>
        <v>81990515107177.25</v>
      </c>
      <c r="J16" s="16">
        <f>'KEEI BAU - Industry'!Z$15*'Non-ferrous Metals Split'!$F$6</f>
        <v>81351767899190.047</v>
      </c>
      <c r="K16" s="16">
        <f>'KEEI BAU - Industry'!AA$15*'Non-ferrous Metals Split'!$F$6</f>
        <v>80713020691202.844</v>
      </c>
      <c r="L16" s="16">
        <f>'KEEI BAU - Industry'!AB$15*'Non-ferrous Metals Split'!$F$6</f>
        <v>80074273483215.625</v>
      </c>
      <c r="M16" s="16">
        <f>'KEEI BAU - Industry'!AC$15*'Non-ferrous Metals Split'!$F$6</f>
        <v>79397047527759.313</v>
      </c>
      <c r="N16" s="16">
        <f>'KEEI BAU - Industry'!AD$15*'Non-ferrous Metals Split'!$F$6</f>
        <v>78719821572303</v>
      </c>
      <c r="O16" s="16">
        <f>'KEEI BAU - Industry'!AE$15*'Non-ferrous Metals Split'!$F$6</f>
        <v>78042595616846.688</v>
      </c>
      <c r="P16" s="16">
        <f>'KEEI BAU - Industry'!AF$15*'Non-ferrous Metals Split'!$F$6</f>
        <v>77365369661390.359</v>
      </c>
      <c r="Q16" s="16">
        <f>'KEEI BAU - Industry'!AG$15*'Non-ferrous Metals Split'!$F$6</f>
        <v>76688143705934.047</v>
      </c>
      <c r="R16" s="16">
        <f>'KEEI BAU - Industry'!AH$15*'Non-ferrous Metals Split'!$F$6</f>
        <v>76126353992885.063</v>
      </c>
      <c r="S16" s="16">
        <f>'KEEI BAU - Industry'!AI$15*'Non-ferrous Metals Split'!$F$6</f>
        <v>75564564279836.063</v>
      </c>
      <c r="T16" s="16">
        <f>'KEEI BAU - Industry'!AJ$15*'Non-ferrous Metals Split'!$F$6</f>
        <v>75002774566787.078</v>
      </c>
      <c r="U16" s="16">
        <f>'KEEI BAU - Industry'!AK$15*'Non-ferrous Metals Split'!$F$6</f>
        <v>74440984853738.094</v>
      </c>
      <c r="V16" s="16">
        <f>'KEEI BAU - Industry'!AL$15*'Non-ferrous Metals Split'!$F$6</f>
        <v>73879195140689.094</v>
      </c>
      <c r="W16" s="16">
        <f>'KEEI BAU - Industry'!AM$15*'Non-ferrous Metals Split'!$F$6</f>
        <v>73163490437763.672</v>
      </c>
      <c r="X16" s="16">
        <f>'KEEI BAU - Industry'!AN$15*'Non-ferrous Metals Split'!$F$6</f>
        <v>72552727773390.25</v>
      </c>
      <c r="Y16" s="16">
        <f>'KEEI BAU - Industry'!AO$15*'Non-ferrous Metals Split'!$F$6</f>
        <v>71941965109017.078</v>
      </c>
      <c r="Z16" s="16">
        <f>'KEEI BAU - Industry'!AP$15*'Non-ferrous Metals Split'!$F$6</f>
        <v>71331202444643.656</v>
      </c>
      <c r="AA16" s="16">
        <f>'KEEI BAU - Industry'!AQ$15*'Non-ferrous Metals Split'!$F$6</f>
        <v>70720439780270.469</v>
      </c>
      <c r="AB16" s="16">
        <f>'KEEI BAU - Industry'!AR$15*'Non-ferrous Metals Split'!$F$6</f>
        <v>70109677115897.055</v>
      </c>
      <c r="AC16" s="16">
        <f>'KEEI BAU - Industry'!AS$15*'Non-ferrous Metals Split'!$F$6</f>
        <v>69498914451523.875</v>
      </c>
      <c r="AD16" s="16">
        <f>'KEEI BAU - Industry'!AT$15*'Non-ferrous Metals Split'!$F$6</f>
        <v>68888151787150.453</v>
      </c>
      <c r="AE16" s="16">
        <f>'KEEI BAU - Industry'!AU$15*'Non-ferrous Metals Split'!$F$6</f>
        <v>68277389122777.031</v>
      </c>
      <c r="AF16" s="16">
        <f>'KEEI BAU - Industry'!AV$15*'Non-ferrous Metals Split'!$F$6</f>
        <v>67666626458403.859</v>
      </c>
    </row>
    <row r="17" spans="1:32">
      <c r="A17" t="s">
        <v>17</v>
      </c>
      <c r="B17" s="16">
        <f>'KEEI BAU - Industry'!R$15*'Non-ferrous Metals Split'!$F$7</f>
        <v>2439084116648.1553</v>
      </c>
      <c r="C17" s="16">
        <f>'KEEI BAU - Industry'!S$15*'Non-ferrous Metals Split'!$F$7</f>
        <v>2461071433256.1899</v>
      </c>
      <c r="D17" s="16">
        <f>'KEEI BAU - Industry'!T$15*'Non-ferrous Metals Split'!$F$7</f>
        <v>2483058749864.2246</v>
      </c>
      <c r="E17" s="16">
        <f>'KEEI BAU - Industry'!U$15*'Non-ferrous Metals Split'!$F$7</f>
        <v>2505046066472.2593</v>
      </c>
      <c r="F17" s="16">
        <f>'KEEI BAU - Industry'!V$15*'Non-ferrous Metals Split'!$F$7</f>
        <v>2527033383080.2939</v>
      </c>
      <c r="G17" s="16">
        <f>'KEEI BAU - Industry'!W$15*'Non-ferrous Metals Split'!$F$7</f>
        <v>2549020699688.3286</v>
      </c>
      <c r="H17" s="16">
        <f>'KEEI BAU - Industry'!X$15*'Non-ferrous Metals Split'!$F$7</f>
        <v>2529467213729.5366</v>
      </c>
      <c r="I17" s="16">
        <f>'KEEI BAU - Industry'!Y$15*'Non-ferrous Metals Split'!$F$7</f>
        <v>2509913727770.7441</v>
      </c>
      <c r="J17" s="16">
        <f>'KEEI BAU - Industry'!Z$15*'Non-ferrous Metals Split'!$F$7</f>
        <v>2490360241811.9521</v>
      </c>
      <c r="K17" s="16">
        <f>'KEEI BAU - Industry'!AA$15*'Non-ferrous Metals Split'!$F$7</f>
        <v>2470806755853.1602</v>
      </c>
      <c r="L17" s="16">
        <f>'KEEI BAU - Industry'!AB$15*'Non-ferrous Metals Split'!$F$7</f>
        <v>2451253269894.3677</v>
      </c>
      <c r="M17" s="16">
        <f>'KEEI BAU - Industry'!AC$15*'Non-ferrous Metals Split'!$F$7</f>
        <v>2430521863094.6846</v>
      </c>
      <c r="N17" s="16">
        <f>'KEEI BAU - Industry'!AD$15*'Non-ferrous Metals Split'!$F$7</f>
        <v>2409790456295.0015</v>
      </c>
      <c r="O17" s="16">
        <f>'KEEI BAU - Industry'!AE$15*'Non-ferrous Metals Split'!$F$7</f>
        <v>2389059049495.3179</v>
      </c>
      <c r="P17" s="16">
        <f>'KEEI BAU - Industry'!AF$15*'Non-ferrous Metals Split'!$F$7</f>
        <v>2368327642695.6348</v>
      </c>
      <c r="Q17" s="16">
        <f>'KEEI BAU - Industry'!AG$15*'Non-ferrous Metals Split'!$F$7</f>
        <v>2347596235895.9517</v>
      </c>
      <c r="R17" s="16">
        <f>'KEEI BAU - Industry'!AH$15*'Non-ferrous Metals Split'!$F$7</f>
        <v>2330398591618.9414</v>
      </c>
      <c r="S17" s="16">
        <f>'KEEI BAU - Industry'!AI$15*'Non-ferrous Metals Split'!$F$7</f>
        <v>2313200947341.9316</v>
      </c>
      <c r="T17" s="16">
        <f>'KEEI BAU - Industry'!AJ$15*'Non-ferrous Metals Split'!$F$7</f>
        <v>2296003303064.9214</v>
      </c>
      <c r="U17" s="16">
        <f>'KEEI BAU - Industry'!AK$15*'Non-ferrous Metals Split'!$F$7</f>
        <v>2278805658787.9116</v>
      </c>
      <c r="V17" s="16">
        <f>'KEEI BAU - Industry'!AL$15*'Non-ferrous Metals Split'!$F$7</f>
        <v>2261608014510.9014</v>
      </c>
      <c r="W17" s="16">
        <f>'KEEI BAU - Industry'!AM$15*'Non-ferrous Metals Split'!$F$7</f>
        <v>2239698686870.3271</v>
      </c>
      <c r="X17" s="16">
        <f>'KEEI BAU - Industry'!AN$15*'Non-ferrous Metals Split'!$F$7</f>
        <v>2221001870613.998</v>
      </c>
      <c r="Y17" s="16">
        <f>'KEEI BAU - Industry'!AO$15*'Non-ferrous Metals Split'!$F$7</f>
        <v>2202305054357.6763</v>
      </c>
      <c r="Z17" s="16">
        <f>'KEEI BAU - Industry'!AP$15*'Non-ferrous Metals Split'!$F$7</f>
        <v>2183608238101.3467</v>
      </c>
      <c r="AA17" s="16">
        <f>'KEEI BAU - Industry'!AQ$15*'Non-ferrous Metals Split'!$F$7</f>
        <v>2164911421845.0249</v>
      </c>
      <c r="AB17" s="16">
        <f>'KEEI BAU - Industry'!AR$15*'Non-ferrous Metals Split'!$F$7</f>
        <v>2146214605588.6956</v>
      </c>
      <c r="AC17" s="16">
        <f>'KEEI BAU - Industry'!AS$15*'Non-ferrous Metals Split'!$F$7</f>
        <v>2127517789332.3738</v>
      </c>
      <c r="AD17" s="16">
        <f>'KEEI BAU - Industry'!AT$15*'Non-ferrous Metals Split'!$F$7</f>
        <v>2108820973076.0444</v>
      </c>
      <c r="AE17" s="16">
        <f>'KEEI BAU - Industry'!AU$15*'Non-ferrous Metals Split'!$F$7</f>
        <v>2090124156819.7151</v>
      </c>
      <c r="AF17" s="16">
        <f>'KEEI BAU - Industry'!AV$15*'Non-ferrous Metals Split'!$F$7</f>
        <v>2071427340563.3933</v>
      </c>
    </row>
    <row r="18" spans="1:32">
      <c r="A18" t="s">
        <v>18</v>
      </c>
      <c r="B18" s="16">
        <f>'KEEI BAU - Industry'!R$29*'Machinery Split'!$E6</f>
        <v>0</v>
      </c>
      <c r="C18" s="16">
        <f>'KEEI BAU - Industry'!S$29*'Machinery Split'!$E6</f>
        <v>0</v>
      </c>
      <c r="D18" s="16">
        <f>'KEEI BAU - Industry'!T$29*'Machinery Split'!$E6</f>
        <v>0</v>
      </c>
      <c r="E18" s="16">
        <f>'KEEI BAU - Industry'!U$29*'Machinery Split'!$E6</f>
        <v>0</v>
      </c>
      <c r="F18" s="16">
        <f>'KEEI BAU - Industry'!V$29*'Machinery Split'!$E6</f>
        <v>0</v>
      </c>
      <c r="G18" s="16">
        <f>'KEEI BAU - Industry'!W$29*'Machinery Split'!$E6</f>
        <v>0</v>
      </c>
      <c r="H18" s="16">
        <f>'KEEI BAU - Industry'!X$29*'Machinery Split'!$E6</f>
        <v>0</v>
      </c>
      <c r="I18" s="16">
        <f>'KEEI BAU - Industry'!Y$29*'Machinery Split'!$E6</f>
        <v>0</v>
      </c>
      <c r="J18" s="16">
        <f>'KEEI BAU - Industry'!Z$29*'Machinery Split'!$E6</f>
        <v>0</v>
      </c>
      <c r="K18" s="16">
        <f>'KEEI BAU - Industry'!AA$29*'Machinery Split'!$E6</f>
        <v>0</v>
      </c>
      <c r="L18" s="16">
        <f>'KEEI BAU - Industry'!AB$29*'Machinery Split'!$E6</f>
        <v>0</v>
      </c>
      <c r="M18" s="16">
        <f>'KEEI BAU - Industry'!AC$29*'Machinery Split'!$E6</f>
        <v>0</v>
      </c>
      <c r="N18" s="16">
        <f>'KEEI BAU - Industry'!AD$29*'Machinery Split'!$E6</f>
        <v>0</v>
      </c>
      <c r="O18" s="16">
        <f>'KEEI BAU - Industry'!AE$29*'Machinery Split'!$E6</f>
        <v>0</v>
      </c>
      <c r="P18" s="16">
        <f>'KEEI BAU - Industry'!AF$29*'Machinery Split'!$E6</f>
        <v>0</v>
      </c>
      <c r="Q18" s="16">
        <f>'KEEI BAU - Industry'!AG$29*'Machinery Split'!$E6</f>
        <v>0</v>
      </c>
      <c r="R18" s="16">
        <f>'KEEI BAU - Industry'!AH$29*'Machinery Split'!$E6</f>
        <v>0</v>
      </c>
      <c r="S18" s="16">
        <f>'KEEI BAU - Industry'!AI$29*'Machinery Split'!$E6</f>
        <v>0</v>
      </c>
      <c r="T18" s="16">
        <f>'KEEI BAU - Industry'!AJ$29*'Machinery Split'!$E6</f>
        <v>0</v>
      </c>
      <c r="U18" s="16">
        <f>'KEEI BAU - Industry'!AK$29*'Machinery Split'!$E6</f>
        <v>0</v>
      </c>
      <c r="V18" s="16">
        <f>'KEEI BAU - Industry'!AL$29*'Machinery Split'!$E6</f>
        <v>0</v>
      </c>
      <c r="W18" s="16">
        <f>'KEEI BAU - Industry'!AM$29*'Machinery Split'!$E6</f>
        <v>0</v>
      </c>
      <c r="X18" s="16">
        <f>'KEEI BAU - Industry'!AN$29*'Machinery Split'!$E6</f>
        <v>0</v>
      </c>
      <c r="Y18" s="16">
        <f>'KEEI BAU - Industry'!AO$29*'Machinery Split'!$E6</f>
        <v>0</v>
      </c>
      <c r="Z18" s="16">
        <f>'KEEI BAU - Industry'!AP$29*'Machinery Split'!$E6</f>
        <v>0</v>
      </c>
      <c r="AA18" s="16">
        <f>'KEEI BAU - Industry'!AQ$29*'Machinery Split'!$E6</f>
        <v>0</v>
      </c>
      <c r="AB18" s="16">
        <f>'KEEI BAU - Industry'!AR$29*'Machinery Split'!$E6</f>
        <v>0</v>
      </c>
      <c r="AC18" s="16">
        <f>'KEEI BAU - Industry'!AS$29*'Machinery Split'!$E6</f>
        <v>0</v>
      </c>
      <c r="AD18" s="16">
        <f>'KEEI BAU - Industry'!AT$29*'Machinery Split'!$E6</f>
        <v>0</v>
      </c>
      <c r="AE18" s="16">
        <f>'KEEI BAU - Industry'!AU$29*'Machinery Split'!$E6</f>
        <v>0</v>
      </c>
      <c r="AF18" s="16">
        <f>'KEEI BAU - Industry'!AV$29*'Machinery Split'!$E6</f>
        <v>0</v>
      </c>
    </row>
    <row r="19" spans="1:32">
      <c r="A19" t="s">
        <v>19</v>
      </c>
      <c r="B19" s="16">
        <f>'KEEI BAU - Industry'!R$29*'Machinery Split'!$E7</f>
        <v>0</v>
      </c>
      <c r="C19" s="16">
        <f>'KEEI BAU - Industry'!S$29*'Machinery Split'!$E7</f>
        <v>0</v>
      </c>
      <c r="D19" s="16">
        <f>'KEEI BAU - Industry'!T$29*'Machinery Split'!$E7</f>
        <v>0</v>
      </c>
      <c r="E19" s="16">
        <f>'KEEI BAU - Industry'!U$29*'Machinery Split'!$E7</f>
        <v>0</v>
      </c>
      <c r="F19" s="16">
        <f>'KEEI BAU - Industry'!V$29*'Machinery Split'!$E7</f>
        <v>0</v>
      </c>
      <c r="G19" s="16">
        <f>'KEEI BAU - Industry'!W$29*'Machinery Split'!$E7</f>
        <v>0</v>
      </c>
      <c r="H19" s="16">
        <f>'KEEI BAU - Industry'!X$29*'Machinery Split'!$E7</f>
        <v>0</v>
      </c>
      <c r="I19" s="16">
        <f>'KEEI BAU - Industry'!Y$29*'Machinery Split'!$E7</f>
        <v>0</v>
      </c>
      <c r="J19" s="16">
        <f>'KEEI BAU - Industry'!Z$29*'Machinery Split'!$E7</f>
        <v>0</v>
      </c>
      <c r="K19" s="16">
        <f>'KEEI BAU - Industry'!AA$29*'Machinery Split'!$E7</f>
        <v>0</v>
      </c>
      <c r="L19" s="16">
        <f>'KEEI BAU - Industry'!AB$29*'Machinery Split'!$E7</f>
        <v>0</v>
      </c>
      <c r="M19" s="16">
        <f>'KEEI BAU - Industry'!AC$29*'Machinery Split'!$E7</f>
        <v>0</v>
      </c>
      <c r="N19" s="16">
        <f>'KEEI BAU - Industry'!AD$29*'Machinery Split'!$E7</f>
        <v>0</v>
      </c>
      <c r="O19" s="16">
        <f>'KEEI BAU - Industry'!AE$29*'Machinery Split'!$E7</f>
        <v>0</v>
      </c>
      <c r="P19" s="16">
        <f>'KEEI BAU - Industry'!AF$29*'Machinery Split'!$E7</f>
        <v>0</v>
      </c>
      <c r="Q19" s="16">
        <f>'KEEI BAU - Industry'!AG$29*'Machinery Split'!$E7</f>
        <v>0</v>
      </c>
      <c r="R19" s="16">
        <f>'KEEI BAU - Industry'!AH$29*'Machinery Split'!$E7</f>
        <v>0</v>
      </c>
      <c r="S19" s="16">
        <f>'KEEI BAU - Industry'!AI$29*'Machinery Split'!$E7</f>
        <v>0</v>
      </c>
      <c r="T19" s="16">
        <f>'KEEI BAU - Industry'!AJ$29*'Machinery Split'!$E7</f>
        <v>0</v>
      </c>
      <c r="U19" s="16">
        <f>'KEEI BAU - Industry'!AK$29*'Machinery Split'!$E7</f>
        <v>0</v>
      </c>
      <c r="V19" s="16">
        <f>'KEEI BAU - Industry'!AL$29*'Machinery Split'!$E7</f>
        <v>0</v>
      </c>
      <c r="W19" s="16">
        <f>'KEEI BAU - Industry'!AM$29*'Machinery Split'!$E7</f>
        <v>0</v>
      </c>
      <c r="X19" s="16">
        <f>'KEEI BAU - Industry'!AN$29*'Machinery Split'!$E7</f>
        <v>0</v>
      </c>
      <c r="Y19" s="16">
        <f>'KEEI BAU - Industry'!AO$29*'Machinery Split'!$E7</f>
        <v>0</v>
      </c>
      <c r="Z19" s="16">
        <f>'KEEI BAU - Industry'!AP$29*'Machinery Split'!$E7</f>
        <v>0</v>
      </c>
      <c r="AA19" s="16">
        <f>'KEEI BAU - Industry'!AQ$29*'Machinery Split'!$E7</f>
        <v>0</v>
      </c>
      <c r="AB19" s="16">
        <f>'KEEI BAU - Industry'!AR$29*'Machinery Split'!$E7</f>
        <v>0</v>
      </c>
      <c r="AC19" s="16">
        <f>'KEEI BAU - Industry'!AS$29*'Machinery Split'!$E7</f>
        <v>0</v>
      </c>
      <c r="AD19" s="16">
        <f>'KEEI BAU - Industry'!AT$29*'Machinery Split'!$E7</f>
        <v>0</v>
      </c>
      <c r="AE19" s="16">
        <f>'KEEI BAU - Industry'!AU$29*'Machinery Split'!$E7</f>
        <v>0</v>
      </c>
      <c r="AF19" s="16">
        <f>'KEEI BAU - Industry'!AV$29*'Machinery Split'!$E7</f>
        <v>0</v>
      </c>
    </row>
    <row r="20" spans="1:32">
      <c r="A20" t="s">
        <v>20</v>
      </c>
      <c r="B20" s="16">
        <f>'KEEI BAU - Industry'!R$29*'Machinery Split'!$E8</f>
        <v>0</v>
      </c>
      <c r="C20" s="16">
        <f>'KEEI BAU - Industry'!S$29*'Machinery Split'!$E8</f>
        <v>0</v>
      </c>
      <c r="D20" s="16">
        <f>'KEEI BAU - Industry'!T$29*'Machinery Split'!$E8</f>
        <v>0</v>
      </c>
      <c r="E20" s="16">
        <f>'KEEI BAU - Industry'!U$29*'Machinery Split'!$E8</f>
        <v>0</v>
      </c>
      <c r="F20" s="16">
        <f>'KEEI BAU - Industry'!V$29*'Machinery Split'!$E8</f>
        <v>0</v>
      </c>
      <c r="G20" s="16">
        <f>'KEEI BAU - Industry'!W$29*'Machinery Split'!$E8</f>
        <v>0</v>
      </c>
      <c r="H20" s="16">
        <f>'KEEI BAU - Industry'!X$29*'Machinery Split'!$E8</f>
        <v>0</v>
      </c>
      <c r="I20" s="16">
        <f>'KEEI BAU - Industry'!Y$29*'Machinery Split'!$E8</f>
        <v>0</v>
      </c>
      <c r="J20" s="16">
        <f>'KEEI BAU - Industry'!Z$29*'Machinery Split'!$E8</f>
        <v>0</v>
      </c>
      <c r="K20" s="16">
        <f>'KEEI BAU - Industry'!AA$29*'Machinery Split'!$E8</f>
        <v>0</v>
      </c>
      <c r="L20" s="16">
        <f>'KEEI BAU - Industry'!AB$29*'Machinery Split'!$E8</f>
        <v>0</v>
      </c>
      <c r="M20" s="16">
        <f>'KEEI BAU - Industry'!AC$29*'Machinery Split'!$E8</f>
        <v>0</v>
      </c>
      <c r="N20" s="16">
        <f>'KEEI BAU - Industry'!AD$29*'Machinery Split'!$E8</f>
        <v>0</v>
      </c>
      <c r="O20" s="16">
        <f>'KEEI BAU - Industry'!AE$29*'Machinery Split'!$E8</f>
        <v>0</v>
      </c>
      <c r="P20" s="16">
        <f>'KEEI BAU - Industry'!AF$29*'Machinery Split'!$E8</f>
        <v>0</v>
      </c>
      <c r="Q20" s="16">
        <f>'KEEI BAU - Industry'!AG$29*'Machinery Split'!$E8</f>
        <v>0</v>
      </c>
      <c r="R20" s="16">
        <f>'KEEI BAU - Industry'!AH$29*'Machinery Split'!$E8</f>
        <v>0</v>
      </c>
      <c r="S20" s="16">
        <f>'KEEI BAU - Industry'!AI$29*'Machinery Split'!$E8</f>
        <v>0</v>
      </c>
      <c r="T20" s="16">
        <f>'KEEI BAU - Industry'!AJ$29*'Machinery Split'!$E8</f>
        <v>0</v>
      </c>
      <c r="U20" s="16">
        <f>'KEEI BAU - Industry'!AK$29*'Machinery Split'!$E8</f>
        <v>0</v>
      </c>
      <c r="V20" s="16">
        <f>'KEEI BAU - Industry'!AL$29*'Machinery Split'!$E8</f>
        <v>0</v>
      </c>
      <c r="W20" s="16">
        <f>'KEEI BAU - Industry'!AM$29*'Machinery Split'!$E8</f>
        <v>0</v>
      </c>
      <c r="X20" s="16">
        <f>'KEEI BAU - Industry'!AN$29*'Machinery Split'!$E8</f>
        <v>0</v>
      </c>
      <c r="Y20" s="16">
        <f>'KEEI BAU - Industry'!AO$29*'Machinery Split'!$E8</f>
        <v>0</v>
      </c>
      <c r="Z20" s="16">
        <f>'KEEI BAU - Industry'!AP$29*'Machinery Split'!$E8</f>
        <v>0</v>
      </c>
      <c r="AA20" s="16">
        <f>'KEEI BAU - Industry'!AQ$29*'Machinery Split'!$E8</f>
        <v>0</v>
      </c>
      <c r="AB20" s="16">
        <f>'KEEI BAU - Industry'!AR$29*'Machinery Split'!$E8</f>
        <v>0</v>
      </c>
      <c r="AC20" s="16">
        <f>'KEEI BAU - Industry'!AS$29*'Machinery Split'!$E8</f>
        <v>0</v>
      </c>
      <c r="AD20" s="16">
        <f>'KEEI BAU - Industry'!AT$29*'Machinery Split'!$E8</f>
        <v>0</v>
      </c>
      <c r="AE20" s="16">
        <f>'KEEI BAU - Industry'!AU$29*'Machinery Split'!$E8</f>
        <v>0</v>
      </c>
      <c r="AF20" s="16">
        <f>'KEEI BAU - Industry'!AV$29*'Machinery Split'!$E8</f>
        <v>0</v>
      </c>
    </row>
    <row r="21" spans="1:32">
      <c r="A21" t="s">
        <v>21</v>
      </c>
      <c r="B21" s="16">
        <f>'KEEI BAU - Industry'!R$29*'Machinery Split'!$E9</f>
        <v>0</v>
      </c>
      <c r="C21" s="16">
        <f>'KEEI BAU - Industry'!S$29*'Machinery Split'!$E9</f>
        <v>0</v>
      </c>
      <c r="D21" s="16">
        <f>'KEEI BAU - Industry'!T$29*'Machinery Split'!$E9</f>
        <v>0</v>
      </c>
      <c r="E21" s="16">
        <f>'KEEI BAU - Industry'!U$29*'Machinery Split'!$E9</f>
        <v>0</v>
      </c>
      <c r="F21" s="16">
        <f>'KEEI BAU - Industry'!V$29*'Machinery Split'!$E9</f>
        <v>0</v>
      </c>
      <c r="G21" s="16">
        <f>'KEEI BAU - Industry'!W$29*'Machinery Split'!$E9</f>
        <v>0</v>
      </c>
      <c r="H21" s="16">
        <f>'KEEI BAU - Industry'!X$29*'Machinery Split'!$E9</f>
        <v>0</v>
      </c>
      <c r="I21" s="16">
        <f>'KEEI BAU - Industry'!Y$29*'Machinery Split'!$E9</f>
        <v>0</v>
      </c>
      <c r="J21" s="16">
        <f>'KEEI BAU - Industry'!Z$29*'Machinery Split'!$E9</f>
        <v>0</v>
      </c>
      <c r="K21" s="16">
        <f>'KEEI BAU - Industry'!AA$29*'Machinery Split'!$E9</f>
        <v>0</v>
      </c>
      <c r="L21" s="16">
        <f>'KEEI BAU - Industry'!AB$29*'Machinery Split'!$E9</f>
        <v>0</v>
      </c>
      <c r="M21" s="16">
        <f>'KEEI BAU - Industry'!AC$29*'Machinery Split'!$E9</f>
        <v>0</v>
      </c>
      <c r="N21" s="16">
        <f>'KEEI BAU - Industry'!AD$29*'Machinery Split'!$E9</f>
        <v>0</v>
      </c>
      <c r="O21" s="16">
        <f>'KEEI BAU - Industry'!AE$29*'Machinery Split'!$E9</f>
        <v>0</v>
      </c>
      <c r="P21" s="16">
        <f>'KEEI BAU - Industry'!AF$29*'Machinery Split'!$E9</f>
        <v>0</v>
      </c>
      <c r="Q21" s="16">
        <f>'KEEI BAU - Industry'!AG$29*'Machinery Split'!$E9</f>
        <v>0</v>
      </c>
      <c r="R21" s="16">
        <f>'KEEI BAU - Industry'!AH$29*'Machinery Split'!$E9</f>
        <v>0</v>
      </c>
      <c r="S21" s="16">
        <f>'KEEI BAU - Industry'!AI$29*'Machinery Split'!$E9</f>
        <v>0</v>
      </c>
      <c r="T21" s="16">
        <f>'KEEI BAU - Industry'!AJ$29*'Machinery Split'!$E9</f>
        <v>0</v>
      </c>
      <c r="U21" s="16">
        <f>'KEEI BAU - Industry'!AK$29*'Machinery Split'!$E9</f>
        <v>0</v>
      </c>
      <c r="V21" s="16">
        <f>'KEEI BAU - Industry'!AL$29*'Machinery Split'!$E9</f>
        <v>0</v>
      </c>
      <c r="W21" s="16">
        <f>'KEEI BAU - Industry'!AM$29*'Machinery Split'!$E9</f>
        <v>0</v>
      </c>
      <c r="X21" s="16">
        <f>'KEEI BAU - Industry'!AN$29*'Machinery Split'!$E9</f>
        <v>0</v>
      </c>
      <c r="Y21" s="16">
        <f>'KEEI BAU - Industry'!AO$29*'Machinery Split'!$E9</f>
        <v>0</v>
      </c>
      <c r="Z21" s="16">
        <f>'KEEI BAU - Industry'!AP$29*'Machinery Split'!$E9</f>
        <v>0</v>
      </c>
      <c r="AA21" s="16">
        <f>'KEEI BAU - Industry'!AQ$29*'Machinery Split'!$E9</f>
        <v>0</v>
      </c>
      <c r="AB21" s="16">
        <f>'KEEI BAU - Industry'!AR$29*'Machinery Split'!$E9</f>
        <v>0</v>
      </c>
      <c r="AC21" s="16">
        <f>'KEEI BAU - Industry'!AS$29*'Machinery Split'!$E9</f>
        <v>0</v>
      </c>
      <c r="AD21" s="16">
        <f>'KEEI BAU - Industry'!AT$29*'Machinery Split'!$E9</f>
        <v>0</v>
      </c>
      <c r="AE21" s="16">
        <f>'KEEI BAU - Industry'!AU$29*'Machinery Split'!$E9</f>
        <v>0</v>
      </c>
      <c r="AF21" s="16">
        <f>'KEEI BAU - Industry'!AV$29*'Machinery Split'!$E9</f>
        <v>0</v>
      </c>
    </row>
    <row r="22" spans="1:32">
      <c r="A22" t="s">
        <v>22</v>
      </c>
      <c r="B22" s="16">
        <f>'KEEI BAU - Industry'!R$29*'Machinery Split'!$E10</f>
        <v>0</v>
      </c>
      <c r="C22" s="16">
        <f>'KEEI BAU - Industry'!S$29*'Machinery Split'!$E10</f>
        <v>0</v>
      </c>
      <c r="D22" s="16">
        <f>'KEEI BAU - Industry'!T$29*'Machinery Split'!$E10</f>
        <v>0</v>
      </c>
      <c r="E22" s="16">
        <f>'KEEI BAU - Industry'!U$29*'Machinery Split'!$E10</f>
        <v>0</v>
      </c>
      <c r="F22" s="16">
        <f>'KEEI BAU - Industry'!V$29*'Machinery Split'!$E10</f>
        <v>0</v>
      </c>
      <c r="G22" s="16">
        <f>'KEEI BAU - Industry'!W$29*'Machinery Split'!$E10</f>
        <v>0</v>
      </c>
      <c r="H22" s="16">
        <f>'KEEI BAU - Industry'!X$29*'Machinery Split'!$E10</f>
        <v>0</v>
      </c>
      <c r="I22" s="16">
        <f>'KEEI BAU - Industry'!Y$29*'Machinery Split'!$E10</f>
        <v>0</v>
      </c>
      <c r="J22" s="16">
        <f>'KEEI BAU - Industry'!Z$29*'Machinery Split'!$E10</f>
        <v>0</v>
      </c>
      <c r="K22" s="16">
        <f>'KEEI BAU - Industry'!AA$29*'Machinery Split'!$E10</f>
        <v>0</v>
      </c>
      <c r="L22" s="16">
        <f>'KEEI BAU - Industry'!AB$29*'Machinery Split'!$E10</f>
        <v>0</v>
      </c>
      <c r="M22" s="16">
        <f>'KEEI BAU - Industry'!AC$29*'Machinery Split'!$E10</f>
        <v>0</v>
      </c>
      <c r="N22" s="16">
        <f>'KEEI BAU - Industry'!AD$29*'Machinery Split'!$E10</f>
        <v>0</v>
      </c>
      <c r="O22" s="16">
        <f>'KEEI BAU - Industry'!AE$29*'Machinery Split'!$E10</f>
        <v>0</v>
      </c>
      <c r="P22" s="16">
        <f>'KEEI BAU - Industry'!AF$29*'Machinery Split'!$E10</f>
        <v>0</v>
      </c>
      <c r="Q22" s="16">
        <f>'KEEI BAU - Industry'!AG$29*'Machinery Split'!$E10</f>
        <v>0</v>
      </c>
      <c r="R22" s="16">
        <f>'KEEI BAU - Industry'!AH$29*'Machinery Split'!$E10</f>
        <v>0</v>
      </c>
      <c r="S22" s="16">
        <f>'KEEI BAU - Industry'!AI$29*'Machinery Split'!$E10</f>
        <v>0</v>
      </c>
      <c r="T22" s="16">
        <f>'KEEI BAU - Industry'!AJ$29*'Machinery Split'!$E10</f>
        <v>0</v>
      </c>
      <c r="U22" s="16">
        <f>'KEEI BAU - Industry'!AK$29*'Machinery Split'!$E10</f>
        <v>0</v>
      </c>
      <c r="V22" s="16">
        <f>'KEEI BAU - Industry'!AL$29*'Machinery Split'!$E10</f>
        <v>0</v>
      </c>
      <c r="W22" s="16">
        <f>'KEEI BAU - Industry'!AM$29*'Machinery Split'!$E10</f>
        <v>0</v>
      </c>
      <c r="X22" s="16">
        <f>'KEEI BAU - Industry'!AN$29*'Machinery Split'!$E10</f>
        <v>0</v>
      </c>
      <c r="Y22" s="16">
        <f>'KEEI BAU - Industry'!AO$29*'Machinery Split'!$E10</f>
        <v>0</v>
      </c>
      <c r="Z22" s="16">
        <f>'KEEI BAU - Industry'!AP$29*'Machinery Split'!$E10</f>
        <v>0</v>
      </c>
      <c r="AA22" s="16">
        <f>'KEEI BAU - Industry'!AQ$29*'Machinery Split'!$E10</f>
        <v>0</v>
      </c>
      <c r="AB22" s="16">
        <f>'KEEI BAU - Industry'!AR$29*'Machinery Split'!$E10</f>
        <v>0</v>
      </c>
      <c r="AC22" s="16">
        <f>'KEEI BAU - Industry'!AS$29*'Machinery Split'!$E10</f>
        <v>0</v>
      </c>
      <c r="AD22" s="16">
        <f>'KEEI BAU - Industry'!AT$29*'Machinery Split'!$E10</f>
        <v>0</v>
      </c>
      <c r="AE22" s="16">
        <f>'KEEI BAU - Industry'!AU$29*'Machinery Split'!$E10</f>
        <v>0</v>
      </c>
      <c r="AF22" s="16">
        <f>'KEEI BAU - Industry'!AV$29*'Machinery Split'!$E10</f>
        <v>0</v>
      </c>
    </row>
    <row r="23" spans="1:32">
      <c r="A23" t="s">
        <v>23</v>
      </c>
      <c r="B23" s="16">
        <f>'KEEI BAU - Industry'!R$36*'Others Split'!$F$14</f>
        <v>62124983731826.484</v>
      </c>
      <c r="C23" s="16">
        <f>'KEEI BAU - Industry'!S$36*'Others Split'!$F$14</f>
        <v>68109248051180.227</v>
      </c>
      <c r="D23" s="16">
        <f>'KEEI BAU - Industry'!T$36*'Others Split'!$F$14</f>
        <v>74093512370533.969</v>
      </c>
      <c r="E23" s="16">
        <f>'KEEI BAU - Industry'!U$36*'Others Split'!$F$14</f>
        <v>80077776689887.703</v>
      </c>
      <c r="F23" s="16">
        <f>'KEEI BAU - Industry'!V$36*'Others Split'!$F$14</f>
        <v>86062041009241.438</v>
      </c>
      <c r="G23" s="16">
        <f>'KEEI BAU - Industry'!W$36*'Others Split'!$F$14</f>
        <v>92046305328595.188</v>
      </c>
      <c r="H23" s="16">
        <f>'KEEI BAU - Industry'!X$36*'Others Split'!$F$14</f>
        <v>94203025107514.063</v>
      </c>
      <c r="I23" s="16">
        <f>'KEEI BAU - Industry'!Y$36*'Others Split'!$F$14</f>
        <v>96359744886433</v>
      </c>
      <c r="J23" s="16">
        <f>'KEEI BAU - Industry'!Z$36*'Others Split'!$F$14</f>
        <v>98516464665351.938</v>
      </c>
      <c r="K23" s="16">
        <f>'KEEI BAU - Industry'!AA$36*'Others Split'!$F$14</f>
        <v>100673184444270.88</v>
      </c>
      <c r="L23" s="16">
        <f>'KEEI BAU - Industry'!AB$36*'Others Split'!$F$14</f>
        <v>102829904223189.81</v>
      </c>
      <c r="M23" s="16">
        <f>'KEEI BAU - Industry'!AC$36*'Others Split'!$F$14</f>
        <v>104330088300763.56</v>
      </c>
      <c r="N23" s="16">
        <f>'KEEI BAU - Industry'!AD$36*'Others Split'!$F$14</f>
        <v>105830272378337.31</v>
      </c>
      <c r="O23" s="16">
        <f>'KEEI BAU - Industry'!AE$36*'Others Split'!$F$14</f>
        <v>107330456455911.06</v>
      </c>
      <c r="P23" s="16">
        <f>'KEEI BAU - Industry'!AF$36*'Others Split'!$F$14</f>
        <v>108830640533484.81</v>
      </c>
      <c r="Q23" s="16">
        <f>'KEEI BAU - Industry'!AG$36*'Others Split'!$F$14</f>
        <v>110330824611058.58</v>
      </c>
      <c r="R23" s="16">
        <f>'KEEI BAU - Industry'!AH$36*'Others Split'!$F$14</f>
        <v>111299214770542.7</v>
      </c>
      <c r="S23" s="16">
        <f>'KEEI BAU - Industry'!AI$36*'Others Split'!$F$14</f>
        <v>112267604930026.86</v>
      </c>
      <c r="T23" s="16">
        <f>'KEEI BAU - Industry'!AJ$36*'Others Split'!$F$14</f>
        <v>113235995089511</v>
      </c>
      <c r="U23" s="16">
        <f>'KEEI BAU - Industry'!AK$36*'Others Split'!$F$14</f>
        <v>114204385248995.16</v>
      </c>
      <c r="V23" s="16">
        <f>'KEEI BAU - Industry'!AL$36*'Others Split'!$F$14</f>
        <v>115172775408479.3</v>
      </c>
      <c r="W23" s="16">
        <f>'KEEI BAU - Industry'!AM$36*'Others Split'!$F$14</f>
        <v>116850224125416.27</v>
      </c>
      <c r="X23" s="16">
        <f>'KEEI BAU - Industry'!AN$36*'Others Split'!$F$14</f>
        <v>118044223825908</v>
      </c>
      <c r="Y23" s="16">
        <f>'KEEI BAU - Industry'!AO$36*'Others Split'!$F$14</f>
        <v>119238223526400.17</v>
      </c>
      <c r="Z23" s="16">
        <f>'KEEI BAU - Industry'!AP$36*'Others Split'!$F$14</f>
        <v>120432223226891.91</v>
      </c>
      <c r="AA23" s="16">
        <f>'KEEI BAU - Industry'!AQ$36*'Others Split'!$F$14</f>
        <v>121626222927383.66</v>
      </c>
      <c r="AB23" s="16">
        <f>'KEEI BAU - Industry'!AR$36*'Others Split'!$F$14</f>
        <v>122820222627875.41</v>
      </c>
      <c r="AC23" s="16">
        <f>'KEEI BAU - Industry'!AS$36*'Others Split'!$F$14</f>
        <v>124014222328367.56</v>
      </c>
      <c r="AD23" s="16">
        <f>'KEEI BAU - Industry'!AT$36*'Others Split'!$F$14</f>
        <v>125208222028859.31</v>
      </c>
      <c r="AE23" s="16">
        <f>'KEEI BAU - Industry'!AU$36*'Others Split'!$F$14</f>
        <v>126402221729351.06</v>
      </c>
      <c r="AF23" s="16">
        <f>'KEEI BAU - Industry'!AV$36*'Others Split'!$F$14</f>
        <v>127596221429843.22</v>
      </c>
    </row>
    <row r="24" spans="1:32">
      <c r="A24" t="s">
        <v>24</v>
      </c>
      <c r="B24" s="16">
        <v>0</v>
      </c>
      <c r="C24" s="16">
        <v>0</v>
      </c>
      <c r="D24" s="16">
        <v>0</v>
      </c>
      <c r="E24" s="16">
        <v>0</v>
      </c>
      <c r="F24" s="16">
        <v>0</v>
      </c>
      <c r="G24" s="16">
        <v>0</v>
      </c>
      <c r="H24" s="16">
        <v>0</v>
      </c>
      <c r="I24" s="16">
        <v>0</v>
      </c>
      <c r="J24" s="16">
        <v>0</v>
      </c>
      <c r="K24" s="16">
        <v>0</v>
      </c>
      <c r="L24" s="16">
        <v>0</v>
      </c>
      <c r="M24" s="16">
        <v>0</v>
      </c>
      <c r="N24" s="16">
        <v>0</v>
      </c>
      <c r="O24" s="16">
        <v>0</v>
      </c>
      <c r="P24" s="16">
        <v>0</v>
      </c>
      <c r="Q24" s="16">
        <v>0</v>
      </c>
      <c r="R24" s="16">
        <v>0</v>
      </c>
      <c r="S24" s="16">
        <v>0</v>
      </c>
      <c r="T24" s="16">
        <v>0</v>
      </c>
      <c r="U24" s="16">
        <v>0</v>
      </c>
      <c r="V24" s="16">
        <v>0</v>
      </c>
      <c r="W24" s="16">
        <v>0</v>
      </c>
      <c r="X24" s="16">
        <v>0</v>
      </c>
      <c r="Y24" s="16">
        <v>0</v>
      </c>
      <c r="Z24" s="16">
        <v>0</v>
      </c>
      <c r="AA24" s="16">
        <v>0</v>
      </c>
      <c r="AB24" s="16">
        <v>0</v>
      </c>
      <c r="AC24" s="16">
        <v>0</v>
      </c>
      <c r="AD24" s="16">
        <v>0</v>
      </c>
      <c r="AE24" s="16">
        <v>0</v>
      </c>
      <c r="AF24" s="16">
        <v>0</v>
      </c>
    </row>
    <row r="25" spans="1:32">
      <c r="A25" t="s">
        <v>25</v>
      </c>
      <c r="B25" s="16">
        <v>0</v>
      </c>
      <c r="C25" s="16">
        <v>0</v>
      </c>
      <c r="D25" s="16">
        <v>0</v>
      </c>
      <c r="E25" s="16">
        <v>0</v>
      </c>
      <c r="F25" s="16">
        <v>0</v>
      </c>
      <c r="G25" s="16">
        <v>0</v>
      </c>
      <c r="H25" s="16">
        <v>0</v>
      </c>
      <c r="I25" s="16">
        <v>0</v>
      </c>
      <c r="J25" s="16">
        <v>0</v>
      </c>
      <c r="K25" s="16">
        <v>0</v>
      </c>
      <c r="L25" s="16">
        <v>0</v>
      </c>
      <c r="M25" s="16">
        <v>0</v>
      </c>
      <c r="N25" s="16">
        <v>0</v>
      </c>
      <c r="O25" s="16">
        <v>0</v>
      </c>
      <c r="P25" s="16">
        <v>0</v>
      </c>
      <c r="Q25" s="16">
        <v>0</v>
      </c>
      <c r="R25" s="16">
        <v>0</v>
      </c>
      <c r="S25" s="16">
        <v>0</v>
      </c>
      <c r="T25" s="16">
        <v>0</v>
      </c>
      <c r="U25" s="16">
        <v>0</v>
      </c>
      <c r="V25" s="16">
        <v>0</v>
      </c>
      <c r="W25" s="16">
        <v>0</v>
      </c>
      <c r="X25" s="16">
        <v>0</v>
      </c>
      <c r="Y25" s="16">
        <v>0</v>
      </c>
      <c r="Z25" s="16">
        <v>0</v>
      </c>
      <c r="AA25" s="16">
        <v>0</v>
      </c>
      <c r="AB25" s="16">
        <v>0</v>
      </c>
      <c r="AC25" s="16">
        <v>0</v>
      </c>
      <c r="AD25" s="16">
        <v>0</v>
      </c>
      <c r="AE25" s="16">
        <v>0</v>
      </c>
      <c r="AF25" s="16">
        <v>0</v>
      </c>
    </row>
    <row r="26" spans="1:32">
      <c r="A26" t="s">
        <v>26</v>
      </c>
      <c r="B26" s="16">
        <f>'KEEI BAU - Industry'!R$36*'Others Split'!$F$15</f>
        <v>17606129862.968643</v>
      </c>
      <c r="C26" s="16">
        <f>'KEEI BAU - Industry'!S$36*'Others Split'!$F$15</f>
        <v>19302061650.986099</v>
      </c>
      <c r="D26" s="16">
        <f>'KEEI BAU - Industry'!T$36*'Others Split'!$F$15</f>
        <v>20997993439.003548</v>
      </c>
      <c r="E26" s="16">
        <f>'KEEI BAU - Industry'!U$36*'Others Split'!$F$15</f>
        <v>22693925227.021</v>
      </c>
      <c r="F26" s="16">
        <f>'KEEI BAU - Industry'!V$36*'Others Split'!$F$15</f>
        <v>24389857015.038452</v>
      </c>
      <c r="G26" s="16">
        <f>'KEEI BAU - Industry'!W$36*'Others Split'!$F$15</f>
        <v>26085788803.055904</v>
      </c>
      <c r="H26" s="16">
        <f>'KEEI BAU - Industry'!X$36*'Others Split'!$F$15</f>
        <v>26697000045.695248</v>
      </c>
      <c r="I26" s="16">
        <f>'KEEI BAU - Industry'!Y$36*'Others Split'!$F$15</f>
        <v>27308211288.33461</v>
      </c>
      <c r="J26" s="16">
        <f>'KEEI BAU - Industry'!Z$36*'Others Split'!$F$15</f>
        <v>27919422530.973972</v>
      </c>
      <c r="K26" s="16">
        <f>'KEEI BAU - Industry'!AA$36*'Others Split'!$F$15</f>
        <v>28530633773.613335</v>
      </c>
      <c r="L26" s="16">
        <f>'KEEI BAU - Industry'!AB$36*'Others Split'!$F$15</f>
        <v>29141845016.252701</v>
      </c>
      <c r="M26" s="16">
        <f>'KEEI BAU - Industry'!AC$36*'Others Split'!$F$15</f>
        <v>29566994997.814629</v>
      </c>
      <c r="N26" s="16">
        <f>'KEEI BAU - Industry'!AD$36*'Others Split'!$F$15</f>
        <v>29992144979.37656</v>
      </c>
      <c r="O26" s="16">
        <f>'KEEI BAU - Industry'!AE$36*'Others Split'!$F$15</f>
        <v>30417294960.938492</v>
      </c>
      <c r="P26" s="16">
        <f>'KEEI BAU - Industry'!AF$36*'Others Split'!$F$15</f>
        <v>30842444942.50042</v>
      </c>
      <c r="Q26" s="16">
        <f>'KEEI BAU - Industry'!AG$36*'Others Split'!$F$15</f>
        <v>31267594924.062359</v>
      </c>
      <c r="R26" s="16">
        <f>'KEEI BAU - Industry'!AH$36*'Others Split'!$F$15</f>
        <v>31542035284.151562</v>
      </c>
      <c r="S26" s="16">
        <f>'KEEI BAU - Industry'!AI$36*'Others Split'!$F$15</f>
        <v>31816475644.240776</v>
      </c>
      <c r="T26" s="16">
        <f>'KEEI BAU - Industry'!AJ$36*'Others Split'!$F$15</f>
        <v>32090916004.329987</v>
      </c>
      <c r="U26" s="16">
        <f>'KEEI BAU - Industry'!AK$36*'Others Split'!$F$15</f>
        <v>32365356364.419197</v>
      </c>
      <c r="V26" s="16">
        <f>'KEEI BAU - Industry'!AL$36*'Others Split'!$F$15</f>
        <v>32639796724.508404</v>
      </c>
      <c r="W26" s="16">
        <f>'KEEI BAU - Industry'!AM$36*'Others Split'!$F$15</f>
        <v>33115183246.561245</v>
      </c>
      <c r="X26" s="16">
        <f>'KEEI BAU - Industry'!AN$36*'Others Split'!$F$15</f>
        <v>33453561021.820671</v>
      </c>
      <c r="Y26" s="16">
        <f>'KEEI BAU - Industry'!AO$36*'Others Split'!$F$15</f>
        <v>33791938797.080212</v>
      </c>
      <c r="Z26" s="16">
        <f>'KEEI BAU - Industry'!AP$36*'Others Split'!$F$15</f>
        <v>34130316572.339634</v>
      </c>
      <c r="AA26" s="16">
        <f>'KEEI BAU - Industry'!AQ$36*'Others Split'!$F$15</f>
        <v>34468694347.59906</v>
      </c>
      <c r="AB26" s="16">
        <f>'KEEI BAU - Industry'!AR$36*'Others Split'!$F$15</f>
        <v>34807072122.858482</v>
      </c>
      <c r="AC26" s="16">
        <f>'KEEI BAU - Industry'!AS$36*'Others Split'!$F$15</f>
        <v>35145449898.118027</v>
      </c>
      <c r="AD26" s="16">
        <f>'KEEI BAU - Industry'!AT$36*'Others Split'!$F$15</f>
        <v>35483827673.377449</v>
      </c>
      <c r="AE26" s="16">
        <f>'KEEI BAU - Industry'!AU$36*'Others Split'!$F$15</f>
        <v>35822205448.636871</v>
      </c>
      <c r="AF26" s="16">
        <f>'KEEI BAU - Industry'!AV$36*'Others Split'!$F$15</f>
        <v>36160583223.896416</v>
      </c>
    </row>
    <row r="55" spans="2:2">
      <c r="B55" s="21"/>
    </row>
    <row r="56" spans="2:2">
      <c r="B56" s="21"/>
    </row>
    <row r="57" spans="2:2">
      <c r="B57" s="21"/>
    </row>
    <row r="58" spans="2:2">
      <c r="B58" s="21"/>
    </row>
    <row r="59" spans="2:2">
      <c r="B59" s="21"/>
    </row>
    <row r="60" spans="2:2">
      <c r="B60" s="21"/>
    </row>
    <row r="61" spans="2:2">
      <c r="B61" s="21"/>
    </row>
    <row r="62" spans="2:2">
      <c r="B62" s="21"/>
    </row>
    <row r="63" spans="2:2">
      <c r="B63" s="21"/>
    </row>
    <row r="64" spans="2:2">
      <c r="B64" s="21"/>
    </row>
    <row r="65" spans="2:2">
      <c r="B65" s="21"/>
    </row>
    <row r="66" spans="2:2">
      <c r="B66" s="21"/>
    </row>
    <row r="67" spans="2:2">
      <c r="B67" s="21"/>
    </row>
    <row r="68" spans="2:2">
      <c r="B68" s="21"/>
    </row>
    <row r="69" spans="2:2">
      <c r="B69" s="21"/>
    </row>
    <row r="70" spans="2:2">
      <c r="B70" s="21"/>
    </row>
    <row r="71" spans="2:2">
      <c r="B71" s="21"/>
    </row>
    <row r="72" spans="2:2">
      <c r="B72" s="21"/>
    </row>
    <row r="73" spans="2:2">
      <c r="B73" s="21"/>
    </row>
    <row r="74" spans="2:2">
      <c r="B74" s="21"/>
    </row>
    <row r="75" spans="2:2">
      <c r="B75" s="21"/>
    </row>
    <row r="76" spans="2:2">
      <c r="B76" s="21"/>
    </row>
    <row r="77" spans="2:2">
      <c r="B77" s="21"/>
    </row>
    <row r="78" spans="2:2">
      <c r="B78" s="21"/>
    </row>
    <row r="79" spans="2:2">
      <c r="B79" s="21"/>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6B180A-9920-4E36-ABDA-9DDF04369952}">
  <dimension ref="A1:AI82"/>
  <sheetViews>
    <sheetView zoomScaleNormal="100" workbookViewId="0">
      <selection activeCell="G12" sqref="G12"/>
    </sheetView>
  </sheetViews>
  <sheetFormatPr defaultColWidth="9.140625" defaultRowHeight="15"/>
  <cols>
    <col min="1" max="1" width="39.85546875" customWidth="1"/>
    <col min="2" max="2" width="22" bestFit="1" customWidth="1"/>
    <col min="3" max="33" width="10.5703125" customWidth="1"/>
    <col min="34" max="35" width="9.5703125" bestFit="1" customWidth="1"/>
  </cols>
  <sheetData>
    <row r="1" spans="1:35">
      <c r="A1" s="24" t="s">
        <v>27</v>
      </c>
      <c r="B1" s="1">
        <v>2020</v>
      </c>
      <c r="C1" s="1">
        <v>2021</v>
      </c>
      <c r="D1" s="1">
        <v>2022</v>
      </c>
      <c r="E1" s="1">
        <v>2023</v>
      </c>
      <c r="F1" s="1">
        <v>2024</v>
      </c>
      <c r="G1" s="1">
        <v>2025</v>
      </c>
      <c r="H1" s="1">
        <v>2026</v>
      </c>
      <c r="I1" s="1">
        <v>2027</v>
      </c>
      <c r="J1" s="1">
        <v>2028</v>
      </c>
      <c r="K1" s="1">
        <v>2029</v>
      </c>
      <c r="L1" s="1">
        <v>2030</v>
      </c>
      <c r="M1" s="1">
        <v>2031</v>
      </c>
      <c r="N1" s="1">
        <v>2032</v>
      </c>
      <c r="O1" s="1">
        <v>2033</v>
      </c>
      <c r="P1" s="1">
        <v>2034</v>
      </c>
      <c r="Q1" s="1">
        <v>2035</v>
      </c>
      <c r="R1" s="1">
        <v>2036</v>
      </c>
      <c r="S1" s="1">
        <v>2037</v>
      </c>
      <c r="T1" s="1">
        <v>2038</v>
      </c>
      <c r="U1" s="1">
        <v>2039</v>
      </c>
      <c r="V1" s="1">
        <v>2040</v>
      </c>
      <c r="W1" s="1">
        <v>2041</v>
      </c>
      <c r="X1" s="1">
        <v>2042</v>
      </c>
      <c r="Y1" s="1">
        <v>2043</v>
      </c>
      <c r="Z1" s="1">
        <v>2044</v>
      </c>
      <c r="AA1" s="1">
        <v>2045</v>
      </c>
      <c r="AB1" s="1">
        <v>2046</v>
      </c>
      <c r="AC1" s="1">
        <v>2047</v>
      </c>
      <c r="AD1" s="1">
        <v>2048</v>
      </c>
      <c r="AE1" s="1">
        <v>2049</v>
      </c>
      <c r="AF1" s="1">
        <v>2050</v>
      </c>
      <c r="AG1" s="1"/>
      <c r="AH1" s="1"/>
      <c r="AI1" s="1"/>
    </row>
    <row r="2" spans="1:35">
      <c r="A2" t="s">
        <v>2</v>
      </c>
      <c r="B2" s="16" cm="1">
        <f t="array" ref="B2">TREND($G2:$L2,$G$1:$L$1,B$1)</f>
        <v>1454764593.0333252</v>
      </c>
      <c r="C2" s="16" cm="1">
        <f t="array" ref="C2">TREND($G2:$L2,$G$1:$L$1,C$1)</f>
        <v>1481750339.2506104</v>
      </c>
      <c r="D2" s="16" cm="1">
        <f t="array" ref="D2">TREND($G2:$L2,$G$1:$L$1,D$1)</f>
        <v>1508736085.4678955</v>
      </c>
      <c r="E2" s="16" cm="1">
        <f t="array" ref="E2">TREND($G2:$L2,$G$1:$L$1,E$1)</f>
        <v>1535721831.6851807</v>
      </c>
      <c r="F2" s="16" cm="1">
        <f t="array" ref="F2">TREND($G2:$L2,$G$1:$L$1,F$1)</f>
        <v>1562707577.9024658</v>
      </c>
      <c r="G2" s="16">
        <f>'KEEI BAU - Industry'!W38*'Others Split'!$G$6</f>
        <v>1589693324.1197531</v>
      </c>
      <c r="H2" s="16">
        <f>'KEEI BAU - Industry'!X38*'Others Split'!$G$6</f>
        <v>1616679070.3370383</v>
      </c>
      <c r="I2" s="16">
        <f>'KEEI BAU - Industry'!Y38*'Others Split'!$G$6</f>
        <v>1643664816.5543232</v>
      </c>
      <c r="J2" s="16">
        <f>'KEEI BAU - Industry'!Z38*'Others Split'!$G$6</f>
        <v>1670650562.7716081</v>
      </c>
      <c r="K2" s="16">
        <f>'KEEI BAU - Industry'!AA38*'Others Split'!$G$6</f>
        <v>1697636308.988893</v>
      </c>
      <c r="L2" s="16">
        <f>'KEEI BAU - Industry'!AB38*'Others Split'!$G$6</f>
        <v>1724622055.2061784</v>
      </c>
      <c r="M2" s="16">
        <f>'KEEI BAU - Industry'!AC38*'Others Split'!$G$6</f>
        <v>1752840652.7734909</v>
      </c>
      <c r="N2" s="16">
        <f>'KEEI BAU - Industry'!AD38*'Others Split'!$G$6</f>
        <v>1781059250.3408041</v>
      </c>
      <c r="O2" s="16">
        <f>'KEEI BAU - Industry'!AE38*'Others Split'!$G$6</f>
        <v>1809277847.9081173</v>
      </c>
      <c r="P2" s="16">
        <f>'KEEI BAU - Industry'!AF38*'Others Split'!$G$6</f>
        <v>1837496445.4754305</v>
      </c>
      <c r="Q2" s="16">
        <f>'KEEI BAU - Industry'!AG38*'Others Split'!$G$6</f>
        <v>1865715043.0427439</v>
      </c>
      <c r="R2" s="16">
        <f>'KEEI BAU - Industry'!AH38*'Others Split'!$G$6</f>
        <v>1897769178.1434779</v>
      </c>
      <c r="S2" s="16">
        <f>'KEEI BAU - Industry'!AI38*'Others Split'!$G$6</f>
        <v>1929823313.2442124</v>
      </c>
      <c r="T2" s="16">
        <f>'KEEI BAU - Industry'!AJ38*'Others Split'!$G$6</f>
        <v>1961877448.3449466</v>
      </c>
      <c r="U2" s="16">
        <f>'KEEI BAU - Industry'!AK38*'Others Split'!$G$6</f>
        <v>1993931583.4456811</v>
      </c>
      <c r="V2" s="16">
        <f>'KEEI BAU - Industry'!AL38*'Others Split'!$G$6</f>
        <v>2025985718.5464144</v>
      </c>
      <c r="W2" s="16">
        <f>'KEEI BAU - Industry'!AM38*'Others Split'!$G$6</f>
        <v>2052925803.6025853</v>
      </c>
      <c r="X2" s="16">
        <f>'KEEI BAU - Industry'!AN38*'Others Split'!$G$6</f>
        <v>2083352740.9618645</v>
      </c>
      <c r="Y2" s="16">
        <f>'KEEI BAU - Industry'!AO38*'Others Split'!$G$6</f>
        <v>2113779678.3211524</v>
      </c>
      <c r="Z2" s="16">
        <f>'KEEI BAU - Industry'!AP38*'Others Split'!$G$6</f>
        <v>2144206615.6804318</v>
      </c>
      <c r="AA2" s="16">
        <f>'KEEI BAU - Industry'!AQ38*'Others Split'!$G$6</f>
        <v>2174633553.0397196</v>
      </c>
      <c r="AB2" s="16">
        <f>'KEEI BAU - Industry'!AR38*'Others Split'!$G$6</f>
        <v>2205060490.3989987</v>
      </c>
      <c r="AC2" s="16">
        <f>'KEEI BAU - Industry'!AS38*'Others Split'!$G$6</f>
        <v>2235487427.758287</v>
      </c>
      <c r="AD2" s="16">
        <f>'KEEI BAU - Industry'!AT38*'Others Split'!$G$6</f>
        <v>2265914365.1175661</v>
      </c>
      <c r="AE2" s="16">
        <f>'KEEI BAU - Industry'!AU38*'Others Split'!$G$6</f>
        <v>2296341302.4768453</v>
      </c>
      <c r="AF2" s="16">
        <f>'KEEI BAU - Industry'!AV38*'Others Split'!$G$6</f>
        <v>2326768239.8361335</v>
      </c>
    </row>
    <row r="3" spans="1:35">
      <c r="A3" t="s">
        <v>3</v>
      </c>
      <c r="B3" s="16" cm="1">
        <f t="array" ref="B3">TREND($G3:$L3,$G$1:$L$1,B$1)</f>
        <v>0</v>
      </c>
      <c r="C3" s="16" cm="1">
        <f t="array" ref="C3">TREND($G3:$L3,$G$1:$L$1,C$1)</f>
        <v>0</v>
      </c>
      <c r="D3" s="16" cm="1">
        <f t="array" ref="D3">TREND($G3:$L3,$G$1:$L$1,D$1)</f>
        <v>0</v>
      </c>
      <c r="E3" s="16" cm="1">
        <f t="array" ref="E3">TREND($G3:$L3,$G$1:$L$1,E$1)</f>
        <v>0</v>
      </c>
      <c r="F3" s="16" cm="1">
        <f t="array" ref="F3">TREND($G3:$L3,$G$1:$L$1,F$1)</f>
        <v>0</v>
      </c>
      <c r="G3" s="16">
        <v>0</v>
      </c>
      <c r="H3" s="16">
        <v>0</v>
      </c>
      <c r="I3" s="16">
        <v>0</v>
      </c>
      <c r="J3" s="16">
        <v>0</v>
      </c>
      <c r="K3" s="16">
        <v>0</v>
      </c>
      <c r="L3" s="16">
        <v>0</v>
      </c>
      <c r="M3" s="16">
        <v>0</v>
      </c>
      <c r="N3" s="16">
        <v>0</v>
      </c>
      <c r="O3" s="16">
        <v>0</v>
      </c>
      <c r="P3" s="16">
        <v>0</v>
      </c>
      <c r="Q3" s="16">
        <v>0</v>
      </c>
      <c r="R3" s="16">
        <v>0</v>
      </c>
      <c r="S3" s="16">
        <v>0</v>
      </c>
      <c r="T3" s="16">
        <v>0</v>
      </c>
      <c r="U3" s="16">
        <v>0</v>
      </c>
      <c r="V3" s="16">
        <v>0</v>
      </c>
      <c r="W3" s="16">
        <v>0</v>
      </c>
      <c r="X3" s="16">
        <v>0</v>
      </c>
      <c r="Y3" s="16">
        <v>0</v>
      </c>
      <c r="Z3" s="16">
        <v>0</v>
      </c>
      <c r="AA3" s="16">
        <v>0</v>
      </c>
      <c r="AB3" s="16">
        <v>0</v>
      </c>
      <c r="AC3" s="16">
        <v>0</v>
      </c>
      <c r="AD3" s="16">
        <v>0</v>
      </c>
      <c r="AE3" s="16">
        <v>0</v>
      </c>
      <c r="AF3" s="16">
        <v>0</v>
      </c>
    </row>
    <row r="4" spans="1:35">
      <c r="A4" t="s">
        <v>4</v>
      </c>
      <c r="B4" s="16" cm="1">
        <f t="array" ref="B4">TREND($G4:$L4,$G$1:$L$1,B$1)</f>
        <v>0</v>
      </c>
      <c r="C4" s="16" cm="1">
        <f t="array" ref="C4">TREND($G4:$L4,$G$1:$L$1,C$1)</f>
        <v>0</v>
      </c>
      <c r="D4" s="16" cm="1">
        <f t="array" ref="D4">TREND($G4:$L4,$G$1:$L$1,D$1)</f>
        <v>0</v>
      </c>
      <c r="E4" s="16" cm="1">
        <f t="array" ref="E4">TREND($G4:$L4,$G$1:$L$1,E$1)</f>
        <v>0</v>
      </c>
      <c r="F4" s="16" cm="1">
        <f t="array" ref="F4">TREND($G4:$L4,$G$1:$L$1,F$1)</f>
        <v>0</v>
      </c>
      <c r="G4" s="16">
        <v>0</v>
      </c>
      <c r="H4" s="16">
        <v>0</v>
      </c>
      <c r="I4" s="16">
        <v>0</v>
      </c>
      <c r="J4" s="16">
        <v>0</v>
      </c>
      <c r="K4" s="16">
        <v>0</v>
      </c>
      <c r="L4" s="16">
        <v>0</v>
      </c>
      <c r="M4" s="16">
        <v>0</v>
      </c>
      <c r="N4" s="16">
        <v>0</v>
      </c>
      <c r="O4" s="16">
        <v>0</v>
      </c>
      <c r="P4" s="16">
        <v>0</v>
      </c>
      <c r="Q4" s="16">
        <v>0</v>
      </c>
      <c r="R4" s="16">
        <v>0</v>
      </c>
      <c r="S4" s="16">
        <v>0</v>
      </c>
      <c r="T4" s="16">
        <v>0</v>
      </c>
      <c r="U4" s="16">
        <v>0</v>
      </c>
      <c r="V4" s="16">
        <v>0</v>
      </c>
      <c r="W4" s="16">
        <v>0</v>
      </c>
      <c r="X4" s="16">
        <v>0</v>
      </c>
      <c r="Y4" s="16">
        <v>0</v>
      </c>
      <c r="Z4" s="16">
        <v>0</v>
      </c>
      <c r="AA4" s="16">
        <v>0</v>
      </c>
      <c r="AB4" s="16">
        <v>0</v>
      </c>
      <c r="AC4" s="16">
        <v>0</v>
      </c>
      <c r="AD4" s="16">
        <v>0</v>
      </c>
      <c r="AE4" s="16">
        <v>0</v>
      </c>
      <c r="AF4" s="16">
        <v>0</v>
      </c>
    </row>
    <row r="5" spans="1:35">
      <c r="A5" t="s">
        <v>5</v>
      </c>
      <c r="B5" s="16" cm="1">
        <f t="array" ref="B5">TREND($G5:$L5,$G$1:$L$1,B$1)</f>
        <v>0</v>
      </c>
      <c r="C5" s="16" cm="1">
        <f t="array" ref="C5">TREND($G5:$L5,$G$1:$L$1,C$1)</f>
        <v>0</v>
      </c>
      <c r="D5" s="16" cm="1">
        <f t="array" ref="D5">TREND($G5:$L5,$G$1:$L$1,D$1)</f>
        <v>0</v>
      </c>
      <c r="E5" s="16" cm="1">
        <f t="array" ref="E5">TREND($G5:$L5,$G$1:$L$1,E$1)</f>
        <v>0</v>
      </c>
      <c r="F5" s="16" cm="1">
        <f t="array" ref="F5">TREND($G5:$L5,$G$1:$L$1,F$1)</f>
        <v>0</v>
      </c>
      <c r="G5" s="16">
        <f>'KEEI BAU - Industry'!W$38*'Others Split'!$G$7</f>
        <v>0</v>
      </c>
      <c r="H5" s="16">
        <f>'KEEI BAU - Industry'!X$38*'Others Split'!$G$7</f>
        <v>0</v>
      </c>
      <c r="I5" s="16">
        <f>'KEEI BAU - Industry'!Y$38*'Others Split'!$G$7</f>
        <v>0</v>
      </c>
      <c r="J5" s="16">
        <f>'KEEI BAU - Industry'!Z$38*'Others Split'!$G$7</f>
        <v>0</v>
      </c>
      <c r="K5" s="16">
        <f>'KEEI BAU - Industry'!AA$38*'Others Split'!$G$7</f>
        <v>0</v>
      </c>
      <c r="L5" s="16">
        <f>'KEEI BAU - Industry'!AB$38*'Others Split'!$G$7</f>
        <v>0</v>
      </c>
      <c r="M5" s="16">
        <f>'KEEI BAU - Industry'!AC$38*'Others Split'!$G$7</f>
        <v>0</v>
      </c>
      <c r="N5" s="16">
        <f>'KEEI BAU - Industry'!AD$38*'Others Split'!$G$7</f>
        <v>0</v>
      </c>
      <c r="O5" s="16">
        <f>'KEEI BAU - Industry'!AE$38*'Others Split'!$G$7</f>
        <v>0</v>
      </c>
      <c r="P5" s="16">
        <f>'KEEI BAU - Industry'!AF$38*'Others Split'!$G$7</f>
        <v>0</v>
      </c>
      <c r="Q5" s="16">
        <f>'KEEI BAU - Industry'!AG$38*'Others Split'!$G$7</f>
        <v>0</v>
      </c>
      <c r="R5" s="16">
        <f>'KEEI BAU - Industry'!AH$38*'Others Split'!$G$7</f>
        <v>0</v>
      </c>
      <c r="S5" s="16">
        <f>'KEEI BAU - Industry'!AI$38*'Others Split'!$G$7</f>
        <v>0</v>
      </c>
      <c r="T5" s="16">
        <f>'KEEI BAU - Industry'!AJ$38*'Others Split'!$G$7</f>
        <v>0</v>
      </c>
      <c r="U5" s="16">
        <f>'KEEI BAU - Industry'!AK$38*'Others Split'!$G$7</f>
        <v>0</v>
      </c>
      <c r="V5" s="16">
        <f>'KEEI BAU - Industry'!AL$38*'Others Split'!$G$7</f>
        <v>0</v>
      </c>
      <c r="W5" s="16">
        <f>'KEEI BAU - Industry'!AM$38*'Others Split'!$G$7</f>
        <v>0</v>
      </c>
      <c r="X5" s="16">
        <f>'KEEI BAU - Industry'!AN$38*'Others Split'!$G$7</f>
        <v>0</v>
      </c>
      <c r="Y5" s="16">
        <f>'KEEI BAU - Industry'!AO$38*'Others Split'!$G$7</f>
        <v>0</v>
      </c>
      <c r="Z5" s="16">
        <f>'KEEI BAU - Industry'!AP$38*'Others Split'!$G$7</f>
        <v>0</v>
      </c>
      <c r="AA5" s="16">
        <f>'KEEI BAU - Industry'!AQ$38*'Others Split'!$G$7</f>
        <v>0</v>
      </c>
      <c r="AB5" s="16">
        <f>'KEEI BAU - Industry'!AR$38*'Others Split'!$G$7</f>
        <v>0</v>
      </c>
      <c r="AC5" s="16">
        <f>'KEEI BAU - Industry'!AS$38*'Others Split'!$G$7</f>
        <v>0</v>
      </c>
      <c r="AD5" s="16">
        <f>'KEEI BAU - Industry'!AT$38*'Others Split'!$G$7</f>
        <v>0</v>
      </c>
      <c r="AE5" s="16">
        <f>'KEEI BAU - Industry'!AU$38*'Others Split'!$G$7</f>
        <v>0</v>
      </c>
      <c r="AF5" s="16">
        <f>'KEEI BAU - Industry'!AV$38*'Others Split'!$G$7</f>
        <v>0</v>
      </c>
    </row>
    <row r="6" spans="1:35">
      <c r="A6" t="s">
        <v>6</v>
      </c>
      <c r="B6" s="16" cm="1">
        <f t="array" ref="B6">TREND($G6:$L6,$G$1:$L$1,B$1)</f>
        <v>28827082944599.75</v>
      </c>
      <c r="C6" s="16" cm="1">
        <f t="array" ref="C6">TREND($G6:$L6,$G$1:$L$1,C$1)</f>
        <v>29361822618807.5</v>
      </c>
      <c r="D6" s="16" cm="1">
        <f t="array" ref="D6">TREND($G6:$L6,$G$1:$L$1,D$1)</f>
        <v>29896562293015.125</v>
      </c>
      <c r="E6" s="16" cm="1">
        <f t="array" ref="E6">TREND($G6:$L6,$G$1:$L$1,E$1)</f>
        <v>30431301967222.875</v>
      </c>
      <c r="F6" s="16" cm="1">
        <f t="array" ref="F6">TREND($G6:$L6,$G$1:$L$1,F$1)</f>
        <v>30966041641430.625</v>
      </c>
      <c r="G6" s="16">
        <f>'KEEI BAU - Industry'!W$38*'Others Split'!$G$8</f>
        <v>31500781315638.449</v>
      </c>
      <c r="H6" s="16">
        <f>'KEEI BAU - Industry'!X$38*'Others Split'!$G$8</f>
        <v>32035520989846.191</v>
      </c>
      <c r="I6" s="16">
        <f>'KEEI BAU - Industry'!Y$38*'Others Split'!$G$8</f>
        <v>32570260664053.926</v>
      </c>
      <c r="J6" s="16">
        <f>'KEEI BAU - Industry'!Z$38*'Others Split'!$G$8</f>
        <v>33105000338261.66</v>
      </c>
      <c r="K6" s="16">
        <f>'KEEI BAU - Industry'!AA$38*'Others Split'!$G$8</f>
        <v>33639740012469.398</v>
      </c>
      <c r="L6" s="16">
        <f>'KEEI BAU - Industry'!AB$38*'Others Split'!$G$8</f>
        <v>34174479686677.145</v>
      </c>
      <c r="M6" s="16">
        <f>'KEEI BAU - Industry'!AC$38*'Others Split'!$G$8</f>
        <v>34733649092193.852</v>
      </c>
      <c r="N6" s="16">
        <f>'KEEI BAU - Industry'!AD$38*'Others Split'!$G$8</f>
        <v>35292818497710.57</v>
      </c>
      <c r="O6" s="16">
        <f>'KEEI BAU - Industry'!AE$38*'Others Split'!$G$8</f>
        <v>35851987903227.289</v>
      </c>
      <c r="P6" s="16">
        <f>'KEEI BAU - Industry'!AF$38*'Others Split'!$G$8</f>
        <v>36411157308744.008</v>
      </c>
      <c r="Q6" s="16">
        <f>'KEEI BAU - Industry'!AG$38*'Others Split'!$G$8</f>
        <v>36970326714260.734</v>
      </c>
      <c r="R6" s="16">
        <f>'KEEI BAU - Industry'!AH$38*'Others Split'!$G$8</f>
        <v>37605499728294.281</v>
      </c>
      <c r="S6" s="16">
        <f>'KEEI BAU - Industry'!AI$38*'Others Split'!$G$8</f>
        <v>38240672742327.836</v>
      </c>
      <c r="T6" s="16">
        <f>'KEEI BAU - Industry'!AJ$38*'Others Split'!$G$8</f>
        <v>38875845756361.391</v>
      </c>
      <c r="U6" s="16">
        <f>'KEEI BAU - Industry'!AK$38*'Others Split'!$G$8</f>
        <v>39511018770394.945</v>
      </c>
      <c r="V6" s="16">
        <f>'KEEI BAU - Industry'!AL$38*'Others Split'!$G$8</f>
        <v>40146191784428.477</v>
      </c>
      <c r="W6" s="16">
        <f>'KEEI BAU - Industry'!AM$38*'Others Split'!$G$8</f>
        <v>40680026653772.883</v>
      </c>
      <c r="X6" s="16">
        <f>'KEEI BAU - Industry'!AN$38*'Others Split'!$G$8</f>
        <v>41282955712678.008</v>
      </c>
      <c r="Y6" s="16">
        <f>'KEEI BAU - Industry'!AO$38*'Others Split'!$G$8</f>
        <v>41885884771583.305</v>
      </c>
      <c r="Z6" s="16">
        <f>'KEEI BAU - Industry'!AP$38*'Others Split'!$G$8</f>
        <v>42488813830488.438</v>
      </c>
      <c r="AA6" s="16">
        <f>'KEEI BAU - Industry'!AQ$38*'Others Split'!$G$8</f>
        <v>43091742889393.734</v>
      </c>
      <c r="AB6" s="16">
        <f>'KEEI BAU - Industry'!AR$38*'Others Split'!$G$8</f>
        <v>43694671948298.859</v>
      </c>
      <c r="AC6" s="16">
        <f>'KEEI BAU - Industry'!AS$38*'Others Split'!$G$8</f>
        <v>44297601007204.156</v>
      </c>
      <c r="AD6" s="16">
        <f>'KEEI BAU - Industry'!AT$38*'Others Split'!$G$8</f>
        <v>44900530066109.289</v>
      </c>
      <c r="AE6" s="16">
        <f>'KEEI BAU - Industry'!AU$38*'Others Split'!$G$8</f>
        <v>45503459125014.414</v>
      </c>
      <c r="AF6" s="16">
        <f>'KEEI BAU - Industry'!AV$38*'Others Split'!$G$8</f>
        <v>46106388183919.711</v>
      </c>
    </row>
    <row r="7" spans="1:35">
      <c r="A7" t="s">
        <v>7</v>
      </c>
      <c r="B7" s="16" cm="1">
        <f t="array" ref="B7">TREND($G7:$L7,$G$1:$L$1,B$1)</f>
        <v>9259683080846.9375</v>
      </c>
      <c r="C7" s="16" cm="1">
        <f t="array" ref="C7">TREND($G7:$L7,$G$1:$L$1,C$1)</f>
        <v>9431449330086.75</v>
      </c>
      <c r="D7" s="16" cm="1">
        <f t="array" ref="D7">TREND($G7:$L7,$G$1:$L$1,D$1)</f>
        <v>9603215579326.5625</v>
      </c>
      <c r="E7" s="16" cm="1">
        <f t="array" ref="E7">TREND($G7:$L7,$G$1:$L$1,E$1)</f>
        <v>9774981828566.375</v>
      </c>
      <c r="F7" s="16" cm="1">
        <f t="array" ref="F7">TREND($G7:$L7,$G$1:$L$1,F$1)</f>
        <v>9946748077806.1875</v>
      </c>
      <c r="G7" s="16">
        <f>'KEEI BAU - Industry'!W$38*'Others Split'!$G$9</f>
        <v>10118514327045.945</v>
      </c>
      <c r="H7" s="16">
        <f>'KEEI BAU - Industry'!X$38*'Others Split'!$G$9</f>
        <v>10290280576285.762</v>
      </c>
      <c r="I7" s="16">
        <f>'KEEI BAU - Industry'!Y$38*'Others Split'!$G$9</f>
        <v>10462046825525.576</v>
      </c>
      <c r="J7" s="16">
        <f>'KEEI BAU - Industry'!Z$38*'Others Split'!$G$9</f>
        <v>10633813074765.393</v>
      </c>
      <c r="K7" s="16">
        <f>'KEEI BAU - Industry'!AA$38*'Others Split'!$G$9</f>
        <v>10805579324005.207</v>
      </c>
      <c r="L7" s="16">
        <f>'KEEI BAU - Industry'!AB$38*'Others Split'!$G$9</f>
        <v>10977345573245.025</v>
      </c>
      <c r="M7" s="16">
        <f>'KEEI BAU - Industry'!AC$38*'Others Split'!$G$9</f>
        <v>11156959011536.402</v>
      </c>
      <c r="N7" s="16">
        <f>'KEEI BAU - Industry'!AD$38*'Others Split'!$G$9</f>
        <v>11336572449827.781</v>
      </c>
      <c r="O7" s="16">
        <f>'KEEI BAU - Industry'!AE$38*'Others Split'!$G$9</f>
        <v>11516185888119.162</v>
      </c>
      <c r="P7" s="16">
        <f>'KEEI BAU - Industry'!AF$38*'Others Split'!$G$9</f>
        <v>11695799326410.541</v>
      </c>
      <c r="Q7" s="16">
        <f>'KEEI BAU - Industry'!AG$38*'Others Split'!$G$9</f>
        <v>11875412764701.924</v>
      </c>
      <c r="R7" s="16">
        <f>'KEEI BAU - Industry'!AH$38*'Others Split'!$G$9</f>
        <v>12079439680042.615</v>
      </c>
      <c r="S7" s="16">
        <f>'KEEI BAU - Industry'!AI$38*'Others Split'!$G$9</f>
        <v>12283466595383.309</v>
      </c>
      <c r="T7" s="16">
        <f>'KEEI BAU - Industry'!AJ$38*'Others Split'!$G$9</f>
        <v>12487493510724.002</v>
      </c>
      <c r="U7" s="16">
        <f>'KEEI BAU - Industry'!AK$38*'Others Split'!$G$9</f>
        <v>12691520426064.697</v>
      </c>
      <c r="V7" s="16">
        <f>'KEEI BAU - Industry'!AL$38*'Others Split'!$G$9</f>
        <v>12895547341405.383</v>
      </c>
      <c r="W7" s="16">
        <f>'KEEI BAU - Industry'!AM$38*'Others Split'!$G$9</f>
        <v>13067022954013.648</v>
      </c>
      <c r="X7" s="16">
        <f>'KEEI BAU - Industry'!AN$38*'Others Split'!$G$9</f>
        <v>13260692636666.73</v>
      </c>
      <c r="Y7" s="16">
        <f>'KEEI BAU - Industry'!AO$38*'Others Split'!$G$9</f>
        <v>13454362319319.869</v>
      </c>
      <c r="Z7" s="16">
        <f>'KEEI BAU - Industry'!AP$38*'Others Split'!$G$9</f>
        <v>13648032001972.951</v>
      </c>
      <c r="AA7" s="16">
        <f>'KEEI BAU - Industry'!AQ$38*'Others Split'!$G$9</f>
        <v>13841701684626.088</v>
      </c>
      <c r="AB7" s="16">
        <f>'KEEI BAU - Industry'!AR$38*'Others Split'!$G$9</f>
        <v>14035371367279.172</v>
      </c>
      <c r="AC7" s="16">
        <f>'KEEI BAU - Industry'!AS$38*'Others Split'!$G$9</f>
        <v>14229041049932.309</v>
      </c>
      <c r="AD7" s="16">
        <f>'KEEI BAU - Industry'!AT$38*'Others Split'!$G$9</f>
        <v>14422710732585.393</v>
      </c>
      <c r="AE7" s="16">
        <f>'KEEI BAU - Industry'!AU$38*'Others Split'!$G$9</f>
        <v>14616380415238.475</v>
      </c>
      <c r="AF7" s="16">
        <f>'KEEI BAU - Industry'!AV$38*'Others Split'!$G$9</f>
        <v>14810050097891.613</v>
      </c>
    </row>
    <row r="8" spans="1:35">
      <c r="A8" t="s">
        <v>8</v>
      </c>
      <c r="B8" s="16" cm="1">
        <f t="array" ref="B8">TREND($G8:$L8,$G$1:$L$1,B$1)</f>
        <v>958015707607.31641</v>
      </c>
      <c r="C8" s="16" cm="1">
        <f t="array" ref="C8">TREND($G8:$L8,$G$1:$L$1,C$1)</f>
        <v>975786808774.80078</v>
      </c>
      <c r="D8" s="16" cm="1">
        <f t="array" ref="D8">TREND($G8:$L8,$G$1:$L$1,D$1)</f>
        <v>993557909942.27734</v>
      </c>
      <c r="E8" s="16" cm="1">
        <f t="array" ref="E8">TREND($G8:$L8,$G$1:$L$1,E$1)</f>
        <v>1011329011109.7617</v>
      </c>
      <c r="F8" s="16" cm="1">
        <f t="array" ref="F8">TREND($G8:$L8,$G$1:$L$1,F$1)</f>
        <v>1029100112277.2383</v>
      </c>
      <c r="G8" s="16">
        <f>'KEEI BAU - Industry'!W$38*'Others Split'!$G$10</f>
        <v>1046871213444.7155</v>
      </c>
      <c r="H8" s="16">
        <f>'KEEI BAU - Industry'!X$38*'Others Split'!$G$10</f>
        <v>1064642314612.1959</v>
      </c>
      <c r="I8" s="16">
        <f>'KEEI BAU - Industry'!Y$38*'Others Split'!$G$10</f>
        <v>1082413415779.6763</v>
      </c>
      <c r="J8" s="16">
        <f>'KEEI BAU - Industry'!Z$38*'Others Split'!$G$10</f>
        <v>1100184516947.1565</v>
      </c>
      <c r="K8" s="16">
        <f>'KEEI BAU - Industry'!AA$38*'Others Split'!$G$10</f>
        <v>1117955618114.637</v>
      </c>
      <c r="L8" s="16">
        <f>'KEEI BAU - Industry'!AB$38*'Others Split'!$G$10</f>
        <v>1135726719282.1174</v>
      </c>
      <c r="M8" s="16">
        <f>'KEEI BAU - Industry'!AC$38*'Others Split'!$G$10</f>
        <v>1154309698167.9087</v>
      </c>
      <c r="N8" s="16">
        <f>'KEEI BAU - Industry'!AD$38*'Others Split'!$G$10</f>
        <v>1172892677053.7004</v>
      </c>
      <c r="O8" s="16">
        <f>'KEEI BAU - Industry'!AE$38*'Others Split'!$G$10</f>
        <v>1191475655939.4919</v>
      </c>
      <c r="P8" s="16">
        <f>'KEEI BAU - Industry'!AF$38*'Others Split'!$G$10</f>
        <v>1210058634825.2834</v>
      </c>
      <c r="Q8" s="16">
        <f>'KEEI BAU - Industry'!AG$38*'Others Split'!$G$10</f>
        <v>1228641613711.0754</v>
      </c>
      <c r="R8" s="16">
        <f>'KEEI BAU - Industry'!AH$38*'Others Split'!$G$10</f>
        <v>1249750434387.1685</v>
      </c>
      <c r="S8" s="16">
        <f>'KEEI BAU - Industry'!AI$38*'Others Split'!$G$10</f>
        <v>1270859255063.262</v>
      </c>
      <c r="T8" s="16">
        <f>'KEEI BAU - Industry'!AJ$38*'Others Split'!$G$10</f>
        <v>1291968075739.3552</v>
      </c>
      <c r="U8" s="16">
        <f>'KEEI BAU - Industry'!AK$38*'Others Split'!$G$10</f>
        <v>1313076896415.4485</v>
      </c>
      <c r="V8" s="16">
        <f>'KEEI BAU - Industry'!AL$38*'Others Split'!$G$10</f>
        <v>1334185717091.5413</v>
      </c>
      <c r="W8" s="16">
        <f>'KEEI BAU - Industry'!AM$38*'Others Split'!$G$10</f>
        <v>1351926748713.8977</v>
      </c>
      <c r="X8" s="16">
        <f>'KEEI BAU - Industry'!AN$38*'Others Split'!$G$10</f>
        <v>1371964000145.6182</v>
      </c>
      <c r="Y8" s="16">
        <f>'KEEI BAU - Industry'!AO$38*'Others Split'!$G$10</f>
        <v>1392001251577.3445</v>
      </c>
      <c r="Z8" s="16">
        <f>'KEEI BAU - Industry'!AP$38*'Others Split'!$G$10</f>
        <v>1412038503009.0649</v>
      </c>
      <c r="AA8" s="16">
        <f>'KEEI BAU - Industry'!AQ$38*'Others Split'!$G$10</f>
        <v>1432075754440.791</v>
      </c>
      <c r="AB8" s="16">
        <f>'KEEI BAU - Industry'!AR$38*'Others Split'!$G$10</f>
        <v>1452113005872.5117</v>
      </c>
      <c r="AC8" s="16">
        <f>'KEEI BAU - Industry'!AS$38*'Others Split'!$G$10</f>
        <v>1472150257304.2378</v>
      </c>
      <c r="AD8" s="16">
        <f>'KEEI BAU - Industry'!AT$38*'Others Split'!$G$10</f>
        <v>1492187508735.9583</v>
      </c>
      <c r="AE8" s="16">
        <f>'KEEI BAU - Industry'!AU$38*'Others Split'!$G$10</f>
        <v>1512224760167.6787</v>
      </c>
      <c r="AF8" s="16">
        <f>'KEEI BAU - Industry'!AV$38*'Others Split'!$G$10</f>
        <v>1532262011599.405</v>
      </c>
    </row>
    <row r="9" spans="1:35">
      <c r="A9" t="s">
        <v>9</v>
      </c>
      <c r="B9" s="16" cm="1">
        <f t="array" ref="B9">TREND($G9:$L9,$G$1:$L$1,B$1)</f>
        <v>10383932254755.688</v>
      </c>
      <c r="C9" s="16" cm="1">
        <f t="array" ref="C9">TREND($G9:$L9,$G$1:$L$1,C$1)</f>
        <v>10576553220310</v>
      </c>
      <c r="D9" s="16" cm="1">
        <f t="array" ref="D9">TREND($G9:$L9,$G$1:$L$1,D$1)</f>
        <v>10769174185864.313</v>
      </c>
      <c r="E9" s="16" cm="1">
        <f t="array" ref="E9">TREND($G9:$L9,$G$1:$L$1,E$1)</f>
        <v>10961795151418.625</v>
      </c>
      <c r="F9" s="16" cm="1">
        <f t="array" ref="F9">TREND($G9:$L9,$G$1:$L$1,F$1)</f>
        <v>11154416116972.938</v>
      </c>
      <c r="G9" s="16">
        <f>'KEEI BAU - Industry'!W$38*'Others Split'!$G$11</f>
        <v>11347037082527.271</v>
      </c>
      <c r="H9" s="16">
        <f>'KEEI BAU - Industry'!X$38*'Others Split'!$G$11</f>
        <v>11539658048081.594</v>
      </c>
      <c r="I9" s="16">
        <f>'KEEI BAU - Industry'!Y$38*'Others Split'!$G$11</f>
        <v>11732279013635.912</v>
      </c>
      <c r="J9" s="16">
        <f>'KEEI BAU - Industry'!Z$38*'Others Split'!$G$11</f>
        <v>11924899979190.23</v>
      </c>
      <c r="K9" s="16">
        <f>'KEEI BAU - Industry'!AA$38*'Others Split'!$G$11</f>
        <v>12117520944744.551</v>
      </c>
      <c r="L9" s="16">
        <f>'KEEI BAU - Industry'!AB$38*'Others Split'!$G$11</f>
        <v>12310141910298.873</v>
      </c>
      <c r="M9" s="16">
        <f>'KEEI BAU - Industry'!AC$38*'Others Split'!$G$11</f>
        <v>12511562818441.965</v>
      </c>
      <c r="N9" s="16">
        <f>'KEEI BAU - Industry'!AD$38*'Others Split'!$G$11</f>
        <v>12712983726585.059</v>
      </c>
      <c r="O9" s="16">
        <f>'KEEI BAU - Industry'!AE$38*'Others Split'!$G$11</f>
        <v>12914404634728.154</v>
      </c>
      <c r="P9" s="16">
        <f>'KEEI BAU - Industry'!AF$38*'Others Split'!$G$11</f>
        <v>13115825542871.25</v>
      </c>
      <c r="Q9" s="16">
        <f>'KEEI BAU - Industry'!AG$38*'Others Split'!$G$11</f>
        <v>13317246451014.346</v>
      </c>
      <c r="R9" s="16">
        <f>'KEEI BAU - Industry'!AH$38*'Others Split'!$G$11</f>
        <v>13546044958322.521</v>
      </c>
      <c r="S9" s="16">
        <f>'KEEI BAU - Industry'!AI$38*'Others Split'!$G$11</f>
        <v>13774843465630.697</v>
      </c>
      <c r="T9" s="16">
        <f>'KEEI BAU - Industry'!AJ$38*'Others Split'!$G$11</f>
        <v>14003641972938.873</v>
      </c>
      <c r="U9" s="16">
        <f>'KEEI BAU - Industry'!AK$38*'Others Split'!$G$11</f>
        <v>14232440480247.049</v>
      </c>
      <c r="V9" s="16">
        <f>'KEEI BAU - Industry'!AL$38*'Others Split'!$G$11</f>
        <v>14461238987555.217</v>
      </c>
      <c r="W9" s="16">
        <f>'KEEI BAU - Industry'!AM$38*'Others Split'!$G$11</f>
        <v>14653534029309.939</v>
      </c>
      <c r="X9" s="16">
        <f>'KEEI BAU - Industry'!AN$38*'Others Split'!$G$11</f>
        <v>14870717797578.357</v>
      </c>
      <c r="Y9" s="16">
        <f>'KEEI BAU - Industry'!AO$38*'Others Split'!$G$11</f>
        <v>15087901565846.838</v>
      </c>
      <c r="Z9" s="16">
        <f>'KEEI BAU - Industry'!AP$38*'Others Split'!$G$11</f>
        <v>15305085334115.256</v>
      </c>
      <c r="AA9" s="16">
        <f>'KEEI BAU - Industry'!AQ$38*'Others Split'!$G$11</f>
        <v>15522269102383.736</v>
      </c>
      <c r="AB9" s="16">
        <f>'KEEI BAU - Industry'!AR$38*'Others Split'!$G$11</f>
        <v>15739452870652.154</v>
      </c>
      <c r="AC9" s="16">
        <f>'KEEI BAU - Industry'!AS$38*'Others Split'!$G$11</f>
        <v>15956636638920.635</v>
      </c>
      <c r="AD9" s="16">
        <f>'KEEI BAU - Industry'!AT$38*'Others Split'!$G$11</f>
        <v>16173820407189.053</v>
      </c>
      <c r="AE9" s="16">
        <f>'KEEI BAU - Industry'!AU$38*'Others Split'!$G$11</f>
        <v>16391004175457.473</v>
      </c>
      <c r="AF9" s="16">
        <f>'KEEI BAU - Industry'!AV$38*'Others Split'!$G$11</f>
        <v>16608187943725.951</v>
      </c>
    </row>
    <row r="10" spans="1:35">
      <c r="A10" t="s">
        <v>10</v>
      </c>
      <c r="B10" s="16" cm="1">
        <f t="array" ref="B10">TREND($G10:$L10,$G$1:$L$1,B$1)</f>
        <v>0</v>
      </c>
      <c r="C10" s="16" cm="1">
        <f t="array" ref="C10">TREND($G10:$L10,$G$1:$L$1,C$1)</f>
        <v>0</v>
      </c>
      <c r="D10" s="16" cm="1">
        <f t="array" ref="D10">TREND($G10:$L10,$G$1:$L$1,D$1)</f>
        <v>0</v>
      </c>
      <c r="E10" s="16" cm="1">
        <f t="array" ref="E10">TREND($G10:$L10,$G$1:$L$1,E$1)</f>
        <v>0</v>
      </c>
      <c r="F10" s="16" cm="1">
        <f t="array" ref="F10">TREND($G10:$L10,$G$1:$L$1,F$1)</f>
        <v>0</v>
      </c>
      <c r="G10" s="16">
        <v>0</v>
      </c>
      <c r="H10" s="16">
        <v>0</v>
      </c>
      <c r="I10" s="16">
        <v>0</v>
      </c>
      <c r="J10" s="16">
        <v>0</v>
      </c>
      <c r="K10" s="16">
        <v>0</v>
      </c>
      <c r="L10" s="16">
        <v>0</v>
      </c>
      <c r="M10" s="16">
        <v>0</v>
      </c>
      <c r="N10" s="16">
        <v>0</v>
      </c>
      <c r="O10" s="16">
        <v>0</v>
      </c>
      <c r="P10" s="16">
        <v>0</v>
      </c>
      <c r="Q10" s="16">
        <v>0</v>
      </c>
      <c r="R10" s="16">
        <v>0</v>
      </c>
      <c r="S10" s="16">
        <v>0</v>
      </c>
      <c r="T10" s="16">
        <v>0</v>
      </c>
      <c r="U10" s="16">
        <v>0</v>
      </c>
      <c r="V10" s="16">
        <v>0</v>
      </c>
      <c r="W10" s="16">
        <v>0</v>
      </c>
      <c r="X10" s="16">
        <v>0</v>
      </c>
      <c r="Y10" s="16">
        <v>0</v>
      </c>
      <c r="Z10" s="16">
        <v>0</v>
      </c>
      <c r="AA10" s="16">
        <v>0</v>
      </c>
      <c r="AB10" s="16">
        <v>0</v>
      </c>
      <c r="AC10" s="16">
        <v>0</v>
      </c>
      <c r="AD10" s="16">
        <v>0</v>
      </c>
      <c r="AE10" s="16">
        <v>0</v>
      </c>
      <c r="AF10" s="16">
        <v>0</v>
      </c>
    </row>
    <row r="11" spans="1:35">
      <c r="A11" t="s">
        <v>11</v>
      </c>
      <c r="B11" s="16" cm="1">
        <f t="array" ref="B11">TREND($G11:$L11,$G$1:$L$1,B$1)</f>
        <v>78917876452587</v>
      </c>
      <c r="C11" s="16" cm="1">
        <f t="array" ref="C11">TREND($G11:$L11,$G$1:$L$1,C$1)</f>
        <v>80887926231873.5</v>
      </c>
      <c r="D11" s="16" cm="1">
        <f t="array" ref="D11">TREND($G11:$L11,$G$1:$L$1,D$1)</f>
        <v>82857976011159.5</v>
      </c>
      <c r="E11" s="16" cm="1">
        <f t="array" ref="E11">TREND($G11:$L11,$G$1:$L$1,E$1)</f>
        <v>84828025790446</v>
      </c>
      <c r="F11" s="16" cm="1">
        <f t="array" ref="F11">TREND($G11:$L11,$G$1:$L$1,F$1)</f>
        <v>86798075569732</v>
      </c>
      <c r="G11" s="16">
        <f>'KEEI BAU - Industry'!W$10*'Petrochemicals Split'!$G$6</f>
        <v>88768125349018.266</v>
      </c>
      <c r="H11" s="16">
        <f>'KEEI BAU - Industry'!X$10*'Petrochemicals Split'!$G$6</f>
        <v>90738175128304.578</v>
      </c>
      <c r="I11" s="16">
        <f>'KEEI BAU - Industry'!Y$10*'Petrochemicals Split'!$G$6</f>
        <v>92708224907590.875</v>
      </c>
      <c r="J11" s="16">
        <f>'KEEI BAU - Industry'!Z$10*'Petrochemicals Split'!$G$6</f>
        <v>94678274686877.188</v>
      </c>
      <c r="K11" s="16">
        <f>'KEEI BAU - Industry'!AA$10*'Petrochemicals Split'!$G$6</f>
        <v>96648324466163.484</v>
      </c>
      <c r="L11" s="16">
        <f>'KEEI BAU - Industry'!AB$10*'Petrochemicals Split'!$G$6</f>
        <v>98618374245449.797</v>
      </c>
      <c r="M11" s="16">
        <f>'KEEI BAU - Industry'!AC$10*'Petrochemicals Split'!$G$6</f>
        <v>99537730809116.734</v>
      </c>
      <c r="N11" s="16">
        <f>'KEEI BAU - Industry'!AD$10*'Petrochemicals Split'!$G$6</f>
        <v>100457087372783.69</v>
      </c>
      <c r="O11" s="16">
        <f>'KEEI BAU - Industry'!AE$10*'Petrochemicals Split'!$G$6</f>
        <v>101376443936450.63</v>
      </c>
      <c r="P11" s="16">
        <f>'KEEI BAU - Industry'!AF$10*'Petrochemicals Split'!$G$6</f>
        <v>102295800500117.56</v>
      </c>
      <c r="Q11" s="16">
        <f>'KEEI BAU - Industry'!AG$10*'Petrochemicals Split'!$G$6</f>
        <v>103215157063784.52</v>
      </c>
      <c r="R11" s="16">
        <f>'KEEI BAU - Industry'!AH$10*'Petrochemicals Split'!$G$6</f>
        <v>103493281738507.28</v>
      </c>
      <c r="S11" s="16">
        <f>'KEEI BAU - Industry'!AI$10*'Petrochemicals Split'!$G$6</f>
        <v>103771406413230.06</v>
      </c>
      <c r="T11" s="16">
        <f>'KEEI BAU - Industry'!AJ$10*'Petrochemicals Split'!$G$6</f>
        <v>104049531087952.83</v>
      </c>
      <c r="U11" s="16">
        <f>'KEEI BAU - Industry'!AK$10*'Petrochemicals Split'!$G$6</f>
        <v>104327655762675.61</v>
      </c>
      <c r="V11" s="16">
        <f>'KEEI BAU - Industry'!AL$10*'Petrochemicals Split'!$G$6</f>
        <v>104605780437398.38</v>
      </c>
      <c r="W11" s="16">
        <f>'KEEI BAU - Industry'!AM$10*'Petrochemicals Split'!$G$6</f>
        <v>105738880964046.78</v>
      </c>
      <c r="X11" s="16">
        <f>'KEEI BAU - Industry'!AN$10*'Petrochemicals Split'!$G$6</f>
        <v>106289043409836.67</v>
      </c>
      <c r="Y11" s="16">
        <f>'KEEI BAU - Industry'!AO$10*'Petrochemicals Split'!$G$6</f>
        <v>106839205855626.8</v>
      </c>
      <c r="Z11" s="16">
        <f>'KEEI BAU - Industry'!AP$10*'Petrochemicals Split'!$G$6</f>
        <v>107389368301416.67</v>
      </c>
      <c r="AA11" s="16">
        <f>'KEEI BAU - Industry'!AQ$10*'Petrochemicals Split'!$G$6</f>
        <v>107939530747206.8</v>
      </c>
      <c r="AB11" s="16">
        <f>'KEEI BAU - Industry'!AR$10*'Petrochemicals Split'!$G$6</f>
        <v>108489693192996.67</v>
      </c>
      <c r="AC11" s="16">
        <f>'KEEI BAU - Industry'!AS$10*'Petrochemicals Split'!$G$6</f>
        <v>109039855638786.8</v>
      </c>
      <c r="AD11" s="16">
        <f>'KEEI BAU - Industry'!AT$10*'Petrochemicals Split'!$G$6</f>
        <v>109590018084576.67</v>
      </c>
      <c r="AE11" s="16">
        <f>'KEEI BAU - Industry'!AU$10*'Petrochemicals Split'!$G$6</f>
        <v>110140180530366.55</v>
      </c>
      <c r="AF11" s="16">
        <f>'KEEI BAU - Industry'!AV$10*'Petrochemicals Split'!$G$6</f>
        <v>110690342976156.67</v>
      </c>
    </row>
    <row r="12" spans="1:35">
      <c r="A12" t="s">
        <v>12</v>
      </c>
      <c r="B12" s="16" cm="1">
        <f t="array" ref="B12">TREND($G12:$L12,$G$1:$L$1,B$1)</f>
        <v>83119270262073</v>
      </c>
      <c r="C12" s="16" cm="1">
        <f t="array" ref="C12">TREND($G12:$L12,$G$1:$L$1,C$1)</f>
        <v>85194200650407</v>
      </c>
      <c r="D12" s="16" cm="1">
        <f t="array" ref="D12">TREND($G12:$L12,$G$1:$L$1,D$1)</f>
        <v>87269131038740.5</v>
      </c>
      <c r="E12" s="16" cm="1">
        <f t="array" ref="E12">TREND($G12:$L12,$G$1:$L$1,E$1)</f>
        <v>89344061427074</v>
      </c>
      <c r="F12" s="16" cm="1">
        <f t="array" ref="F12">TREND($G12:$L12,$G$1:$L$1,F$1)</f>
        <v>91418991815408</v>
      </c>
      <c r="G12" s="16">
        <f>'KEEI BAU - Industry'!W$10*'Petrochemicals Split'!$G$7</f>
        <v>93493922203741.734</v>
      </c>
      <c r="H12" s="16">
        <f>'KEEI BAU - Industry'!X$10*'Petrochemicals Split'!$G$7</f>
        <v>95568852592075.422</v>
      </c>
      <c r="I12" s="16">
        <f>'KEEI BAU - Industry'!Y$10*'Petrochemicals Split'!$G$7</f>
        <v>97643782980409.125</v>
      </c>
      <c r="J12" s="16">
        <f>'KEEI BAU - Industry'!Z$10*'Petrochemicals Split'!$G$7</f>
        <v>99718713368742.813</v>
      </c>
      <c r="K12" s="16">
        <f>'KEEI BAU - Industry'!AA$10*'Petrochemicals Split'!$G$7</f>
        <v>101793643757076.52</v>
      </c>
      <c r="L12" s="16">
        <f>'KEEI BAU - Industry'!AB$10*'Petrochemicals Split'!$G$7</f>
        <v>103868574145410.2</v>
      </c>
      <c r="M12" s="16">
        <f>'KEEI BAU - Industry'!AC$10*'Petrochemicals Split'!$G$7</f>
        <v>104836874993299.27</v>
      </c>
      <c r="N12" s="16">
        <f>'KEEI BAU - Industry'!AD$10*'Petrochemicals Split'!$G$7</f>
        <v>105805175841188.31</v>
      </c>
      <c r="O12" s="16">
        <f>'KEEI BAU - Industry'!AE$10*'Petrochemicals Split'!$G$7</f>
        <v>106773476689077.38</v>
      </c>
      <c r="P12" s="16">
        <f>'KEEI BAU - Industry'!AF$10*'Petrochemicals Split'!$G$7</f>
        <v>107741777536966.44</v>
      </c>
      <c r="Q12" s="16">
        <f>'KEEI BAU - Industry'!AG$10*'Petrochemicals Split'!$G$7</f>
        <v>108710078384855.48</v>
      </c>
      <c r="R12" s="16">
        <f>'KEEI BAU - Industry'!AH$10*'Petrochemicals Split'!$G$7</f>
        <v>109003009733796.72</v>
      </c>
      <c r="S12" s="16">
        <f>'KEEI BAU - Industry'!AI$10*'Petrochemicals Split'!$G$7</f>
        <v>109295941082737.94</v>
      </c>
      <c r="T12" s="16">
        <f>'KEEI BAU - Industry'!AJ$10*'Petrochemicals Split'!$G$7</f>
        <v>109588872431679.17</v>
      </c>
      <c r="U12" s="16">
        <f>'KEEI BAU - Industry'!AK$10*'Petrochemicals Split'!$G$7</f>
        <v>109881803780620.39</v>
      </c>
      <c r="V12" s="16">
        <f>'KEEI BAU - Industry'!AL$10*'Petrochemicals Split'!$G$7</f>
        <v>110174735129561.63</v>
      </c>
      <c r="W12" s="16">
        <f>'KEEI BAU - Industry'!AM$10*'Petrochemicals Split'!$G$7</f>
        <v>111368159143766.72</v>
      </c>
      <c r="X12" s="16">
        <f>'KEEI BAU - Industry'!AN$10*'Petrochemicals Split'!$G$7</f>
        <v>111947610886200.83</v>
      </c>
      <c r="Y12" s="16">
        <f>'KEEI BAU - Industry'!AO$10*'Petrochemicals Split'!$G$7</f>
        <v>112527062628635.2</v>
      </c>
      <c r="Z12" s="16">
        <f>'KEEI BAU - Industry'!AP$10*'Petrochemicals Split'!$G$7</f>
        <v>113106514371069.33</v>
      </c>
      <c r="AA12" s="16">
        <f>'KEEI BAU - Industry'!AQ$10*'Petrochemicals Split'!$G$7</f>
        <v>113685966113503.7</v>
      </c>
      <c r="AB12" s="16">
        <f>'KEEI BAU - Industry'!AR$10*'Petrochemicals Split'!$G$7</f>
        <v>114265417855937.83</v>
      </c>
      <c r="AC12" s="16">
        <f>'KEEI BAU - Industry'!AS$10*'Petrochemicals Split'!$G$7</f>
        <v>114844869598372.2</v>
      </c>
      <c r="AD12" s="16">
        <f>'KEEI BAU - Industry'!AT$10*'Petrochemicals Split'!$G$7</f>
        <v>115424321340806.33</v>
      </c>
      <c r="AE12" s="16">
        <f>'KEEI BAU - Industry'!AU$10*'Petrochemicals Split'!$G$7</f>
        <v>116003773083240.45</v>
      </c>
      <c r="AF12" s="16">
        <f>'KEEI BAU - Industry'!AV$10*'Petrochemicals Split'!$G$7</f>
        <v>116583224825674.83</v>
      </c>
    </row>
    <row r="13" spans="1:35">
      <c r="A13" t="s">
        <v>13</v>
      </c>
      <c r="B13" s="16" cm="1">
        <f t="array" ref="B13">TREND($G13:$L13,$G$1:$L$1,B$1)</f>
        <v>8313530810887.125</v>
      </c>
      <c r="C13" s="16" cm="1">
        <f t="array" ref="C13">TREND($G13:$L13,$G$1:$L$1,C$1)</f>
        <v>8467746024610.6875</v>
      </c>
      <c r="D13" s="16" cm="1">
        <f t="array" ref="D13">TREND($G13:$L13,$G$1:$L$1,D$1)</f>
        <v>8621961238334.3125</v>
      </c>
      <c r="E13" s="16" cm="1">
        <f t="array" ref="E13">TREND($G13:$L13,$G$1:$L$1,E$1)</f>
        <v>8776176452057.9375</v>
      </c>
      <c r="F13" s="16" cm="1">
        <f t="array" ref="F13">TREND($G13:$L13,$G$1:$L$1,F$1)</f>
        <v>8930391665781.5625</v>
      </c>
      <c r="G13" s="16">
        <f>'KEEI BAU - Industry'!W$38*'Others Split'!$G$12</f>
        <v>9084606879505.1621</v>
      </c>
      <c r="H13" s="16">
        <f>'KEEI BAU - Industry'!X$38*'Others Split'!$G$12</f>
        <v>9238822093228.7754</v>
      </c>
      <c r="I13" s="16">
        <f>'KEEI BAU - Industry'!Y$38*'Others Split'!$G$12</f>
        <v>9393037306952.3867</v>
      </c>
      <c r="J13" s="16">
        <f>'KEEI BAU - Industry'!Z$38*'Others Split'!$G$12</f>
        <v>9547252520675.998</v>
      </c>
      <c r="K13" s="16">
        <f>'KEEI BAU - Industry'!AA$38*'Others Split'!$G$12</f>
        <v>9701467734399.6113</v>
      </c>
      <c r="L13" s="16">
        <f>'KEEI BAU - Industry'!AB$38*'Others Split'!$G$12</f>
        <v>9855682948123.2266</v>
      </c>
      <c r="M13" s="16">
        <f>'KEEI BAU - Industry'!AC$38*'Others Split'!$G$12</f>
        <v>10016943526940.807</v>
      </c>
      <c r="N13" s="16">
        <f>'KEEI BAU - Industry'!AD$38*'Others Split'!$G$12</f>
        <v>10178204105758.391</v>
      </c>
      <c r="O13" s="16">
        <f>'KEEI BAU - Industry'!AE$38*'Others Split'!$G$12</f>
        <v>10339464684575.975</v>
      </c>
      <c r="P13" s="16">
        <f>'KEEI BAU - Industry'!AF$38*'Others Split'!$G$12</f>
        <v>10500725263393.559</v>
      </c>
      <c r="Q13" s="16">
        <f>'KEEI BAU - Industry'!AG$38*'Others Split'!$G$12</f>
        <v>10661985842211.145</v>
      </c>
      <c r="R13" s="16">
        <f>'KEEI BAU - Industry'!AH$38*'Others Split'!$G$12</f>
        <v>10845165334654.418</v>
      </c>
      <c r="S13" s="16">
        <f>'KEEI BAU - Industry'!AI$38*'Others Split'!$G$12</f>
        <v>11028344827097.693</v>
      </c>
      <c r="T13" s="16">
        <f>'KEEI BAU - Industry'!AJ$38*'Others Split'!$G$12</f>
        <v>11211524319540.969</v>
      </c>
      <c r="U13" s="16">
        <f>'KEEI BAU - Industry'!AK$38*'Others Split'!$G$12</f>
        <v>11394703811984.244</v>
      </c>
      <c r="V13" s="16">
        <f>'KEEI BAU - Industry'!AL$38*'Others Split'!$G$12</f>
        <v>11577883304427.514</v>
      </c>
      <c r="W13" s="16">
        <f>'KEEI BAU - Industry'!AM$38*'Others Split'!$G$12</f>
        <v>11731837578703.189</v>
      </c>
      <c r="X13" s="16">
        <f>'KEEI BAU - Industry'!AN$38*'Others Split'!$G$12</f>
        <v>11905718138093.121</v>
      </c>
      <c r="Y13" s="16">
        <f>'KEEI BAU - Industry'!AO$38*'Others Split'!$G$12</f>
        <v>12079598697483.1</v>
      </c>
      <c r="Z13" s="16">
        <f>'KEEI BAU - Industry'!AP$38*'Others Split'!$G$12</f>
        <v>12253479256873.031</v>
      </c>
      <c r="AA13" s="16">
        <f>'KEEI BAU - Industry'!AQ$38*'Others Split'!$G$12</f>
        <v>12427359816263.012</v>
      </c>
      <c r="AB13" s="16">
        <f>'KEEI BAU - Industry'!AR$38*'Others Split'!$G$12</f>
        <v>12601240375652.941</v>
      </c>
      <c r="AC13" s="16">
        <f>'KEEI BAU - Industry'!AS$38*'Others Split'!$G$12</f>
        <v>12775120935042.922</v>
      </c>
      <c r="AD13" s="16">
        <f>'KEEI BAU - Industry'!AT$38*'Others Split'!$G$12</f>
        <v>12949001494432.854</v>
      </c>
      <c r="AE13" s="16">
        <f>'KEEI BAU - Industry'!AU$38*'Others Split'!$G$12</f>
        <v>13122882053822.783</v>
      </c>
      <c r="AF13" s="16">
        <f>'KEEI BAU - Industry'!AV$38*'Others Split'!$G$12</f>
        <v>13296762613212.764</v>
      </c>
    </row>
    <row r="14" spans="1:35">
      <c r="A14" t="s">
        <v>14</v>
      </c>
      <c r="B14" s="16" cm="1">
        <f t="array" ref="B14">TREND($G14:$L14,$G$1:$L$1,B$1)</f>
        <v>12914287684465.438</v>
      </c>
      <c r="C14" s="16" cm="1">
        <f t="array" ref="C14">TREND($G14:$L14,$G$1:$L$1,C$1)</f>
        <v>13153846504977.688</v>
      </c>
      <c r="D14" s="16" cm="1">
        <f t="array" ref="D14">TREND($G14:$L14,$G$1:$L$1,D$1)</f>
        <v>13393405325489.875</v>
      </c>
      <c r="E14" s="16" cm="1">
        <f t="array" ref="E14">TREND($G14:$L14,$G$1:$L$1,E$1)</f>
        <v>13632964146002.063</v>
      </c>
      <c r="F14" s="16" cm="1">
        <f t="array" ref="F14">TREND($G14:$L14,$G$1:$L$1,F$1)</f>
        <v>13872522966514.313</v>
      </c>
      <c r="G14" s="16">
        <f>'KEEI BAU - Industry'!W$38*'Others Split'!$G$13</f>
        <v>14112081787026.559</v>
      </c>
      <c r="H14" s="16">
        <f>'KEEI BAU - Industry'!X$38*'Others Split'!$G$13</f>
        <v>14351640607538.773</v>
      </c>
      <c r="I14" s="16">
        <f>'KEEI BAU - Industry'!Y$38*'Others Split'!$G$13</f>
        <v>14591199428050.986</v>
      </c>
      <c r="J14" s="16">
        <f>'KEEI BAU - Industry'!Z$38*'Others Split'!$G$13</f>
        <v>14830758248563.199</v>
      </c>
      <c r="K14" s="16">
        <f>'KEEI BAU - Industry'!AA$38*'Others Split'!$G$13</f>
        <v>15070317069075.412</v>
      </c>
      <c r="L14" s="16">
        <f>'KEEI BAU - Industry'!AB$38*'Others Split'!$G$13</f>
        <v>15309875889587.631</v>
      </c>
      <c r="M14" s="16">
        <f>'KEEI BAU - Industry'!AC$38*'Others Split'!$G$13</f>
        <v>15560379021696.844</v>
      </c>
      <c r="N14" s="16">
        <f>'KEEI BAU - Industry'!AD$38*'Others Split'!$G$13</f>
        <v>15810882153806.061</v>
      </c>
      <c r="O14" s="16">
        <f>'KEEI BAU - Industry'!AE$38*'Others Split'!$G$13</f>
        <v>16061385285915.279</v>
      </c>
      <c r="P14" s="16">
        <f>'KEEI BAU - Industry'!AF$38*'Others Split'!$G$13</f>
        <v>16311888418024.496</v>
      </c>
      <c r="Q14" s="16">
        <f>'KEEI BAU - Industry'!AG$38*'Others Split'!$G$13</f>
        <v>16562391550133.717</v>
      </c>
      <c r="R14" s="16">
        <f>'KEEI BAU - Industry'!AH$38*'Others Split'!$G$13</f>
        <v>16846943651655.836</v>
      </c>
      <c r="S14" s="16">
        <f>'KEEI BAU - Industry'!AI$38*'Others Split'!$G$13</f>
        <v>17131495753177.957</v>
      </c>
      <c r="T14" s="16">
        <f>'KEEI BAU - Industry'!AJ$38*'Others Split'!$G$13</f>
        <v>17416047854700.078</v>
      </c>
      <c r="U14" s="16">
        <f>'KEEI BAU - Industry'!AK$38*'Others Split'!$G$13</f>
        <v>17700599956222.199</v>
      </c>
      <c r="V14" s="16">
        <f>'KEEI BAU - Industry'!AL$38*'Others Split'!$G$13</f>
        <v>17985152057744.309</v>
      </c>
      <c r="W14" s="16">
        <f>'KEEI BAU - Industry'!AM$38*'Others Split'!$G$13</f>
        <v>18224305533382.543</v>
      </c>
      <c r="X14" s="16">
        <f>'KEEI BAU - Industry'!AN$38*'Others Split'!$G$13</f>
        <v>18494412617577.945</v>
      </c>
      <c r="Y14" s="16">
        <f>'KEEI BAU - Industry'!AO$38*'Others Split'!$G$13</f>
        <v>18764519701773.426</v>
      </c>
      <c r="Z14" s="16">
        <f>'KEEI BAU - Industry'!AP$38*'Others Split'!$G$13</f>
        <v>19034626785968.828</v>
      </c>
      <c r="AA14" s="16">
        <f>'KEEI BAU - Industry'!AQ$38*'Others Split'!$G$13</f>
        <v>19304733870164.305</v>
      </c>
      <c r="AB14" s="16">
        <f>'KEEI BAU - Industry'!AR$38*'Others Split'!$G$13</f>
        <v>19574840954359.707</v>
      </c>
      <c r="AC14" s="16">
        <f>'KEEI BAU - Industry'!AS$38*'Others Split'!$G$13</f>
        <v>19844948038555.188</v>
      </c>
      <c r="AD14" s="16">
        <f>'KEEI BAU - Industry'!AT$38*'Others Split'!$G$13</f>
        <v>20115055122750.59</v>
      </c>
      <c r="AE14" s="16">
        <f>'KEEI BAU - Industry'!AU$38*'Others Split'!$G$13</f>
        <v>20385162206945.992</v>
      </c>
      <c r="AF14" s="16">
        <f>'KEEI BAU - Industry'!AV$38*'Others Split'!$G$13</f>
        <v>20655269291141.473</v>
      </c>
    </row>
    <row r="15" spans="1:35">
      <c r="A15" t="s">
        <v>15</v>
      </c>
      <c r="B15" s="16" cm="1">
        <f t="array" ref="B15">TREND($G15:$L15,$G$1:$L$1,B$1)</f>
        <v>68130156156580</v>
      </c>
      <c r="C15" s="16" cm="1">
        <f t="array" ref="C15">TREND($G15:$L15,$G$1:$L$1,C$1)</f>
        <v>68669486845596</v>
      </c>
      <c r="D15" s="16" cm="1">
        <f t="array" ref="D15">TREND($G15:$L15,$G$1:$L$1,D$1)</f>
        <v>69208817534612</v>
      </c>
      <c r="E15" s="16" cm="1">
        <f t="array" ref="E15">TREND($G15:$L15,$G$1:$L$1,E$1)</f>
        <v>69748148223628</v>
      </c>
      <c r="F15" s="16" cm="1">
        <f t="array" ref="F15">TREND($G15:$L15,$G$1:$L$1,F$1)</f>
        <v>70287478912644</v>
      </c>
      <c r="G15" s="16">
        <f>'KEEI BAU - Industry'!W24</f>
        <v>70826809601660</v>
      </c>
      <c r="H15" s="16">
        <f>'KEEI BAU - Industry'!X24</f>
        <v>71366140290676</v>
      </c>
      <c r="I15" s="16">
        <f>'KEEI BAU - Industry'!Y24</f>
        <v>71905470979692</v>
      </c>
      <c r="J15" s="16">
        <f>'KEEI BAU - Industry'!Z24</f>
        <v>72444801668708</v>
      </c>
      <c r="K15" s="16">
        <f>'KEEI BAU - Industry'!AA24</f>
        <v>72984132357724</v>
      </c>
      <c r="L15" s="16">
        <f>'KEEI BAU - Industry'!AB24</f>
        <v>73523463046740</v>
      </c>
      <c r="M15" s="16">
        <f>'KEEI BAU - Industry'!AC24</f>
        <v>74150038406038</v>
      </c>
      <c r="N15" s="16">
        <f>'KEEI BAU - Industry'!AD24</f>
        <v>74776613765336</v>
      </c>
      <c r="O15" s="16">
        <f>'KEEI BAU - Industry'!AE24</f>
        <v>75403189124634</v>
      </c>
      <c r="P15" s="16">
        <f>'KEEI BAU - Industry'!AF24</f>
        <v>76029764483932</v>
      </c>
      <c r="Q15" s="16">
        <f>'KEEI BAU - Industry'!AG24</f>
        <v>76656339843230</v>
      </c>
      <c r="R15" s="16">
        <f>'KEEI BAU - Industry'!AH24</f>
        <v>77171876531260</v>
      </c>
      <c r="S15" s="16">
        <f>'KEEI BAU - Industry'!AI24</f>
        <v>77687413219290</v>
      </c>
      <c r="T15" s="16">
        <f>'KEEI BAU - Industry'!AJ24</f>
        <v>78202949907320</v>
      </c>
      <c r="U15" s="16">
        <f>'KEEI BAU - Industry'!AK24</f>
        <v>78718486595350</v>
      </c>
      <c r="V15" s="16">
        <f>'KEEI BAU - Industry'!AL24</f>
        <v>79234023283380</v>
      </c>
      <c r="W15" s="16">
        <f>'KEEI BAU - Industry'!AM24</f>
        <v>79897611533100.75</v>
      </c>
      <c r="X15" s="16">
        <f>'KEEI BAU - Industry'!AN24</f>
        <v>80460255536214.25</v>
      </c>
      <c r="Y15" s="16">
        <f>'KEEI BAU - Industry'!AO24</f>
        <v>81022899539327.5</v>
      </c>
      <c r="Z15" s="16">
        <f>'KEEI BAU - Industry'!AP24</f>
        <v>81585543542441</v>
      </c>
      <c r="AA15" s="16">
        <f>'KEEI BAU - Industry'!AQ24</f>
        <v>82148187545554.25</v>
      </c>
      <c r="AB15" s="16">
        <f>'KEEI BAU - Industry'!AR24</f>
        <v>82710831548667.75</v>
      </c>
      <c r="AC15" s="16">
        <f>'KEEI BAU - Industry'!AS24</f>
        <v>83273475551781</v>
      </c>
      <c r="AD15" s="16">
        <f>'KEEI BAU - Industry'!AT24</f>
        <v>83836119554894.5</v>
      </c>
      <c r="AE15" s="16">
        <f>'KEEI BAU - Industry'!AU24</f>
        <v>84398763558008</v>
      </c>
      <c r="AF15" s="16">
        <f>'KEEI BAU - Industry'!AV24</f>
        <v>84961407561121.25</v>
      </c>
    </row>
    <row r="16" spans="1:35">
      <c r="A16" t="s">
        <v>16</v>
      </c>
      <c r="B16" s="16" cm="1">
        <f t="array" ref="B16">TREND($G16:$L16,$G$1:$L$1,B$1)</f>
        <v>9754959816499.9063</v>
      </c>
      <c r="C16" s="16" cm="1">
        <f t="array" ref="C16">TREND($G16:$L16,$G$1:$L$1,C$1)</f>
        <v>9858839588256.3125</v>
      </c>
      <c r="D16" s="16" cm="1">
        <f t="array" ref="D16">TREND($G16:$L16,$G$1:$L$1,D$1)</f>
        <v>9962719360012.7188</v>
      </c>
      <c r="E16" s="16" cm="1">
        <f t="array" ref="E16">TREND($G16:$L16,$G$1:$L$1,E$1)</f>
        <v>10066599131769.125</v>
      </c>
      <c r="F16" s="16" cm="1">
        <f t="array" ref="F16">TREND($G16:$L16,$G$1:$L$1,F$1)</f>
        <v>10170478903525.531</v>
      </c>
      <c r="G16" s="16">
        <f>'KEEI BAU - Industry'!W$17*'Non-ferrous Metals Split'!$G$6</f>
        <v>10274358675281.916</v>
      </c>
      <c r="H16" s="16">
        <f>'KEEI BAU - Industry'!X$17*'Non-ferrous Metals Split'!$G$6</f>
        <v>10378238447038.32</v>
      </c>
      <c r="I16" s="16">
        <f>'KEEI BAU - Industry'!Y$17*'Non-ferrous Metals Split'!$G$6</f>
        <v>10482118218794.725</v>
      </c>
      <c r="J16" s="16">
        <f>'KEEI BAU - Industry'!Z$17*'Non-ferrous Metals Split'!$G$6</f>
        <v>10585997990551.131</v>
      </c>
      <c r="K16" s="16">
        <f>'KEEI BAU - Industry'!AA$17*'Non-ferrous Metals Split'!$G$6</f>
        <v>10689877762307.535</v>
      </c>
      <c r="L16" s="16">
        <f>'KEEI BAU - Industry'!AB$17*'Non-ferrous Metals Split'!$G$6</f>
        <v>10793757534063.939</v>
      </c>
      <c r="M16" s="16">
        <f>'KEEI BAU - Industry'!AC$17*'Non-ferrous Metals Split'!$G$6</f>
        <v>10852189905676.918</v>
      </c>
      <c r="N16" s="16">
        <f>'KEEI BAU - Industry'!AD$17*'Non-ferrous Metals Split'!$G$6</f>
        <v>10910622277289.895</v>
      </c>
      <c r="O16" s="16">
        <f>'KEEI BAU - Industry'!AE$17*'Non-ferrous Metals Split'!$G$6</f>
        <v>10969054648902.873</v>
      </c>
      <c r="P16" s="16">
        <f>'KEEI BAU - Industry'!AF$17*'Non-ferrous Metals Split'!$G$6</f>
        <v>11027487020515.852</v>
      </c>
      <c r="Q16" s="16">
        <f>'KEEI BAU - Industry'!AG$17*'Non-ferrous Metals Split'!$G$6</f>
        <v>11085919392128.83</v>
      </c>
      <c r="R16" s="16">
        <f>'KEEI BAU - Industry'!AH$17*'Non-ferrous Metals Split'!$G$6</f>
        <v>11111889335067.93</v>
      </c>
      <c r="S16" s="16">
        <f>'KEEI BAU - Industry'!AI$17*'Non-ferrous Metals Split'!$G$6</f>
        <v>11137859278007.031</v>
      </c>
      <c r="T16" s="16">
        <f>'KEEI BAU - Industry'!AJ$17*'Non-ferrous Metals Split'!$G$6</f>
        <v>11163829220946.133</v>
      </c>
      <c r="U16" s="16">
        <f>'KEEI BAU - Industry'!AK$17*'Non-ferrous Metals Split'!$G$6</f>
        <v>11189799163885.234</v>
      </c>
      <c r="V16" s="16">
        <f>'KEEI BAU - Industry'!AL$17*'Non-ferrous Metals Split'!$G$6</f>
        <v>11215769106824.334</v>
      </c>
      <c r="W16" s="16">
        <f>'KEEI BAU - Industry'!AM$17*'Non-ferrous Metals Split'!$G$6</f>
        <v>11285022287995.275</v>
      </c>
      <c r="X16" s="16">
        <f>'KEEI BAU - Industry'!AN$17*'Non-ferrous Metals Split'!$G$6</f>
        <v>11324764170371.785</v>
      </c>
      <c r="Y16" s="16">
        <f>'KEEI BAU - Industry'!AO$17*'Non-ferrous Metals Split'!$G$6</f>
        <v>11364506052748.279</v>
      </c>
      <c r="Z16" s="16">
        <f>'KEEI BAU - Industry'!AP$17*'Non-ferrous Metals Split'!$G$6</f>
        <v>11404247935124.789</v>
      </c>
      <c r="AA16" s="16">
        <f>'KEEI BAU - Industry'!AQ$17*'Non-ferrous Metals Split'!$G$6</f>
        <v>11443989817501.285</v>
      </c>
      <c r="AB16" s="16">
        <f>'KEEI BAU - Industry'!AR$17*'Non-ferrous Metals Split'!$G$6</f>
        <v>11483731699877.793</v>
      </c>
      <c r="AC16" s="16">
        <f>'KEEI BAU - Industry'!AS$17*'Non-ferrous Metals Split'!$G$6</f>
        <v>11523473582254.289</v>
      </c>
      <c r="AD16" s="16">
        <f>'KEEI BAU - Industry'!AT$17*'Non-ferrous Metals Split'!$G$6</f>
        <v>11563215464630.799</v>
      </c>
      <c r="AE16" s="16">
        <f>'KEEI BAU - Industry'!AU$17*'Non-ferrous Metals Split'!$G$6</f>
        <v>11602957347007.307</v>
      </c>
      <c r="AF16" s="16">
        <f>'KEEI BAU - Industry'!AV$17*'Non-ferrous Metals Split'!$G$6</f>
        <v>11642699229383.803</v>
      </c>
    </row>
    <row r="17" spans="1:33">
      <c r="A17" t="s">
        <v>17</v>
      </c>
      <c r="B17" s="16" cm="1">
        <f t="array" ref="B17">TREND($G17:$L17,$G$1:$L$1,B$1)</f>
        <v>14078697837810.063</v>
      </c>
      <c r="C17" s="16" cm="1">
        <f t="array" ref="C17">TREND($G17:$L17,$G$1:$L$1,C$1)</f>
        <v>14228620743237.688</v>
      </c>
      <c r="D17" s="16" cm="1">
        <f t="array" ref="D17">TREND($G17:$L17,$G$1:$L$1,D$1)</f>
        <v>14378543648665.25</v>
      </c>
      <c r="E17" s="16" cm="1">
        <f t="array" ref="E17">TREND($G17:$L17,$G$1:$L$1,E$1)</f>
        <v>14528466554092.875</v>
      </c>
      <c r="F17" s="16" cm="1">
        <f t="array" ref="F17">TREND($G17:$L17,$G$1:$L$1,F$1)</f>
        <v>14678389459520.438</v>
      </c>
      <c r="G17" s="16">
        <f>'KEEI BAU - Industry'!W$17*'Non-ferrous Metals Split'!$G$7</f>
        <v>14828312364948.084</v>
      </c>
      <c r="H17" s="16">
        <f>'KEEI BAU - Industry'!X$17*'Non-ferrous Metals Split'!$G$7</f>
        <v>14978235270375.68</v>
      </c>
      <c r="I17" s="16">
        <f>'KEEI BAU - Industry'!Y$17*'Non-ferrous Metals Split'!$G$7</f>
        <v>15128158175803.275</v>
      </c>
      <c r="J17" s="16">
        <f>'KEEI BAU - Industry'!Z$17*'Non-ferrous Metals Split'!$G$7</f>
        <v>15278081081230.869</v>
      </c>
      <c r="K17" s="16">
        <f>'KEEI BAU - Industry'!AA$17*'Non-ferrous Metals Split'!$G$7</f>
        <v>15428003986658.465</v>
      </c>
      <c r="L17" s="16">
        <f>'KEEI BAU - Industry'!AB$17*'Non-ferrous Metals Split'!$G$7</f>
        <v>15577926892086.061</v>
      </c>
      <c r="M17" s="16">
        <f>'KEEI BAU - Industry'!AC$17*'Non-ferrous Metals Split'!$G$7</f>
        <v>15662258526389.082</v>
      </c>
      <c r="N17" s="16">
        <f>'KEEI BAU - Industry'!AD$17*'Non-ferrous Metals Split'!$G$7</f>
        <v>15746590160692.105</v>
      </c>
      <c r="O17" s="16">
        <f>'KEEI BAU - Industry'!AE$17*'Non-ferrous Metals Split'!$G$7</f>
        <v>15830921794995.127</v>
      </c>
      <c r="P17" s="16">
        <f>'KEEI BAU - Industry'!AF$17*'Non-ferrous Metals Split'!$G$7</f>
        <v>15915253429298.148</v>
      </c>
      <c r="Q17" s="16">
        <f>'KEEI BAU - Industry'!AG$17*'Non-ferrous Metals Split'!$G$7</f>
        <v>15999585063601.174</v>
      </c>
      <c r="R17" s="16">
        <f>'KEEI BAU - Industry'!AH$17*'Non-ferrous Metals Split'!$G$7</f>
        <v>16037065789958.07</v>
      </c>
      <c r="S17" s="16">
        <f>'KEEI BAU - Industry'!AI$17*'Non-ferrous Metals Split'!$G$7</f>
        <v>16074546516314.969</v>
      </c>
      <c r="T17" s="16">
        <f>'KEEI BAU - Industry'!AJ$17*'Non-ferrous Metals Split'!$G$7</f>
        <v>16112027242671.867</v>
      </c>
      <c r="U17" s="16">
        <f>'KEEI BAU - Industry'!AK$17*'Non-ferrous Metals Split'!$G$7</f>
        <v>16149507969028.766</v>
      </c>
      <c r="V17" s="16">
        <f>'KEEI BAU - Industry'!AL$17*'Non-ferrous Metals Split'!$G$7</f>
        <v>16186988695385.662</v>
      </c>
      <c r="W17" s="16">
        <f>'KEEI BAU - Industry'!AM$17*'Non-ferrous Metals Split'!$G$7</f>
        <v>16286937299004.068</v>
      </c>
      <c r="X17" s="16">
        <f>'KEEI BAU - Industry'!AN$17*'Non-ferrous Metals Split'!$G$7</f>
        <v>16344294168125.996</v>
      </c>
      <c r="Y17" s="16">
        <f>'KEEI BAU - Industry'!AO$17*'Non-ferrous Metals Split'!$G$7</f>
        <v>16401651037247.908</v>
      </c>
      <c r="Z17" s="16">
        <f>'KEEI BAU - Industry'!AP$17*'Non-ferrous Metals Split'!$G$7</f>
        <v>16459007906369.836</v>
      </c>
      <c r="AA17" s="16">
        <f>'KEEI BAU - Industry'!AQ$17*'Non-ferrous Metals Split'!$G$7</f>
        <v>16516364775491.746</v>
      </c>
      <c r="AB17" s="16">
        <f>'KEEI BAU - Industry'!AR$17*'Non-ferrous Metals Split'!$G$7</f>
        <v>16573721644613.676</v>
      </c>
      <c r="AC17" s="16">
        <f>'KEEI BAU - Industry'!AS$17*'Non-ferrous Metals Split'!$G$7</f>
        <v>16631078513735.586</v>
      </c>
      <c r="AD17" s="16">
        <f>'KEEI BAU - Industry'!AT$17*'Non-ferrous Metals Split'!$G$7</f>
        <v>16688435382857.514</v>
      </c>
      <c r="AE17" s="16">
        <f>'KEEI BAU - Industry'!AU$17*'Non-ferrous Metals Split'!$G$7</f>
        <v>16745792251979.443</v>
      </c>
      <c r="AF17" s="16">
        <f>'KEEI BAU - Industry'!AV$17*'Non-ferrous Metals Split'!$G$7</f>
        <v>16803149121101.354</v>
      </c>
    </row>
    <row r="18" spans="1:33">
      <c r="A18" t="s">
        <v>18</v>
      </c>
      <c r="B18" s="16" cm="1">
        <f t="array" ref="B18">TREND($G18:$L18,$G$1:$L$1,B$1)</f>
        <v>38521183850486.5</v>
      </c>
      <c r="C18" s="16" cm="1">
        <f t="array" ref="C18">TREND($G18:$L18,$G$1:$L$1,C$1)</f>
        <v>39405276594596</v>
      </c>
      <c r="D18" s="16" cm="1">
        <f t="array" ref="D18">TREND($G18:$L18,$G$1:$L$1,D$1)</f>
        <v>40289369338705.5</v>
      </c>
      <c r="E18" s="16" cm="1">
        <f t="array" ref="E18">TREND($G18:$L18,$G$1:$L$1,E$1)</f>
        <v>41173462082815</v>
      </c>
      <c r="F18" s="16" cm="1">
        <f t="array" ref="F18">TREND($G18:$L18,$G$1:$L$1,F$1)</f>
        <v>42057554826924.5</v>
      </c>
      <c r="G18" s="16">
        <f>'KEEI BAU - Industry'!W$31*'Machinery Split'!$G6</f>
        <v>42941647571034.188</v>
      </c>
      <c r="H18" s="16">
        <f>'KEEI BAU - Industry'!X$31*'Machinery Split'!$G6</f>
        <v>43825740315143.719</v>
      </c>
      <c r="I18" s="16">
        <f>'KEEI BAU - Industry'!Y$31*'Machinery Split'!$G6</f>
        <v>44709833059253.25</v>
      </c>
      <c r="J18" s="16">
        <f>'KEEI BAU - Industry'!Z$31*'Machinery Split'!$G6</f>
        <v>45593925803362.773</v>
      </c>
      <c r="K18" s="16">
        <f>'KEEI BAU - Industry'!AA$31*'Machinery Split'!$G6</f>
        <v>46478018547472.305</v>
      </c>
      <c r="L18" s="16">
        <f>'KEEI BAU - Industry'!AB$31*'Machinery Split'!$G6</f>
        <v>47362111291581.828</v>
      </c>
      <c r="M18" s="16">
        <f>'KEEI BAU - Industry'!AC$31*'Machinery Split'!$G6</f>
        <v>48172869153691.484</v>
      </c>
      <c r="N18" s="16">
        <f>'KEEI BAU - Industry'!AD$31*'Machinery Split'!$G6</f>
        <v>48983627015801.148</v>
      </c>
      <c r="O18" s="16">
        <f>'KEEI BAU - Industry'!AE$31*'Machinery Split'!$G6</f>
        <v>49794384877910.805</v>
      </c>
      <c r="P18" s="16">
        <f>'KEEI BAU - Industry'!AF$31*'Machinery Split'!$G6</f>
        <v>50605142740020.461</v>
      </c>
      <c r="Q18" s="16">
        <f>'KEEI BAU - Industry'!AG$31*'Machinery Split'!$G6</f>
        <v>51415900602130.125</v>
      </c>
      <c r="R18" s="16">
        <f>'KEEI BAU - Industry'!AH$31*'Machinery Split'!$G6</f>
        <v>52267400065350.82</v>
      </c>
      <c r="S18" s="16">
        <f>'KEEI BAU - Industry'!AI$31*'Machinery Split'!$G6</f>
        <v>53118899528571.516</v>
      </c>
      <c r="T18" s="16">
        <f>'KEEI BAU - Industry'!AJ$31*'Machinery Split'!$G6</f>
        <v>53970398991792.211</v>
      </c>
      <c r="U18" s="16">
        <f>'KEEI BAU - Industry'!AK$31*'Machinery Split'!$G6</f>
        <v>54821898455012.914</v>
      </c>
      <c r="V18" s="16">
        <f>'KEEI BAU - Industry'!AL$31*'Machinery Split'!$G6</f>
        <v>55673397918233.609</v>
      </c>
      <c r="W18" s="16">
        <f>'KEEI BAU - Industry'!AM$31*'Machinery Split'!$G6</f>
        <v>56470575246639.5</v>
      </c>
      <c r="X18" s="16">
        <f>'KEEI BAU - Industry'!AN$31*'Machinery Split'!$G6</f>
        <v>57304790394237.297</v>
      </c>
      <c r="Y18" s="16">
        <f>'KEEI BAU - Industry'!AO$31*'Machinery Split'!$G6</f>
        <v>58139005541835.086</v>
      </c>
      <c r="Z18" s="16">
        <f>'KEEI BAU - Industry'!AP$31*'Machinery Split'!$G6</f>
        <v>58973220689432.883</v>
      </c>
      <c r="AA18" s="16">
        <f>'KEEI BAU - Industry'!AQ$31*'Machinery Split'!$G6</f>
        <v>59807435837030.93</v>
      </c>
      <c r="AB18" s="16">
        <f>'KEEI BAU - Industry'!AR$31*'Machinery Split'!$G6</f>
        <v>60641650984628.727</v>
      </c>
      <c r="AC18" s="16">
        <f>'KEEI BAU - Industry'!AS$31*'Machinery Split'!$G6</f>
        <v>61475866132226.516</v>
      </c>
      <c r="AD18" s="16">
        <f>'KEEI BAU - Industry'!AT$31*'Machinery Split'!$G6</f>
        <v>62310081279824.313</v>
      </c>
      <c r="AE18" s="16">
        <f>'KEEI BAU - Industry'!AU$31*'Machinery Split'!$G6</f>
        <v>63144296427422.102</v>
      </c>
      <c r="AF18" s="16">
        <f>'KEEI BAU - Industry'!AV$31*'Machinery Split'!$G6</f>
        <v>63978511575019.898</v>
      </c>
    </row>
    <row r="19" spans="1:33">
      <c r="A19" t="s">
        <v>19</v>
      </c>
      <c r="B19" s="16" cm="1">
        <f t="array" ref="B19">TREND($G19:$L19,$G$1:$L$1,B$1)</f>
        <v>5667825939088.0313</v>
      </c>
      <c r="C19" s="16" cm="1">
        <f t="array" ref="C19">TREND($G19:$L19,$G$1:$L$1,C$1)</f>
        <v>5797907190149.0625</v>
      </c>
      <c r="D19" s="16" cm="1">
        <f t="array" ref="D19">TREND($G19:$L19,$G$1:$L$1,D$1)</f>
        <v>5927988441210.0938</v>
      </c>
      <c r="E19" s="16" cm="1">
        <f t="array" ref="E19">TREND($G19:$L19,$G$1:$L$1,E$1)</f>
        <v>6058069692271.125</v>
      </c>
      <c r="F19" s="16" cm="1">
        <f t="array" ref="F19">TREND($G19:$L19,$G$1:$L$1,F$1)</f>
        <v>6188150943332.1563</v>
      </c>
      <c r="G19" s="16">
        <f>'KEEI BAU - Industry'!W$31*'Machinery Split'!$G7</f>
        <v>6318232194393.1777</v>
      </c>
      <c r="H19" s="16">
        <f>'KEEI BAU - Industry'!X$31*'Machinery Split'!$G7</f>
        <v>6448313445454.2139</v>
      </c>
      <c r="I19" s="16">
        <f>'KEEI BAU - Industry'!Y$31*'Machinery Split'!$G7</f>
        <v>6578394696515.249</v>
      </c>
      <c r="J19" s="16">
        <f>'KEEI BAU - Industry'!Z$31*'Machinery Split'!$G7</f>
        <v>6708475947576.2852</v>
      </c>
      <c r="K19" s="16">
        <f>'KEEI BAU - Industry'!AA$31*'Machinery Split'!$G7</f>
        <v>6838557198637.3213</v>
      </c>
      <c r="L19" s="16">
        <f>'KEEI BAU - Industry'!AB$31*'Machinery Split'!$G7</f>
        <v>6968638449698.3574</v>
      </c>
      <c r="M19" s="16">
        <f>'KEEI BAU - Industry'!AC$31*'Machinery Split'!$G7</f>
        <v>7087929550901.7959</v>
      </c>
      <c r="N19" s="16">
        <f>'KEEI BAU - Industry'!AD$31*'Machinery Split'!$G7</f>
        <v>7207220652105.2344</v>
      </c>
      <c r="O19" s="16">
        <f>'KEEI BAU - Industry'!AE$31*'Machinery Split'!$G7</f>
        <v>7326511753308.6729</v>
      </c>
      <c r="P19" s="16">
        <f>'KEEI BAU - Industry'!AF$31*'Machinery Split'!$G7</f>
        <v>7445802854512.1113</v>
      </c>
      <c r="Q19" s="16">
        <f>'KEEI BAU - Industry'!AG$31*'Machinery Split'!$G7</f>
        <v>7565093955715.5498</v>
      </c>
      <c r="R19" s="16">
        <f>'KEEI BAU - Industry'!AH$31*'Machinery Split'!$G7</f>
        <v>7690379584617.6543</v>
      </c>
      <c r="S19" s="16">
        <f>'KEEI BAU - Industry'!AI$31*'Machinery Split'!$G7</f>
        <v>7815665213519.7578</v>
      </c>
      <c r="T19" s="16">
        <f>'KEEI BAU - Industry'!AJ$31*'Machinery Split'!$G7</f>
        <v>7940950842421.8613</v>
      </c>
      <c r="U19" s="16">
        <f>'KEEI BAU - Industry'!AK$31*'Machinery Split'!$G7</f>
        <v>8066236471323.9658</v>
      </c>
      <c r="V19" s="16">
        <f>'KEEI BAU - Industry'!AL$31*'Machinery Split'!$G7</f>
        <v>8191522100226.0693</v>
      </c>
      <c r="W19" s="16">
        <f>'KEEI BAU - Industry'!AM$31*'Machinery Split'!$G7</f>
        <v>8308815025529.9404</v>
      </c>
      <c r="X19" s="16">
        <f>'KEEI BAU - Industry'!AN$31*'Machinery Split'!$G7</f>
        <v>8431557521468.9678</v>
      </c>
      <c r="Y19" s="16">
        <f>'KEEI BAU - Industry'!AO$31*'Machinery Split'!$G7</f>
        <v>8554300017407.9961</v>
      </c>
      <c r="Z19" s="16">
        <f>'KEEI BAU - Industry'!AP$31*'Machinery Split'!$G7</f>
        <v>8677042513347.0244</v>
      </c>
      <c r="AA19" s="16">
        <f>'KEEI BAU - Industry'!AQ$31*'Machinery Split'!$G7</f>
        <v>8799785009286.0898</v>
      </c>
      <c r="AB19" s="16">
        <f>'KEEI BAU - Industry'!AR$31*'Machinery Split'!$G7</f>
        <v>8922527505225.1172</v>
      </c>
      <c r="AC19" s="16">
        <f>'KEEI BAU - Industry'!AS$31*'Machinery Split'!$G7</f>
        <v>9045270001164.1465</v>
      </c>
      <c r="AD19" s="16">
        <f>'KEEI BAU - Industry'!AT$31*'Machinery Split'!$G7</f>
        <v>9168012497103.1738</v>
      </c>
      <c r="AE19" s="16">
        <f>'KEEI BAU - Industry'!AU$31*'Machinery Split'!$G7</f>
        <v>9290754993042.2012</v>
      </c>
      <c r="AF19" s="16">
        <f>'KEEI BAU - Industry'!AV$31*'Machinery Split'!$G7</f>
        <v>9413497488981.2305</v>
      </c>
    </row>
    <row r="20" spans="1:33">
      <c r="A20" t="s">
        <v>20</v>
      </c>
      <c r="B20" s="16" cm="1">
        <f t="array" ref="B20">TREND($G20:$L20,$G$1:$L$1,B$1)</f>
        <v>4503866559762.7813</v>
      </c>
      <c r="C20" s="16" cm="1">
        <f t="array" ref="C20">TREND($G20:$L20,$G$1:$L$1,C$1)</f>
        <v>4607233989003.25</v>
      </c>
      <c r="D20" s="16" cm="1">
        <f t="array" ref="D20">TREND($G20:$L20,$G$1:$L$1,D$1)</f>
        <v>4710601418243.6875</v>
      </c>
      <c r="E20" s="16" cm="1">
        <f t="array" ref="E20">TREND($G20:$L20,$G$1:$L$1,E$1)</f>
        <v>4813968847484.1563</v>
      </c>
      <c r="F20" s="16" cm="1">
        <f t="array" ref="F20">TREND($G20:$L20,$G$1:$L$1,F$1)</f>
        <v>4917336276724.625</v>
      </c>
      <c r="G20" s="16">
        <f>'KEEI BAU - Industry'!W$31*'Machinery Split'!$G8</f>
        <v>5020703705965.083</v>
      </c>
      <c r="H20" s="16">
        <f>'KEEI BAU - Industry'!X$31*'Machinery Split'!$G8</f>
        <v>5124071135205.541</v>
      </c>
      <c r="I20" s="16">
        <f>'KEEI BAU - Industry'!Y$31*'Machinery Split'!$G8</f>
        <v>5227438564445.998</v>
      </c>
      <c r="J20" s="16">
        <f>'KEEI BAU - Industry'!Z$31*'Machinery Split'!$G8</f>
        <v>5330805993686.4561</v>
      </c>
      <c r="K20" s="16">
        <f>'KEEI BAU - Industry'!AA$31*'Machinery Split'!$G8</f>
        <v>5434173422926.9131</v>
      </c>
      <c r="L20" s="16">
        <f>'KEEI BAU - Industry'!AB$31*'Machinery Split'!$G8</f>
        <v>5537540852167.3711</v>
      </c>
      <c r="M20" s="16">
        <f>'KEEI BAU - Industry'!AC$31*'Machinery Split'!$G8</f>
        <v>5632334024604.4727</v>
      </c>
      <c r="N20" s="16">
        <f>'KEEI BAU - Industry'!AD$31*'Machinery Split'!$G8</f>
        <v>5727127197041.5742</v>
      </c>
      <c r="O20" s="16">
        <f>'KEEI BAU - Industry'!AE$31*'Machinery Split'!$G8</f>
        <v>5821920369478.6758</v>
      </c>
      <c r="P20" s="16">
        <f>'KEEI BAU - Industry'!AF$31*'Machinery Split'!$G8</f>
        <v>5916713541915.7773</v>
      </c>
      <c r="Q20" s="16">
        <f>'KEEI BAU - Industry'!AG$31*'Machinery Split'!$G8</f>
        <v>6011506714352.8799</v>
      </c>
      <c r="R20" s="16">
        <f>'KEEI BAU - Industry'!AH$31*'Machinery Split'!$G8</f>
        <v>6111063362791.8457</v>
      </c>
      <c r="S20" s="16">
        <f>'KEEI BAU - Industry'!AI$31*'Machinery Split'!$G8</f>
        <v>6210620011230.8115</v>
      </c>
      <c r="T20" s="16">
        <f>'KEEI BAU - Industry'!AJ$31*'Machinery Split'!$G8</f>
        <v>6310176659669.7773</v>
      </c>
      <c r="U20" s="16">
        <f>'KEEI BAU - Industry'!AK$31*'Machinery Split'!$G8</f>
        <v>6409733308108.7441</v>
      </c>
      <c r="V20" s="16">
        <f>'KEEI BAU - Industry'!AL$31*'Machinery Split'!$G8</f>
        <v>6509289956547.71</v>
      </c>
      <c r="W20" s="16">
        <f>'KEEI BAU - Industry'!AM$31*'Machinery Split'!$G8</f>
        <v>6602495303650.8467</v>
      </c>
      <c r="X20" s="16">
        <f>'KEEI BAU - Industry'!AN$31*'Machinery Split'!$G8</f>
        <v>6700031083482.957</v>
      </c>
      <c r="Y20" s="16">
        <f>'KEEI BAU - Industry'!AO$31*'Machinery Split'!$G8</f>
        <v>6797566863315.0664</v>
      </c>
      <c r="Z20" s="16">
        <f>'KEEI BAU - Industry'!AP$31*'Machinery Split'!$G8</f>
        <v>6895102643147.1768</v>
      </c>
      <c r="AA20" s="16">
        <f>'KEEI BAU - Industry'!AQ$31*'Machinery Split'!$G8</f>
        <v>6992638422979.3164</v>
      </c>
      <c r="AB20" s="16">
        <f>'KEEI BAU - Industry'!AR$31*'Machinery Split'!$G8</f>
        <v>7090174202811.4268</v>
      </c>
      <c r="AC20" s="16">
        <f>'KEEI BAU - Industry'!AS$31*'Machinery Split'!$G8</f>
        <v>7187709982643.5361</v>
      </c>
      <c r="AD20" s="16">
        <f>'KEEI BAU - Industry'!AT$31*'Machinery Split'!$G8</f>
        <v>7285245762475.6465</v>
      </c>
      <c r="AE20" s="16">
        <f>'KEEI BAU - Industry'!AU$31*'Machinery Split'!$G8</f>
        <v>7382781542307.7559</v>
      </c>
      <c r="AF20" s="16">
        <f>'KEEI BAU - Industry'!AV$31*'Machinery Split'!$G8</f>
        <v>7480317322139.8662</v>
      </c>
    </row>
    <row r="21" spans="1:33">
      <c r="A21" t="s">
        <v>21</v>
      </c>
      <c r="B21" s="16" cm="1">
        <f t="array" ref="B21">TREND($G21:$L21,$G$1:$L$1,B$1)</f>
        <v>23662568865747.625</v>
      </c>
      <c r="C21" s="16" cm="1">
        <f t="array" ref="C21">TREND($G21:$L21,$G$1:$L$1,C$1)</f>
        <v>24205644216764.875</v>
      </c>
      <c r="D21" s="16" cm="1">
        <f t="array" ref="D21">TREND($G21:$L21,$G$1:$L$1,D$1)</f>
        <v>24748719567782</v>
      </c>
      <c r="E21" s="16" cm="1">
        <f t="array" ref="E21">TREND($G21:$L21,$G$1:$L$1,E$1)</f>
        <v>25291794918799.125</v>
      </c>
      <c r="F21" s="16" cm="1">
        <f t="array" ref="F21">TREND($G21:$L21,$G$1:$L$1,F$1)</f>
        <v>25834870269816.375</v>
      </c>
      <c r="G21" s="16">
        <f>'KEEI BAU - Industry'!W$31*'Machinery Split'!$G9</f>
        <v>26377945620833.43</v>
      </c>
      <c r="H21" s="16">
        <f>'KEEI BAU - Industry'!X$31*'Machinery Split'!$G9</f>
        <v>26921020971850.586</v>
      </c>
      <c r="I21" s="16">
        <f>'KEEI BAU - Industry'!Y$31*'Machinery Split'!$G9</f>
        <v>27464096322867.746</v>
      </c>
      <c r="J21" s="16">
        <f>'KEEI BAU - Industry'!Z$31*'Machinery Split'!$G9</f>
        <v>28007171673884.906</v>
      </c>
      <c r="K21" s="16">
        <f>'KEEI BAU - Industry'!AA$31*'Machinery Split'!$G9</f>
        <v>28550247024902.063</v>
      </c>
      <c r="L21" s="16">
        <f>'KEEI BAU - Industry'!AB$31*'Machinery Split'!$G9</f>
        <v>29093322375919.223</v>
      </c>
      <c r="M21" s="16">
        <f>'KEEI BAU - Industry'!AC$31*'Machinery Split'!$G9</f>
        <v>29591350001967.215</v>
      </c>
      <c r="N21" s="16">
        <f>'KEEI BAU - Industry'!AD$31*'Machinery Split'!$G9</f>
        <v>30089377628015.211</v>
      </c>
      <c r="O21" s="16">
        <f>'KEEI BAU - Industry'!AE$31*'Machinery Split'!$G9</f>
        <v>30587405254063.203</v>
      </c>
      <c r="P21" s="16">
        <f>'KEEI BAU - Industry'!AF$31*'Machinery Split'!$G9</f>
        <v>31085432880111.195</v>
      </c>
      <c r="Q21" s="16">
        <f>'KEEI BAU - Industry'!AG$31*'Machinery Split'!$G9</f>
        <v>31583460506159.191</v>
      </c>
      <c r="R21" s="16">
        <f>'KEEI BAU - Industry'!AH$31*'Machinery Split'!$G9</f>
        <v>32106514646078.941</v>
      </c>
      <c r="S21" s="16">
        <f>'KEEI BAU - Industry'!AI$31*'Machinery Split'!$G9</f>
        <v>32629568785998.695</v>
      </c>
      <c r="T21" s="16">
        <f>'KEEI BAU - Industry'!AJ$31*'Machinery Split'!$G9</f>
        <v>33152622925918.445</v>
      </c>
      <c r="U21" s="16">
        <f>'KEEI BAU - Industry'!AK$31*'Machinery Split'!$G9</f>
        <v>33675677065838.199</v>
      </c>
      <c r="V21" s="16">
        <f>'KEEI BAU - Industry'!AL$31*'Machinery Split'!$G9</f>
        <v>34198731205757.949</v>
      </c>
      <c r="W21" s="16">
        <f>'KEEI BAU - Industry'!AM$31*'Machinery Split'!$G9</f>
        <v>34688416660515.305</v>
      </c>
      <c r="X21" s="16">
        <f>'KEEI BAU - Industry'!AN$31*'Machinery Split'!$G9</f>
        <v>35200853491519.742</v>
      </c>
      <c r="Y21" s="16">
        <f>'KEEI BAU - Industry'!AO$31*'Machinery Split'!$G9</f>
        <v>35713290322524.18</v>
      </c>
      <c r="Z21" s="16">
        <f>'KEEI BAU - Industry'!AP$31*'Machinery Split'!$G9</f>
        <v>36225727153528.617</v>
      </c>
      <c r="AA21" s="16">
        <f>'KEEI BAU - Industry'!AQ$31*'Machinery Split'!$G9</f>
        <v>36738163984533.211</v>
      </c>
      <c r="AB21" s="16">
        <f>'KEEI BAU - Industry'!AR$31*'Machinery Split'!$G9</f>
        <v>37250600815537.648</v>
      </c>
      <c r="AC21" s="16">
        <f>'KEEI BAU - Industry'!AS$31*'Machinery Split'!$G9</f>
        <v>37763037646542.086</v>
      </c>
      <c r="AD21" s="16">
        <f>'KEEI BAU - Industry'!AT$31*'Machinery Split'!$G9</f>
        <v>38275474477546.523</v>
      </c>
      <c r="AE21" s="16">
        <f>'KEEI BAU - Industry'!AU$31*'Machinery Split'!$G9</f>
        <v>38787911308550.953</v>
      </c>
      <c r="AF21" s="16">
        <f>'KEEI BAU - Industry'!AV$31*'Machinery Split'!$G9</f>
        <v>39300348139555.391</v>
      </c>
    </row>
    <row r="22" spans="1:33">
      <c r="A22" t="s">
        <v>22</v>
      </c>
      <c r="B22" s="16" cm="1">
        <f t="array" ref="B22">TREND($G22:$L22,$G$1:$L$1,B$1)</f>
        <v>2635314559125.0156</v>
      </c>
      <c r="C22" s="16" cm="1">
        <f t="array" ref="C22">TREND($G22:$L22,$G$1:$L$1,C$1)</f>
        <v>2695797188350.8281</v>
      </c>
      <c r="D22" s="16" cm="1">
        <f t="array" ref="D22">TREND($G22:$L22,$G$1:$L$1,D$1)</f>
        <v>2756279817576.6563</v>
      </c>
      <c r="E22" s="16" cm="1">
        <f t="array" ref="E22">TREND($G22:$L22,$G$1:$L$1,E$1)</f>
        <v>2816762446802.4688</v>
      </c>
      <c r="F22" s="16" cm="1">
        <f t="array" ref="F22">TREND($G22:$L22,$G$1:$L$1,F$1)</f>
        <v>2877245076028.2969</v>
      </c>
      <c r="G22" s="16">
        <f>'KEEI BAU - Industry'!W$31*'Machinery Split'!$G10</f>
        <v>2937727705254.1104</v>
      </c>
      <c r="H22" s="16">
        <f>'KEEI BAU - Industry'!X$31*'Machinery Split'!$G10</f>
        <v>2998210334479.9307</v>
      </c>
      <c r="I22" s="16">
        <f>'KEEI BAU - Industry'!Y$31*'Machinery Split'!$G10</f>
        <v>3058692963705.7505</v>
      </c>
      <c r="J22" s="16">
        <f>'KEEI BAU - Industry'!Z$31*'Machinery Split'!$G10</f>
        <v>3119175592931.5703</v>
      </c>
      <c r="K22" s="16">
        <f>'KEEI BAU - Industry'!AA$31*'Machinery Split'!$G10</f>
        <v>3179658222157.3901</v>
      </c>
      <c r="L22" s="16">
        <f>'KEEI BAU - Industry'!AB$31*'Machinery Split'!$G10</f>
        <v>3240140851383.21</v>
      </c>
      <c r="M22" s="16">
        <f>'KEEI BAU - Industry'!AC$31*'Machinery Split'!$G10</f>
        <v>3295606488323.0176</v>
      </c>
      <c r="N22" s="16">
        <f>'KEEI BAU - Industry'!AD$31*'Machinery Split'!$G10</f>
        <v>3351072125262.8247</v>
      </c>
      <c r="O22" s="16">
        <f>'KEEI BAU - Industry'!AE$31*'Machinery Split'!$G10</f>
        <v>3406537762202.6318</v>
      </c>
      <c r="P22" s="16">
        <f>'KEEI BAU - Industry'!AF$31*'Machinery Split'!$G10</f>
        <v>3462003399142.439</v>
      </c>
      <c r="Q22" s="16">
        <f>'KEEI BAU - Industry'!AG$31*'Machinery Split'!$G10</f>
        <v>3517469036082.2461</v>
      </c>
      <c r="R22" s="16">
        <f>'KEEI BAU - Industry'!AH$31*'Machinery Split'!$G10</f>
        <v>3575721890958.7271</v>
      </c>
      <c r="S22" s="16">
        <f>'KEEI BAU - Industry'!AI$31*'Machinery Split'!$G10</f>
        <v>3633974745835.208</v>
      </c>
      <c r="T22" s="16">
        <f>'KEEI BAU - Industry'!AJ$31*'Machinery Split'!$G10</f>
        <v>3692227600711.689</v>
      </c>
      <c r="U22" s="16">
        <f>'KEEI BAU - Industry'!AK$31*'Machinery Split'!$G10</f>
        <v>3750480455588.1699</v>
      </c>
      <c r="V22" s="16">
        <f>'KEEI BAU - Industry'!AL$31*'Machinery Split'!$G10</f>
        <v>3808733310464.6509</v>
      </c>
      <c r="W22" s="16">
        <f>'KEEI BAU - Industry'!AM$31*'Machinery Split'!$G10</f>
        <v>3863269874758.8945</v>
      </c>
      <c r="X22" s="16">
        <f>'KEEI BAU - Industry'!AN$31*'Machinery Split'!$G10</f>
        <v>3920340273541.0264</v>
      </c>
      <c r="Y22" s="16">
        <f>'KEEI BAU - Industry'!AO$31*'Machinery Split'!$G10</f>
        <v>3977410672323.1582</v>
      </c>
      <c r="Z22" s="16">
        <f>'KEEI BAU - Industry'!AP$31*'Machinery Split'!$G10</f>
        <v>4034481071105.29</v>
      </c>
      <c r="AA22" s="16">
        <f>'KEEI BAU - Industry'!AQ$31*'Machinery Split'!$G10</f>
        <v>4091551469887.4395</v>
      </c>
      <c r="AB22" s="16">
        <f>'KEEI BAU - Industry'!AR$31*'Machinery Split'!$G10</f>
        <v>4148621868669.5713</v>
      </c>
      <c r="AC22" s="16">
        <f>'KEEI BAU - Industry'!AS$31*'Machinery Split'!$G10</f>
        <v>4205692267451.7031</v>
      </c>
      <c r="AD22" s="16">
        <f>'KEEI BAU - Industry'!AT$31*'Machinery Split'!$G10</f>
        <v>4262762666233.835</v>
      </c>
      <c r="AE22" s="16">
        <f>'KEEI BAU - Industry'!AU$31*'Machinery Split'!$G10</f>
        <v>4319833065015.9668</v>
      </c>
      <c r="AF22" s="16">
        <f>'KEEI BAU - Industry'!AV$31*'Machinery Split'!$G10</f>
        <v>4376903463798.0986</v>
      </c>
    </row>
    <row r="23" spans="1:33">
      <c r="A23" t="s">
        <v>23</v>
      </c>
      <c r="B23" s="16" cm="1">
        <f t="array" ref="B23">TREND($G23:$L23,$G$1:$L$1,B$1)</f>
        <v>13568163574462.875</v>
      </c>
      <c r="C23" s="16" cm="1">
        <f t="array" ref="C23">TREND($G23:$L23,$G$1:$L$1,C$1)</f>
        <v>13819851731164.313</v>
      </c>
      <c r="D23" s="16" cm="1">
        <f t="array" ref="D23">TREND($G23:$L23,$G$1:$L$1,D$1)</f>
        <v>14071539887865.75</v>
      </c>
      <c r="E23" s="16" cm="1">
        <f t="array" ref="E23">TREND($G23:$L23,$G$1:$L$1,E$1)</f>
        <v>14323228044567.188</v>
      </c>
      <c r="F23" s="16" cm="1">
        <f t="array" ref="F23">TREND($G23:$L23,$G$1:$L$1,F$1)</f>
        <v>14574916201268.625</v>
      </c>
      <c r="G23" s="16">
        <f>'KEEI BAU - Industry'!W$38*'Others Split'!$G$14</f>
        <v>14826604357970.072</v>
      </c>
      <c r="H23" s="16">
        <f>'KEEI BAU - Industry'!X$38*'Others Split'!$G$14</f>
        <v>15078292514671.506</v>
      </c>
      <c r="I23" s="16">
        <f>'KEEI BAU - Industry'!Y$38*'Others Split'!$G$14</f>
        <v>15329980671372.936</v>
      </c>
      <c r="J23" s="16">
        <f>'KEEI BAU - Industry'!Z$38*'Others Split'!$G$14</f>
        <v>15581668828074.367</v>
      </c>
      <c r="K23" s="16">
        <f>'KEEI BAU - Industry'!AA$38*'Others Split'!$G$14</f>
        <v>15833356984775.797</v>
      </c>
      <c r="L23" s="16">
        <f>'KEEI BAU - Industry'!AB$38*'Others Split'!$G$14</f>
        <v>16085045141477.234</v>
      </c>
      <c r="M23" s="16">
        <f>'KEEI BAU - Industry'!AC$38*'Others Split'!$G$14</f>
        <v>16348231741885.832</v>
      </c>
      <c r="N23" s="16">
        <f>'KEEI BAU - Industry'!AD$38*'Others Split'!$G$14</f>
        <v>16611418342294.434</v>
      </c>
      <c r="O23" s="16">
        <f>'KEEI BAU - Industry'!AE$38*'Others Split'!$G$14</f>
        <v>16874604942703.037</v>
      </c>
      <c r="P23" s="16">
        <f>'KEEI BAU - Industry'!AF$38*'Others Split'!$G$14</f>
        <v>17137791543111.639</v>
      </c>
      <c r="Q23" s="16">
        <f>'KEEI BAU - Industry'!AG$38*'Others Split'!$G$14</f>
        <v>17400978143520.244</v>
      </c>
      <c r="R23" s="16">
        <f>'KEEI BAU - Industry'!AH$38*'Others Split'!$G$14</f>
        <v>17699937679906.715</v>
      </c>
      <c r="S23" s="16">
        <f>'KEEI BAU - Industry'!AI$38*'Others Split'!$G$14</f>
        <v>17998897216293.184</v>
      </c>
      <c r="T23" s="16">
        <f>'KEEI BAU - Industry'!AJ$38*'Others Split'!$G$14</f>
        <v>18297856752679.656</v>
      </c>
      <c r="U23" s="16">
        <f>'KEEI BAU - Industry'!AK$38*'Others Split'!$G$14</f>
        <v>18596816289066.125</v>
      </c>
      <c r="V23" s="16">
        <f>'KEEI BAU - Industry'!AL$38*'Others Split'!$G$14</f>
        <v>18895775825452.586</v>
      </c>
      <c r="W23" s="16">
        <f>'KEEI BAU - Industry'!AM$38*'Others Split'!$G$14</f>
        <v>19147038113868.551</v>
      </c>
      <c r="X23" s="16">
        <f>'KEEI BAU - Industry'!AN$38*'Others Split'!$G$14</f>
        <v>19430821253173.469</v>
      </c>
      <c r="Y23" s="16">
        <f>'KEEI BAU - Industry'!AO$38*'Others Split'!$G$14</f>
        <v>19714604392478.465</v>
      </c>
      <c r="Z23" s="16">
        <f>'KEEI BAU - Industry'!AP$38*'Others Split'!$G$14</f>
        <v>19998387531783.383</v>
      </c>
      <c r="AA23" s="16">
        <f>'KEEI BAU - Industry'!AQ$38*'Others Split'!$G$14</f>
        <v>20282170671088.379</v>
      </c>
      <c r="AB23" s="16">
        <f>'KEEI BAU - Industry'!AR$38*'Others Split'!$G$14</f>
        <v>20565953810393.297</v>
      </c>
      <c r="AC23" s="16">
        <f>'KEEI BAU - Industry'!AS$38*'Others Split'!$G$14</f>
        <v>20849736949698.297</v>
      </c>
      <c r="AD23" s="16">
        <f>'KEEI BAU - Industry'!AT$38*'Others Split'!$G$14</f>
        <v>21133520089003.211</v>
      </c>
      <c r="AE23" s="16">
        <f>'KEEI BAU - Industry'!AU$38*'Others Split'!$G$14</f>
        <v>21417303228308.129</v>
      </c>
      <c r="AF23" s="16">
        <f>'KEEI BAU - Industry'!AV$38*'Others Split'!$G$14</f>
        <v>21701086367613.125</v>
      </c>
    </row>
    <row r="24" spans="1:33">
      <c r="A24" t="s">
        <v>24</v>
      </c>
      <c r="B24" s="16" cm="1">
        <f t="array" aca="1" ref="B24" ca="1">TREND($G24:$L24,$G$1:$L$1,B$1)</f>
        <v>1454764593.0333252</v>
      </c>
      <c r="C24" s="16" cm="1">
        <f t="array" aca="1" ref="C24" ca="1">TREND($G24:$L24,$G$1:$L$1,C$1)</f>
        <v>1481750339.2506104</v>
      </c>
      <c r="D24" s="16" cm="1">
        <f t="array" aca="1" ref="D24" ca="1">TREND($G24:$L24,$G$1:$L$1,D$1)</f>
        <v>1508736085.4678955</v>
      </c>
      <c r="E24" s="16" cm="1">
        <f t="array" aca="1" ref="E24" ca="1">TREND($G24:$L24,$G$1:$L$1,E$1)</f>
        <v>1535721831.6851807</v>
      </c>
      <c r="F24" s="16" cm="1">
        <f t="array" aca="1" ref="F24" ca="1">TREND($G24:$L24,$G$1:$L$1,F$1)</f>
        <v>1562707577.9024658</v>
      </c>
      <c r="G24" s="16">
        <f ca="1">F24*(1+'KEEI BAU - Gas Supply'!W9)</f>
        <v>4780632943724.9541</v>
      </c>
      <c r="H24" s="16">
        <f ca="1">G24*(1+'KEEI BAU - Gas Supply'!X9)</f>
        <v>4867544254659.1299</v>
      </c>
      <c r="I24" s="16">
        <f ca="1">H24*(1+'KEEI BAU - Gas Supply'!Y9)</f>
        <v>4954455565593.3145</v>
      </c>
      <c r="J24" s="16">
        <f ca="1">I24*(1+'KEEI BAU - Gas Supply'!Z9)</f>
        <v>5041366876527.498</v>
      </c>
      <c r="K24" s="16">
        <f ca="1">J24*(1+'KEEI BAU - Gas Supply'!AA9)</f>
        <v>5128278187461.6826</v>
      </c>
      <c r="L24" s="16">
        <f ca="1">K24*(1+'KEEI BAU - Gas Supply'!AB9)</f>
        <v>5215189498395.876</v>
      </c>
      <c r="M24" s="16">
        <f ca="1">L24*(1+'KEEI BAU - Gas Supply'!AC9)</f>
        <v>5278329612217.1758</v>
      </c>
      <c r="N24" s="16">
        <f ca="1">M24*(1+'KEEI BAU - Gas Supply'!AD9)</f>
        <v>5341469726038.4834</v>
      </c>
      <c r="O24" s="16">
        <f ca="1">N24*(1+'KEEI BAU - Gas Supply'!AE9)</f>
        <v>5404609839859.791</v>
      </c>
      <c r="P24" s="16">
        <f ca="1">O24*(1+'KEEI BAU - Gas Supply'!AF9)</f>
        <v>5467749953681.0986</v>
      </c>
      <c r="Q24" s="16">
        <f ca="1">P24*(1+'KEEI BAU - Gas Supply'!AG9)</f>
        <v>5530890067502.4141</v>
      </c>
      <c r="R24" s="16">
        <f ca="1">Q24*(1+'KEEI BAU - Gas Supply'!AH9)</f>
        <v>5636038450147.126</v>
      </c>
      <c r="S24" s="16">
        <f ca="1">R24*(1+'KEEI BAU - Gas Supply'!AI9)</f>
        <v>5741186832791.8281</v>
      </c>
      <c r="T24" s="16">
        <f ca="1">S24*(1+'KEEI BAU - Gas Supply'!AJ9)</f>
        <v>5846335215436.5313</v>
      </c>
      <c r="U24" s="16">
        <f ca="1">T24*(1+'KEEI BAU - Gas Supply'!AK9)</f>
        <v>5951483598081.2344</v>
      </c>
      <c r="V24" s="16">
        <f ca="1">U24*(1+'KEEI BAU - Gas Supply'!AL9)</f>
        <v>6056631980725.9502</v>
      </c>
      <c r="W24" s="16">
        <f ca="1">V24*(1+'KEEI BAU - Gas Supply'!AM9)</f>
        <v>6105769338272.7686</v>
      </c>
      <c r="X24" s="16">
        <f ca="1">W24*(1+'KEEI BAU - Gas Supply'!AN9)</f>
        <v>6193096031113.627</v>
      </c>
      <c r="Y24" s="16">
        <f ca="1">X24*(1+'KEEI BAU - Gas Supply'!AO9)</f>
        <v>6280422723954.4502</v>
      </c>
      <c r="Z24" s="16">
        <f ca="1">Y24*(1+'KEEI BAU - Gas Supply'!AP9)</f>
        <v>6367749416795.3076</v>
      </c>
      <c r="AA24" s="16">
        <f ca="1">Z24*(1+'KEEI BAU - Gas Supply'!AQ9)</f>
        <v>6455076109636.1309</v>
      </c>
      <c r="AB24" s="16">
        <f ca="1">AA24*(1+'KEEI BAU - Gas Supply'!AR9)</f>
        <v>6542402802476.9893</v>
      </c>
      <c r="AC24" s="16">
        <f ca="1">AB24*(1+'KEEI BAU - Gas Supply'!AS9)</f>
        <v>6629729495317.8135</v>
      </c>
      <c r="AD24" s="16">
        <f ca="1">AC24*(1+'KEEI BAU - Gas Supply'!AT9)</f>
        <v>6717056188158.6709</v>
      </c>
      <c r="AE24" s="16">
        <f ca="1">AD24*(1+'KEEI BAU - Gas Supply'!AU9)</f>
        <v>6804382880999.5293</v>
      </c>
      <c r="AF24" s="16">
        <f ca="1">AE24*(1+'KEEI BAU - Gas Supply'!AV9)</f>
        <v>6891709573840.3535</v>
      </c>
    </row>
    <row r="25" spans="1:33">
      <c r="A25" t="s">
        <v>25</v>
      </c>
      <c r="B25" s="16" cm="1">
        <f t="array" aca="1" ref="B25" ca="1">TREND($G25:$L25,$G$1:$L$1,B$1)</f>
        <v>1454764593.0333252</v>
      </c>
      <c r="C25" s="16" cm="1">
        <f t="array" aca="1" ref="C25" ca="1">TREND($G25:$L25,$G$1:$L$1,C$1)</f>
        <v>1481750339.2506104</v>
      </c>
      <c r="D25" s="16" cm="1">
        <f t="array" aca="1" ref="D25" ca="1">TREND($G25:$L25,$G$1:$L$1,D$1)</f>
        <v>1508736085.4678955</v>
      </c>
      <c r="E25" s="16" cm="1">
        <f t="array" aca="1" ref="E25" ca="1">TREND($G25:$L25,$G$1:$L$1,E$1)</f>
        <v>1535721831.6851807</v>
      </c>
      <c r="F25" s="16" cm="1">
        <f t="array" aca="1" ref="F25" ca="1">TREND($G25:$L25,$G$1:$L$1,F$1)</f>
        <v>1562707577.9024658</v>
      </c>
      <c r="G25" s="16">
        <f ca="1">F25*(1+'Water and Waste'!J40)</f>
        <v>5534141124589.7725</v>
      </c>
      <c r="H25" s="16">
        <f ca="1">G25*(1+'Water and Waste'!K40)</f>
        <v>5539675265714.3613</v>
      </c>
      <c r="I25" s="16">
        <f ca="1">H25*(1+'Water and Waste'!L40)</f>
        <v>5545214940980.0752</v>
      </c>
      <c r="J25" s="16">
        <f ca="1">I25*(1+'Water and Waste'!M40)</f>
        <v>5550760155921.0547</v>
      </c>
      <c r="K25" s="16">
        <f ca="1">J25*(1+'Water and Waste'!N40)</f>
        <v>5556310916076.9756</v>
      </c>
      <c r="L25" s="16">
        <f ca="1">K25*(1+'Water and Waste'!O40)</f>
        <v>5561867226993.0518</v>
      </c>
      <c r="M25" s="16">
        <f ca="1">L25*(1+'Water and Waste'!P40)</f>
        <v>5567429094220.0439</v>
      </c>
      <c r="N25" s="16">
        <f ca="1">M25*(1+'Water and Waste'!Q40)</f>
        <v>5572996523314.2637</v>
      </c>
      <c r="O25" s="16">
        <f ca="1">N25*(1+'Water and Waste'!R40)</f>
        <v>5578569519837.5771</v>
      </c>
      <c r="P25" s="16">
        <f ca="1">O25*(1+'Water and Waste'!S40)</f>
        <v>5584148089357.4141</v>
      </c>
      <c r="Q25" s="16">
        <f ca="1">P25*(1+'Water and Waste'!T40)</f>
        <v>5589732237446.7705</v>
      </c>
      <c r="R25" s="16">
        <f ca="1">Q25*(1+'Water and Waste'!U40)</f>
        <v>5595321969684.2168</v>
      </c>
      <c r="S25" s="16">
        <f ca="1">R25*(1+'Water and Waste'!V40)</f>
        <v>5600917291653.9004</v>
      </c>
      <c r="T25" s="16">
        <f ca="1">S25*(1+'Water and Waste'!W40)</f>
        <v>5606518208945.5537</v>
      </c>
      <c r="U25" s="16">
        <f ca="1">T25*(1+'Water and Waste'!X40)</f>
        <v>5612124727154.499</v>
      </c>
      <c r="V25" s="16">
        <f ca="1">U25*(1+'Water and Waste'!Y40)</f>
        <v>5617736851881.6533</v>
      </c>
      <c r="W25" s="16">
        <f ca="1">V25*(1+'Water and Waste'!Z40)</f>
        <v>5589648167622.2451</v>
      </c>
      <c r="X25" s="16">
        <f ca="1">W25*(1+'Water and Waste'!AA40)</f>
        <v>5561699926784.1338</v>
      </c>
      <c r="Y25" s="16">
        <f ca="1">X25*(1+'Water and Waste'!AB40)</f>
        <v>5533891427150.2129</v>
      </c>
      <c r="Z25" s="16">
        <f ca="1">Y25*(1+'Water and Waste'!AC40)</f>
        <v>5506221970014.4619</v>
      </c>
      <c r="AA25" s="16">
        <f ca="1">Z25*(1+'Water and Waste'!AD40)</f>
        <v>5478690860164.3896</v>
      </c>
      <c r="AB25" s="16">
        <f ca="1">AA25*(1+'Water and Waste'!AE40)</f>
        <v>5451297405863.5674</v>
      </c>
      <c r="AC25" s="16">
        <f ca="1">AB25*(1+'Water and Waste'!AF40)</f>
        <v>5424040918834.25</v>
      </c>
      <c r="AD25" s="16">
        <f ca="1">AC25*(1+'Water and Waste'!AG40)</f>
        <v>5396920714240.0791</v>
      </c>
      <c r="AE25" s="16">
        <f ca="1">AD25*(1+'Water and Waste'!AH40)</f>
        <v>5369936110668.8789</v>
      </c>
      <c r="AF25" s="16">
        <f ca="1">AE25*(1+'Water and Waste'!AI40)</f>
        <v>5343086430115.5342</v>
      </c>
    </row>
    <row r="26" spans="1:33">
      <c r="A26" t="s">
        <v>26</v>
      </c>
      <c r="B26" s="16" cm="1">
        <f t="array" ref="B26">TREND($G26:$L26,$G$1:$L$1,B$1)</f>
        <v>4612668221.8129883</v>
      </c>
      <c r="C26" s="16" cm="1">
        <f t="array" ref="C26">TREND($G26:$L26,$G$1:$L$1,C$1)</f>
        <v>4698232782.9897461</v>
      </c>
      <c r="D26" s="16" cm="1">
        <f t="array" ref="D26">TREND($G26:$L26,$G$1:$L$1,D$1)</f>
        <v>4783797344.1665039</v>
      </c>
      <c r="E26" s="16" cm="1">
        <f t="array" ref="E26">TREND($G26:$L26,$G$1:$L$1,E$1)</f>
        <v>4869361905.3432617</v>
      </c>
      <c r="F26" s="16" cm="1">
        <f t="array" ref="F26">TREND($G26:$L26,$G$1:$L$1,F$1)</f>
        <v>4954926466.5200195</v>
      </c>
      <c r="G26" s="16">
        <f>'KEEI BAU - Industry'!W$38*'Others Split'!$G$15</f>
        <v>5040491027.6967783</v>
      </c>
      <c r="H26" s="16">
        <f>'KEEI BAU - Industry'!X$38*'Others Split'!$G$15</f>
        <v>5126055588.8735361</v>
      </c>
      <c r="I26" s="16">
        <f>'KEEI BAU - Industry'!Y$38*'Others Split'!$G$15</f>
        <v>5211620150.050293</v>
      </c>
      <c r="J26" s="16">
        <f>'KEEI BAU - Industry'!Z$38*'Others Split'!$G$15</f>
        <v>5297184711.2270508</v>
      </c>
      <c r="K26" s="16">
        <f>'KEEI BAU - Industry'!AA$38*'Others Split'!$G$15</f>
        <v>5382749272.4038076</v>
      </c>
      <c r="L26" s="16">
        <f>'KEEI BAU - Industry'!AB$38*'Others Split'!$G$15</f>
        <v>5468313833.5805664</v>
      </c>
      <c r="M26" s="16">
        <f>'KEEI BAU - Industry'!AC$38*'Others Split'!$G$15</f>
        <v>5557787435.6232643</v>
      </c>
      <c r="N26" s="16">
        <f>'KEEI BAU - Industry'!AD$38*'Others Split'!$G$15</f>
        <v>5647261037.6659651</v>
      </c>
      <c r="O26" s="16">
        <f>'KEEI BAU - Industry'!AE$38*'Others Split'!$G$15</f>
        <v>5736734639.7086649</v>
      </c>
      <c r="P26" s="16">
        <f>'KEEI BAU - Industry'!AF$38*'Others Split'!$G$15</f>
        <v>5826208241.7513657</v>
      </c>
      <c r="Q26" s="16">
        <f>'KEEI BAU - Industry'!AG$38*'Others Split'!$G$15</f>
        <v>5915681843.7940664</v>
      </c>
      <c r="R26" s="16">
        <f>'KEEI BAU - Industry'!AH$38*'Others Split'!$G$15</f>
        <v>6017316906.308589</v>
      </c>
      <c r="S26" s="16">
        <f>'KEEI BAU - Industry'!AI$38*'Others Split'!$G$15</f>
        <v>6118951968.8231125</v>
      </c>
      <c r="T26" s="16">
        <f>'KEEI BAU - Industry'!AJ$38*'Others Split'!$G$15</f>
        <v>6220587031.3376369</v>
      </c>
      <c r="U26" s="16">
        <f>'KEEI BAU - Industry'!AK$38*'Others Split'!$G$15</f>
        <v>6322222093.8521605</v>
      </c>
      <c r="V26" s="16">
        <f>'KEEI BAU - Industry'!AL$38*'Others Split'!$G$15</f>
        <v>6423857156.3666801</v>
      </c>
      <c r="W26" s="16">
        <f>'KEEI BAU - Industry'!AM$38*'Others Split'!$G$15</f>
        <v>6509276938.2521</v>
      </c>
      <c r="X26" s="16">
        <f>'KEEI BAU - Industry'!AN$38*'Others Split'!$G$15</f>
        <v>6605752593.2937174</v>
      </c>
      <c r="Y26" s="16">
        <f>'KEEI BAU - Industry'!AO$38*'Others Split'!$G$15</f>
        <v>6702228248.3353624</v>
      </c>
      <c r="Z26" s="16">
        <f>'KEEI BAU - Industry'!AP$38*'Others Split'!$G$15</f>
        <v>6798703903.3769798</v>
      </c>
      <c r="AA26" s="16">
        <f>'KEEI BAU - Industry'!AQ$38*'Others Split'!$G$15</f>
        <v>6895179558.4186239</v>
      </c>
      <c r="AB26" s="16">
        <f>'KEEI BAU - Industry'!AR$38*'Others Split'!$G$15</f>
        <v>6991655213.4602413</v>
      </c>
      <c r="AC26" s="16">
        <f>'KEEI BAU - Industry'!AS$38*'Others Split'!$G$15</f>
        <v>7088130868.5018864</v>
      </c>
      <c r="AD26" s="16">
        <f>'KEEI BAU - Industry'!AT$38*'Others Split'!$G$15</f>
        <v>7184606523.5435028</v>
      </c>
      <c r="AE26" s="16">
        <f>'KEEI BAU - Industry'!AU$38*'Others Split'!$G$15</f>
        <v>7281082178.5851202</v>
      </c>
      <c r="AF26" s="16">
        <f>'KEEI BAU - Industry'!AV$38*'Others Split'!$G$15</f>
        <v>7377557833.6267653</v>
      </c>
    </row>
    <row r="28" spans="1:33">
      <c r="B28" s="16"/>
      <c r="C28" s="16"/>
      <c r="D28" s="16"/>
      <c r="E28" s="16"/>
      <c r="F28" s="16"/>
      <c r="G28" s="16"/>
      <c r="H28" s="16"/>
      <c r="I28" s="16"/>
      <c r="J28" s="16"/>
      <c r="K28" s="16"/>
      <c r="L28" s="16"/>
      <c r="M28" s="16"/>
      <c r="N28" s="16"/>
      <c r="O28" s="16"/>
      <c r="P28" s="16"/>
      <c r="Q28" s="16"/>
      <c r="R28" s="16"/>
      <c r="S28" s="16"/>
      <c r="T28" s="16"/>
      <c r="U28" s="16"/>
      <c r="V28" s="16"/>
      <c r="W28" s="16"/>
      <c r="X28" s="16"/>
      <c r="Y28" s="16"/>
      <c r="Z28" s="16"/>
      <c r="AA28" s="16"/>
      <c r="AB28" s="16"/>
      <c r="AC28" s="16"/>
      <c r="AD28" s="16"/>
      <c r="AE28" s="16"/>
      <c r="AF28" s="16"/>
    </row>
    <row r="29" spans="1:33">
      <c r="B29" s="16"/>
      <c r="C29" s="16"/>
      <c r="D29" s="16"/>
      <c r="E29" s="16"/>
      <c r="F29" s="16"/>
      <c r="G29" s="16"/>
      <c r="H29" s="16"/>
      <c r="I29" s="16"/>
      <c r="J29" s="16"/>
      <c r="K29" s="16"/>
      <c r="L29" s="16"/>
      <c r="M29" s="16"/>
      <c r="N29" s="16"/>
      <c r="O29" s="16"/>
      <c r="P29" s="16"/>
      <c r="Q29" s="16"/>
      <c r="R29" s="16"/>
      <c r="S29" s="16"/>
      <c r="T29" s="16"/>
      <c r="U29" s="16"/>
      <c r="V29" s="16"/>
      <c r="W29" s="16"/>
      <c r="X29" s="16"/>
      <c r="Y29" s="16"/>
      <c r="Z29" s="16"/>
      <c r="AA29" s="16"/>
      <c r="AB29" s="16"/>
      <c r="AC29" s="16"/>
      <c r="AD29" s="16"/>
      <c r="AE29" s="16"/>
      <c r="AF29" s="16"/>
      <c r="AG29" s="16"/>
    </row>
    <row r="30" spans="1:33">
      <c r="B30" s="16"/>
      <c r="C30" s="16"/>
      <c r="D30" s="16"/>
      <c r="E30" s="16"/>
      <c r="F30" s="16"/>
      <c r="G30" s="16"/>
      <c r="H30" s="16"/>
      <c r="I30" s="16"/>
      <c r="J30" s="16"/>
      <c r="K30" s="16"/>
      <c r="L30" s="16"/>
      <c r="M30" s="16"/>
      <c r="N30" s="16"/>
      <c r="O30" s="16"/>
      <c r="P30" s="16"/>
      <c r="Q30" s="16"/>
      <c r="R30" s="16"/>
      <c r="S30" s="16"/>
      <c r="T30" s="16"/>
      <c r="U30" s="16"/>
      <c r="V30" s="16"/>
      <c r="W30" s="16"/>
      <c r="X30" s="16"/>
      <c r="Y30" s="16"/>
      <c r="Z30" s="16"/>
      <c r="AA30" s="16"/>
      <c r="AB30" s="16"/>
      <c r="AC30" s="16"/>
      <c r="AD30" s="16"/>
      <c r="AE30" s="16"/>
      <c r="AF30" s="16"/>
      <c r="AG30" s="16"/>
    </row>
    <row r="31" spans="1:33">
      <c r="B31" s="221"/>
      <c r="C31" s="16"/>
      <c r="D31" s="16"/>
      <c r="E31" s="16"/>
      <c r="F31" s="16"/>
      <c r="G31" s="16"/>
      <c r="H31" s="16"/>
      <c r="I31" s="16"/>
      <c r="J31" s="16"/>
      <c r="K31" s="16"/>
      <c r="L31" s="16"/>
      <c r="M31" s="16"/>
      <c r="N31" s="16"/>
      <c r="O31" s="16"/>
      <c r="P31" s="16"/>
      <c r="Q31" s="16"/>
      <c r="R31" s="16"/>
      <c r="S31" s="16"/>
      <c r="T31" s="16"/>
      <c r="U31" s="16"/>
      <c r="V31" s="16"/>
      <c r="W31" s="16"/>
      <c r="X31" s="16"/>
      <c r="Y31" s="16"/>
      <c r="Z31" s="16"/>
      <c r="AA31" s="16"/>
      <c r="AB31" s="16"/>
      <c r="AC31" s="16"/>
      <c r="AD31" s="16"/>
      <c r="AE31" s="16"/>
      <c r="AF31" s="16"/>
      <c r="AG31" s="16"/>
    </row>
    <row r="32" spans="1:33">
      <c r="B32" s="16"/>
      <c r="C32" s="16"/>
      <c r="D32" s="16"/>
      <c r="E32" s="16"/>
      <c r="F32" s="16"/>
      <c r="G32" s="16"/>
      <c r="H32" s="16"/>
      <c r="I32" s="16"/>
      <c r="J32" s="16"/>
      <c r="K32" s="16"/>
      <c r="L32" s="16"/>
      <c r="M32" s="16"/>
      <c r="N32" s="16"/>
      <c r="O32" s="16"/>
      <c r="P32" s="16"/>
      <c r="Q32" s="16"/>
      <c r="R32" s="16"/>
      <c r="S32" s="16"/>
      <c r="T32" s="16"/>
      <c r="U32" s="16"/>
      <c r="V32" s="16"/>
      <c r="W32" s="16"/>
      <c r="X32" s="16"/>
      <c r="Y32" s="16"/>
      <c r="Z32" s="16"/>
      <c r="AA32" s="16"/>
      <c r="AB32" s="16"/>
      <c r="AC32" s="16"/>
      <c r="AD32" s="16"/>
      <c r="AE32" s="16"/>
      <c r="AF32" s="16"/>
      <c r="AG32" s="16"/>
    </row>
    <row r="33" spans="2:33">
      <c r="B33" s="16"/>
      <c r="C33" s="16"/>
      <c r="D33" s="16"/>
      <c r="E33" s="16"/>
      <c r="F33" s="16"/>
      <c r="G33" s="16"/>
      <c r="H33" s="16"/>
      <c r="I33" s="16"/>
      <c r="J33" s="16"/>
      <c r="K33" s="16"/>
      <c r="L33" s="16"/>
      <c r="M33" s="16"/>
      <c r="N33" s="16"/>
      <c r="O33" s="16"/>
      <c r="P33" s="16"/>
      <c r="Q33" s="16"/>
      <c r="R33" s="16"/>
      <c r="S33" s="16"/>
      <c r="T33" s="16"/>
      <c r="U33" s="16"/>
      <c r="V33" s="16"/>
      <c r="W33" s="16"/>
      <c r="X33" s="16"/>
      <c r="Y33" s="16"/>
      <c r="Z33" s="16"/>
      <c r="AA33" s="16"/>
      <c r="AB33" s="16"/>
      <c r="AC33" s="16"/>
      <c r="AD33" s="16"/>
      <c r="AE33" s="16"/>
      <c r="AF33" s="16"/>
      <c r="AG33" s="16"/>
    </row>
    <row r="34" spans="2:33">
      <c r="B34" s="16"/>
      <c r="C34" s="16"/>
      <c r="D34" s="16"/>
      <c r="E34" s="16"/>
      <c r="F34" s="16"/>
      <c r="G34" s="16"/>
      <c r="H34" s="16"/>
      <c r="I34" s="16"/>
      <c r="J34" s="16"/>
      <c r="K34" s="16"/>
      <c r="L34" s="16"/>
      <c r="M34" s="16"/>
      <c r="N34" s="16"/>
      <c r="O34" s="16"/>
      <c r="P34" s="16"/>
      <c r="Q34" s="16"/>
      <c r="R34" s="16"/>
      <c r="S34" s="16"/>
      <c r="T34" s="16"/>
      <c r="U34" s="16"/>
      <c r="V34" s="16"/>
      <c r="W34" s="16"/>
      <c r="X34" s="16"/>
      <c r="Y34" s="16"/>
      <c r="Z34" s="16"/>
      <c r="AA34" s="16"/>
      <c r="AB34" s="16"/>
      <c r="AC34" s="16"/>
      <c r="AD34" s="16"/>
      <c r="AE34" s="16"/>
      <c r="AF34" s="16"/>
      <c r="AG34" s="16"/>
    </row>
    <row r="35" spans="2:33">
      <c r="B35" s="16"/>
      <c r="C35" s="16"/>
      <c r="D35" s="16"/>
      <c r="E35" s="16"/>
      <c r="F35" s="16"/>
      <c r="G35" s="16"/>
      <c r="H35" s="16"/>
      <c r="I35" s="16"/>
      <c r="J35" s="16"/>
      <c r="K35" s="16"/>
      <c r="L35" s="16"/>
      <c r="M35" s="16"/>
      <c r="N35" s="16"/>
      <c r="O35" s="16"/>
      <c r="P35" s="16"/>
      <c r="Q35" s="16"/>
      <c r="R35" s="16"/>
      <c r="S35" s="16"/>
      <c r="T35" s="16"/>
      <c r="U35" s="16"/>
      <c r="V35" s="16"/>
      <c r="W35" s="16"/>
      <c r="X35" s="16"/>
      <c r="Y35" s="16"/>
      <c r="Z35" s="16"/>
      <c r="AA35" s="16"/>
      <c r="AB35" s="16"/>
      <c r="AC35" s="16"/>
      <c r="AD35" s="16"/>
      <c r="AE35" s="16"/>
      <c r="AF35" s="16"/>
      <c r="AG35" s="16"/>
    </row>
    <row r="36" spans="2:33">
      <c r="B36" s="16"/>
      <c r="C36" s="16"/>
      <c r="D36" s="16"/>
      <c r="E36" s="16"/>
      <c r="F36" s="16"/>
      <c r="G36" s="16"/>
      <c r="H36" s="16"/>
      <c r="I36" s="16"/>
      <c r="J36" s="16"/>
      <c r="K36" s="16"/>
      <c r="L36" s="16"/>
      <c r="M36" s="16"/>
      <c r="N36" s="16"/>
      <c r="O36" s="16"/>
      <c r="P36" s="16"/>
      <c r="Q36" s="16"/>
      <c r="R36" s="16"/>
      <c r="S36" s="16"/>
      <c r="T36" s="16"/>
      <c r="U36" s="16"/>
      <c r="V36" s="16"/>
      <c r="W36" s="16"/>
      <c r="X36" s="16"/>
      <c r="Y36" s="16"/>
      <c r="Z36" s="16"/>
      <c r="AA36" s="16"/>
      <c r="AB36" s="16"/>
      <c r="AC36" s="16"/>
      <c r="AD36" s="16"/>
      <c r="AE36" s="16"/>
      <c r="AF36" s="16"/>
      <c r="AG36" s="16"/>
    </row>
    <row r="37" spans="2:33">
      <c r="B37" s="16"/>
      <c r="C37" s="16"/>
      <c r="D37" s="16"/>
      <c r="E37" s="16"/>
      <c r="F37" s="16"/>
      <c r="G37" s="16"/>
      <c r="H37" s="16"/>
      <c r="I37" s="16"/>
      <c r="J37" s="16"/>
      <c r="K37" s="16"/>
      <c r="L37" s="16"/>
      <c r="M37" s="16"/>
      <c r="N37" s="16"/>
      <c r="O37" s="16"/>
      <c r="P37" s="16"/>
      <c r="Q37" s="16"/>
      <c r="R37" s="16"/>
      <c r="S37" s="16"/>
      <c r="T37" s="16"/>
      <c r="U37" s="16"/>
      <c r="V37" s="16"/>
      <c r="W37" s="16"/>
      <c r="X37" s="16"/>
      <c r="Y37" s="16"/>
      <c r="Z37" s="16"/>
      <c r="AA37" s="16"/>
      <c r="AB37" s="16"/>
      <c r="AC37" s="16"/>
      <c r="AD37" s="16"/>
      <c r="AE37" s="16"/>
      <c r="AF37" s="16"/>
      <c r="AG37" s="16"/>
    </row>
    <row r="38" spans="2:33">
      <c r="B38" s="16"/>
      <c r="C38" s="16"/>
      <c r="D38" s="16"/>
      <c r="E38" s="16"/>
      <c r="F38" s="16"/>
      <c r="G38" s="16"/>
      <c r="H38" s="16"/>
      <c r="I38" s="16"/>
      <c r="J38" s="16"/>
      <c r="K38" s="16"/>
      <c r="L38" s="16"/>
      <c r="M38" s="16"/>
      <c r="N38" s="16"/>
      <c r="O38" s="16"/>
      <c r="P38" s="16"/>
      <c r="Q38" s="16"/>
      <c r="R38" s="16"/>
      <c r="S38" s="16"/>
      <c r="T38" s="16"/>
      <c r="U38" s="16"/>
      <c r="V38" s="16"/>
      <c r="W38" s="16"/>
      <c r="X38" s="16"/>
      <c r="Y38" s="16"/>
      <c r="Z38" s="16"/>
      <c r="AA38" s="16"/>
      <c r="AB38" s="16"/>
      <c r="AC38" s="16"/>
      <c r="AD38" s="16"/>
      <c r="AE38" s="16"/>
      <c r="AF38" s="16"/>
      <c r="AG38" s="16"/>
    </row>
    <row r="39" spans="2:33">
      <c r="B39" s="16"/>
      <c r="C39" s="16"/>
      <c r="D39" s="16"/>
      <c r="E39" s="16"/>
      <c r="F39" s="16"/>
      <c r="G39" s="16"/>
      <c r="H39" s="16"/>
      <c r="I39" s="16"/>
      <c r="J39" s="16"/>
      <c r="K39" s="16"/>
      <c r="L39" s="16"/>
      <c r="M39" s="16"/>
      <c r="N39" s="16"/>
      <c r="O39" s="16"/>
      <c r="P39" s="16"/>
      <c r="Q39" s="16"/>
      <c r="R39" s="16"/>
      <c r="S39" s="16"/>
      <c r="T39" s="16"/>
      <c r="U39" s="16"/>
      <c r="V39" s="16"/>
      <c r="W39" s="16"/>
      <c r="X39" s="16"/>
      <c r="Y39" s="16"/>
      <c r="Z39" s="16"/>
      <c r="AA39" s="16"/>
      <c r="AB39" s="16"/>
      <c r="AC39" s="16"/>
      <c r="AD39" s="16"/>
      <c r="AE39" s="16"/>
      <c r="AF39" s="16"/>
      <c r="AG39" s="16"/>
    </row>
    <row r="40" spans="2:33">
      <c r="B40" s="16"/>
      <c r="C40" s="16"/>
      <c r="D40" s="16"/>
      <c r="E40" s="16"/>
      <c r="F40" s="16"/>
      <c r="G40" s="16"/>
      <c r="H40" s="16"/>
      <c r="I40" s="16"/>
      <c r="J40" s="16"/>
      <c r="K40" s="16"/>
      <c r="L40" s="16"/>
      <c r="M40" s="16"/>
      <c r="N40" s="16"/>
      <c r="O40" s="16"/>
      <c r="P40" s="16"/>
      <c r="Q40" s="16"/>
      <c r="R40" s="16"/>
      <c r="S40" s="16"/>
      <c r="T40" s="16"/>
      <c r="U40" s="16"/>
      <c r="V40" s="16"/>
      <c r="W40" s="16"/>
      <c r="X40" s="16"/>
      <c r="Y40" s="16"/>
      <c r="Z40" s="16"/>
      <c r="AA40" s="16"/>
      <c r="AB40" s="16"/>
      <c r="AC40" s="16"/>
      <c r="AD40" s="16"/>
      <c r="AE40" s="16"/>
      <c r="AF40" s="16"/>
      <c r="AG40" s="16"/>
    </row>
    <row r="41" spans="2:33">
      <c r="B41" s="16"/>
      <c r="C41" s="16"/>
      <c r="D41" s="16"/>
      <c r="E41" s="16"/>
      <c r="F41" s="16"/>
      <c r="G41" s="16"/>
      <c r="H41" s="16"/>
      <c r="I41" s="16"/>
      <c r="J41" s="16"/>
      <c r="K41" s="16"/>
      <c r="L41" s="16"/>
      <c r="M41" s="16"/>
      <c r="N41" s="16"/>
      <c r="O41" s="16"/>
      <c r="P41" s="16"/>
      <c r="Q41" s="16"/>
      <c r="R41" s="16"/>
      <c r="S41" s="16"/>
      <c r="T41" s="16"/>
      <c r="U41" s="16"/>
      <c r="V41" s="16"/>
      <c r="W41" s="16"/>
      <c r="X41" s="16"/>
      <c r="Y41" s="16"/>
      <c r="Z41" s="16"/>
      <c r="AA41" s="16"/>
      <c r="AB41" s="16"/>
      <c r="AC41" s="16"/>
      <c r="AD41" s="16"/>
      <c r="AE41" s="16"/>
      <c r="AF41" s="16"/>
      <c r="AG41" s="16"/>
    </row>
    <row r="42" spans="2:33">
      <c r="B42" s="16"/>
      <c r="C42" s="16"/>
      <c r="D42" s="16"/>
      <c r="E42" s="16"/>
      <c r="F42" s="16"/>
      <c r="G42" s="16"/>
      <c r="H42" s="16"/>
      <c r="I42" s="16"/>
      <c r="J42" s="16"/>
      <c r="K42" s="16"/>
      <c r="L42" s="16"/>
      <c r="M42" s="16"/>
      <c r="N42" s="16"/>
      <c r="O42" s="16"/>
      <c r="P42" s="16"/>
      <c r="Q42" s="16"/>
      <c r="R42" s="16"/>
      <c r="S42" s="16"/>
      <c r="T42" s="16"/>
      <c r="U42" s="16"/>
      <c r="V42" s="16"/>
      <c r="W42" s="16"/>
      <c r="X42" s="16"/>
      <c r="Y42" s="16"/>
      <c r="Z42" s="16"/>
      <c r="AA42" s="16"/>
      <c r="AB42" s="16"/>
      <c r="AC42" s="16"/>
      <c r="AD42" s="16"/>
      <c r="AE42" s="16"/>
      <c r="AF42" s="16"/>
      <c r="AG42" s="16"/>
    </row>
    <row r="43" spans="2:33">
      <c r="B43" s="16"/>
      <c r="C43" s="16"/>
      <c r="D43" s="16"/>
      <c r="E43" s="16"/>
      <c r="F43" s="16"/>
      <c r="G43" s="16"/>
      <c r="H43" s="16"/>
      <c r="I43" s="16"/>
      <c r="J43" s="16"/>
      <c r="K43" s="16"/>
      <c r="L43" s="16"/>
      <c r="M43" s="16"/>
      <c r="N43" s="16"/>
      <c r="O43" s="16"/>
      <c r="P43" s="16"/>
      <c r="Q43" s="16"/>
      <c r="R43" s="16"/>
      <c r="S43" s="16"/>
      <c r="T43" s="16"/>
      <c r="U43" s="16"/>
      <c r="V43" s="16"/>
      <c r="W43" s="16"/>
      <c r="X43" s="16"/>
      <c r="Y43" s="16"/>
      <c r="Z43" s="16"/>
      <c r="AA43" s="16"/>
      <c r="AB43" s="16"/>
      <c r="AC43" s="16"/>
      <c r="AD43" s="16"/>
      <c r="AE43" s="16"/>
      <c r="AF43" s="16"/>
      <c r="AG43" s="16"/>
    </row>
    <row r="44" spans="2:33">
      <c r="B44" s="16"/>
      <c r="C44" s="16"/>
      <c r="D44" s="16"/>
      <c r="E44" s="16"/>
      <c r="F44" s="16"/>
      <c r="G44" s="16"/>
      <c r="H44" s="16"/>
      <c r="I44" s="16"/>
      <c r="J44" s="16"/>
      <c r="K44" s="16"/>
      <c r="L44" s="16"/>
      <c r="M44" s="16"/>
      <c r="N44" s="16"/>
      <c r="O44" s="16"/>
      <c r="P44" s="16"/>
      <c r="Q44" s="16"/>
      <c r="R44" s="16"/>
      <c r="S44" s="16"/>
      <c r="T44" s="16"/>
      <c r="U44" s="16"/>
      <c r="V44" s="16"/>
      <c r="W44" s="16"/>
      <c r="X44" s="16"/>
      <c r="Y44" s="16"/>
      <c r="Z44" s="16"/>
      <c r="AA44" s="16"/>
      <c r="AB44" s="16"/>
      <c r="AC44" s="16"/>
      <c r="AD44" s="16"/>
      <c r="AE44" s="16"/>
      <c r="AF44" s="16"/>
      <c r="AG44" s="16"/>
    </row>
    <row r="45" spans="2:33">
      <c r="B45" s="16"/>
      <c r="C45" s="16"/>
      <c r="D45" s="16"/>
      <c r="E45" s="16"/>
      <c r="F45" s="16"/>
      <c r="G45" s="16"/>
      <c r="H45" s="16"/>
      <c r="I45" s="16"/>
      <c r="J45" s="16"/>
      <c r="K45" s="16"/>
      <c r="L45" s="16"/>
      <c r="M45" s="16"/>
      <c r="N45" s="16"/>
      <c r="O45" s="16"/>
      <c r="P45" s="16"/>
      <c r="Q45" s="16"/>
      <c r="R45" s="16"/>
      <c r="S45" s="16"/>
      <c r="T45" s="16"/>
      <c r="U45" s="16"/>
      <c r="V45" s="16"/>
      <c r="W45" s="16"/>
      <c r="X45" s="16"/>
      <c r="Y45" s="16"/>
      <c r="Z45" s="16"/>
      <c r="AA45" s="16"/>
      <c r="AB45" s="16"/>
      <c r="AC45" s="16"/>
      <c r="AD45" s="16"/>
      <c r="AE45" s="16"/>
      <c r="AF45" s="16"/>
      <c r="AG45" s="16"/>
    </row>
    <row r="46" spans="2:33">
      <c r="B46" s="16"/>
      <c r="C46" s="16"/>
      <c r="D46" s="16"/>
      <c r="E46" s="16"/>
      <c r="F46" s="16"/>
      <c r="G46" s="16"/>
      <c r="H46" s="16"/>
      <c r="I46" s="16"/>
      <c r="J46" s="16"/>
      <c r="K46" s="16"/>
      <c r="L46" s="16"/>
      <c r="M46" s="16"/>
      <c r="N46" s="16"/>
      <c r="O46" s="16"/>
      <c r="P46" s="16"/>
      <c r="Q46" s="16"/>
      <c r="R46" s="16"/>
      <c r="S46" s="16"/>
      <c r="T46" s="16"/>
      <c r="U46" s="16"/>
      <c r="V46" s="16"/>
      <c r="W46" s="16"/>
      <c r="X46" s="16"/>
      <c r="Y46" s="16"/>
      <c r="Z46" s="16"/>
      <c r="AA46" s="16"/>
      <c r="AB46" s="16"/>
      <c r="AC46" s="16"/>
      <c r="AD46" s="16"/>
      <c r="AE46" s="16"/>
      <c r="AF46" s="16"/>
      <c r="AG46" s="16"/>
    </row>
    <row r="47" spans="2:33">
      <c r="B47" s="16"/>
      <c r="C47" s="16"/>
      <c r="D47" s="16"/>
      <c r="E47" s="16"/>
      <c r="F47" s="16"/>
      <c r="G47" s="16"/>
      <c r="H47" s="16"/>
      <c r="I47" s="16"/>
      <c r="J47" s="16"/>
      <c r="K47" s="16"/>
      <c r="L47" s="16"/>
      <c r="M47" s="16"/>
      <c r="N47" s="16"/>
      <c r="O47" s="16"/>
      <c r="P47" s="16"/>
      <c r="Q47" s="16"/>
      <c r="R47" s="16"/>
      <c r="S47" s="16"/>
      <c r="T47" s="16"/>
      <c r="U47" s="16"/>
      <c r="V47" s="16"/>
      <c r="W47" s="16"/>
      <c r="X47" s="16"/>
      <c r="Y47" s="16"/>
      <c r="Z47" s="16"/>
      <c r="AA47" s="16"/>
      <c r="AB47" s="16"/>
      <c r="AC47" s="16"/>
      <c r="AD47" s="16"/>
      <c r="AE47" s="16"/>
      <c r="AF47" s="16"/>
      <c r="AG47" s="16"/>
    </row>
    <row r="48" spans="2:33">
      <c r="B48" s="16"/>
      <c r="C48" s="16"/>
      <c r="D48" s="16"/>
      <c r="E48" s="16"/>
      <c r="F48" s="16"/>
      <c r="G48" s="16"/>
      <c r="H48" s="16"/>
      <c r="I48" s="16"/>
      <c r="J48" s="16"/>
      <c r="K48" s="16"/>
      <c r="L48" s="16"/>
      <c r="M48" s="16"/>
      <c r="N48" s="16"/>
      <c r="O48" s="16"/>
      <c r="P48" s="16"/>
      <c r="Q48" s="16"/>
      <c r="R48" s="16"/>
      <c r="S48" s="16"/>
      <c r="T48" s="16"/>
      <c r="U48" s="16"/>
      <c r="V48" s="16"/>
      <c r="W48" s="16"/>
      <c r="X48" s="16"/>
      <c r="Y48" s="16"/>
      <c r="Z48" s="16"/>
      <c r="AA48" s="16"/>
      <c r="AB48" s="16"/>
      <c r="AC48" s="16"/>
      <c r="AD48" s="16"/>
      <c r="AE48" s="16"/>
      <c r="AF48" s="16"/>
      <c r="AG48" s="16"/>
    </row>
    <row r="49" spans="2:33">
      <c r="B49" s="16"/>
      <c r="C49" s="16"/>
      <c r="D49" s="16"/>
      <c r="E49" s="16"/>
      <c r="F49" s="16"/>
      <c r="G49" s="16"/>
      <c r="H49" s="16"/>
      <c r="I49" s="16"/>
      <c r="J49" s="16"/>
      <c r="K49" s="16"/>
      <c r="L49" s="16"/>
      <c r="M49" s="16"/>
      <c r="N49" s="16"/>
      <c r="O49" s="16"/>
      <c r="P49" s="16"/>
      <c r="Q49" s="16"/>
      <c r="R49" s="16"/>
      <c r="S49" s="16"/>
      <c r="T49" s="16"/>
      <c r="U49" s="16"/>
      <c r="V49" s="16"/>
      <c r="W49" s="16"/>
      <c r="X49" s="16"/>
      <c r="Y49" s="16"/>
      <c r="Z49" s="16"/>
      <c r="AA49" s="16"/>
      <c r="AB49" s="16"/>
      <c r="AC49" s="16"/>
      <c r="AD49" s="16"/>
      <c r="AE49" s="16"/>
      <c r="AF49" s="16"/>
      <c r="AG49" s="16"/>
    </row>
    <row r="50" spans="2:33">
      <c r="B50" s="16"/>
      <c r="C50" s="16"/>
      <c r="D50" s="16"/>
      <c r="E50" s="16"/>
      <c r="F50" s="16"/>
      <c r="G50" s="16"/>
      <c r="H50" s="16"/>
      <c r="I50" s="16"/>
      <c r="J50" s="16"/>
      <c r="K50" s="16"/>
      <c r="L50" s="16"/>
      <c r="M50" s="16"/>
      <c r="N50" s="16"/>
      <c r="O50" s="16"/>
      <c r="P50" s="16"/>
      <c r="Q50" s="16"/>
      <c r="R50" s="16"/>
      <c r="S50" s="16"/>
      <c r="T50" s="16"/>
      <c r="U50" s="16"/>
      <c r="V50" s="16"/>
      <c r="W50" s="16"/>
      <c r="X50" s="16"/>
      <c r="Y50" s="16"/>
      <c r="Z50" s="16"/>
      <c r="AA50" s="16"/>
      <c r="AB50" s="16"/>
      <c r="AC50" s="16"/>
      <c r="AD50" s="16"/>
      <c r="AE50" s="16"/>
      <c r="AF50" s="16"/>
      <c r="AG50" s="16"/>
    </row>
    <row r="51" spans="2:33">
      <c r="B51" s="16"/>
      <c r="C51" s="16"/>
      <c r="D51" s="16"/>
      <c r="E51" s="16"/>
      <c r="F51" s="16"/>
      <c r="G51" s="16"/>
      <c r="H51" s="16"/>
      <c r="I51" s="16"/>
      <c r="J51" s="16"/>
      <c r="K51" s="16"/>
      <c r="L51" s="16"/>
      <c r="M51" s="16"/>
      <c r="N51" s="16"/>
      <c r="O51" s="16"/>
      <c r="P51" s="16"/>
      <c r="Q51" s="16"/>
      <c r="R51" s="16"/>
      <c r="S51" s="16"/>
      <c r="T51" s="16"/>
      <c r="U51" s="16"/>
      <c r="V51" s="16"/>
      <c r="W51" s="16"/>
      <c r="X51" s="16"/>
      <c r="Y51" s="16"/>
      <c r="Z51" s="16"/>
      <c r="AA51" s="16"/>
      <c r="AB51" s="16"/>
      <c r="AC51" s="16"/>
      <c r="AD51" s="16"/>
      <c r="AE51" s="16"/>
      <c r="AF51" s="16"/>
      <c r="AG51" s="16"/>
    </row>
    <row r="53" spans="2:33">
      <c r="B53" s="16"/>
      <c r="C53" s="16"/>
      <c r="D53" s="16"/>
      <c r="E53" s="16"/>
      <c r="F53" s="16"/>
      <c r="G53" s="16"/>
      <c r="H53" s="16"/>
      <c r="I53" s="16"/>
      <c r="J53" s="16"/>
      <c r="K53" s="16"/>
      <c r="L53" s="16"/>
      <c r="M53" s="16"/>
      <c r="N53" s="16"/>
      <c r="O53" s="16"/>
      <c r="P53" s="16"/>
      <c r="Q53" s="16"/>
      <c r="R53" s="16"/>
      <c r="S53" s="16"/>
      <c r="T53" s="16"/>
      <c r="U53" s="16"/>
      <c r="V53" s="16"/>
      <c r="W53" s="16"/>
      <c r="X53" s="16"/>
      <c r="Y53" s="16"/>
      <c r="Z53" s="16"/>
      <c r="AA53" s="16"/>
      <c r="AB53" s="16"/>
      <c r="AC53" s="16"/>
      <c r="AD53" s="16"/>
      <c r="AE53" s="16"/>
      <c r="AF53" s="16"/>
      <c r="AG53" s="16"/>
    </row>
    <row r="55" spans="2:33">
      <c r="B55" s="21"/>
    </row>
    <row r="56" spans="2:33">
      <c r="B56" s="21"/>
    </row>
    <row r="57" spans="2:33">
      <c r="B57" s="21"/>
    </row>
    <row r="58" spans="2:33">
      <c r="B58" s="21"/>
    </row>
    <row r="59" spans="2:33">
      <c r="B59" s="21"/>
    </row>
    <row r="60" spans="2:33">
      <c r="B60" s="21"/>
    </row>
    <row r="61" spans="2:33">
      <c r="B61" s="21"/>
    </row>
    <row r="62" spans="2:33">
      <c r="B62" s="21"/>
    </row>
    <row r="63" spans="2:33">
      <c r="B63" s="21"/>
    </row>
    <row r="64" spans="2:33">
      <c r="B64" s="21"/>
    </row>
    <row r="65" spans="2:2">
      <c r="B65" s="21"/>
    </row>
    <row r="66" spans="2:2">
      <c r="B66" s="21"/>
    </row>
    <row r="67" spans="2:2">
      <c r="B67" s="21"/>
    </row>
    <row r="68" spans="2:2">
      <c r="B68" s="21"/>
    </row>
    <row r="69" spans="2:2">
      <c r="B69" s="21"/>
    </row>
    <row r="70" spans="2:2">
      <c r="B70" s="21"/>
    </row>
    <row r="71" spans="2:2">
      <c r="B71" s="21"/>
    </row>
    <row r="72" spans="2:2">
      <c r="B72" s="21"/>
    </row>
    <row r="73" spans="2:2">
      <c r="B73" s="21"/>
    </row>
    <row r="74" spans="2:2">
      <c r="B74" s="21"/>
    </row>
    <row r="75" spans="2:2">
      <c r="B75" s="21"/>
    </row>
    <row r="76" spans="2:2">
      <c r="B76" s="21"/>
    </row>
    <row r="77" spans="2:2">
      <c r="B77" s="21"/>
    </row>
    <row r="78" spans="2:2">
      <c r="B78" s="21"/>
    </row>
    <row r="79" spans="2:2">
      <c r="B79" s="21"/>
    </row>
    <row r="80" spans="2:2">
      <c r="B80" s="21"/>
    </row>
    <row r="81" spans="2:2">
      <c r="B81" s="21"/>
    </row>
    <row r="82" spans="2:2">
      <c r="B82" s="21"/>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756F69-933D-4AAD-B453-4060C4A099C8}">
  <dimension ref="A1:AI26"/>
  <sheetViews>
    <sheetView zoomScale="55" zoomScaleNormal="55" workbookViewId="0">
      <selection activeCell="A17" sqref="A17"/>
    </sheetView>
  </sheetViews>
  <sheetFormatPr defaultColWidth="9.140625" defaultRowHeight="15"/>
  <cols>
    <col min="1" max="1" width="39.85546875" customWidth="1"/>
    <col min="2" max="33" width="11.5703125" customWidth="1"/>
    <col min="34" max="35" width="9.5703125" bestFit="1" customWidth="1"/>
  </cols>
  <sheetData>
    <row r="1" spans="1:35">
      <c r="A1" s="24" t="s">
        <v>27</v>
      </c>
      <c r="B1" s="1">
        <v>2020</v>
      </c>
      <c r="C1" s="1">
        <v>2021</v>
      </c>
      <c r="D1" s="1">
        <v>2022</v>
      </c>
      <c r="E1" s="1">
        <v>2023</v>
      </c>
      <c r="F1" s="1">
        <v>2024</v>
      </c>
      <c r="G1" s="1">
        <v>2025</v>
      </c>
      <c r="H1" s="1">
        <v>2026</v>
      </c>
      <c r="I1" s="1">
        <v>2027</v>
      </c>
      <c r="J1" s="1">
        <v>2028</v>
      </c>
      <c r="K1" s="1">
        <v>2029</v>
      </c>
      <c r="L1" s="1">
        <v>2030</v>
      </c>
      <c r="M1" s="1">
        <v>2031</v>
      </c>
      <c r="N1" s="1">
        <v>2032</v>
      </c>
      <c r="O1" s="1">
        <v>2033</v>
      </c>
      <c r="P1" s="1">
        <v>2034</v>
      </c>
      <c r="Q1" s="1">
        <v>2035</v>
      </c>
      <c r="R1" s="1">
        <v>2036</v>
      </c>
      <c r="S1" s="1">
        <v>2037</v>
      </c>
      <c r="T1" s="1">
        <v>2038</v>
      </c>
      <c r="U1" s="1">
        <v>2039</v>
      </c>
      <c r="V1" s="1">
        <v>2040</v>
      </c>
      <c r="W1" s="1">
        <v>2041</v>
      </c>
      <c r="X1" s="1">
        <v>2042</v>
      </c>
      <c r="Y1" s="1">
        <v>2043</v>
      </c>
      <c r="Z1" s="1">
        <v>2044</v>
      </c>
      <c r="AA1" s="1">
        <v>2045</v>
      </c>
      <c r="AB1" s="1">
        <v>2046</v>
      </c>
      <c r="AC1" s="1">
        <v>2047</v>
      </c>
      <c r="AD1" s="1">
        <v>2048</v>
      </c>
      <c r="AE1" s="1">
        <v>2049</v>
      </c>
      <c r="AF1" s="1">
        <v>2050</v>
      </c>
      <c r="AG1" s="11"/>
      <c r="AH1" s="11"/>
      <c r="AI1" s="11"/>
    </row>
    <row r="2" spans="1:35">
      <c r="A2" t="s">
        <v>2</v>
      </c>
      <c r="B2" s="16">
        <f>'KEEI BAU - Industry'!R40*'Others Split'!$H$6</f>
        <v>24458561772904.477</v>
      </c>
      <c r="C2" s="16">
        <f>'KEEI BAU - Industry'!S40*'Others Split'!$H$6</f>
        <v>25545826135020.988</v>
      </c>
      <c r="D2" s="16">
        <f>'KEEI BAU - Industry'!T40*'Others Split'!$H$6</f>
        <v>26633090497137.492</v>
      </c>
      <c r="E2" s="16">
        <f>'KEEI BAU - Industry'!U40*'Others Split'!$H$6</f>
        <v>27720354859254</v>
      </c>
      <c r="F2" s="16">
        <f>'KEEI BAU - Industry'!V40*'Others Split'!$H$6</f>
        <v>28807619221370.512</v>
      </c>
      <c r="G2" s="16">
        <f>'KEEI BAU - Industry'!W40*'Others Split'!$H$6</f>
        <v>29894883583487.02</v>
      </c>
      <c r="H2" s="16">
        <f>'KEEI BAU - Industry'!X40*'Others Split'!$H$6</f>
        <v>30698221735902.77</v>
      </c>
      <c r="I2" s="16">
        <f>'KEEI BAU - Industry'!Y40*'Others Split'!$H$6</f>
        <v>31501559888318.516</v>
      </c>
      <c r="J2" s="16">
        <f>'KEEI BAU - Industry'!Z40*'Others Split'!$H$6</f>
        <v>32304898040734.004</v>
      </c>
      <c r="K2" s="16">
        <f>'KEEI BAU - Industry'!AA40*'Others Split'!$H$6</f>
        <v>33108236193149.75</v>
      </c>
      <c r="L2" s="16">
        <f>'KEEI BAU - Industry'!AB40*'Others Split'!$H$6</f>
        <v>33911574345565.109</v>
      </c>
      <c r="M2" s="16">
        <f>'KEEI BAU - Industry'!AC40*'Others Split'!$H$6</f>
        <v>34629483841157.801</v>
      </c>
      <c r="N2" s="16">
        <f>'KEEI BAU - Industry'!AD40*'Others Split'!$H$6</f>
        <v>35347393336750.102</v>
      </c>
      <c r="O2" s="16">
        <f>'KEEI BAU - Industry'!AE40*'Others Split'!$H$6</f>
        <v>36065302832342.664</v>
      </c>
      <c r="P2" s="16">
        <f>'KEEI BAU - Industry'!AF40*'Others Split'!$H$6</f>
        <v>36783212327934.969</v>
      </c>
      <c r="Q2" s="16">
        <f>'KEEI BAU - Industry'!AG40*'Others Split'!$H$6</f>
        <v>37501121823527.273</v>
      </c>
      <c r="R2" s="16">
        <f>'KEEI BAU - Industry'!AH40*'Others Split'!$H$6</f>
        <v>38234470233003.539</v>
      </c>
      <c r="S2" s="16">
        <f>'KEEI BAU - Industry'!AI40*'Others Split'!$H$6</f>
        <v>38967818642479.813</v>
      </c>
      <c r="T2" s="16">
        <f>'KEEI BAU - Industry'!AJ40*'Others Split'!$H$6</f>
        <v>39701167051955.82</v>
      </c>
      <c r="U2" s="16">
        <f>'KEEI BAU - Industry'!AK40*'Others Split'!$H$6</f>
        <v>40434515461432.094</v>
      </c>
      <c r="V2" s="16">
        <f>'KEEI BAU - Industry'!AL40*'Others Split'!$H$6</f>
        <v>41167863870907.977</v>
      </c>
      <c r="W2" s="16">
        <f>'KEEI BAU - Industry'!AM40*'Others Split'!$H$6</f>
        <v>41880627061872.5</v>
      </c>
      <c r="X2" s="16">
        <f>'KEEI BAU - Industry'!AN40*'Others Split'!$H$6</f>
        <v>42607425629095.031</v>
      </c>
      <c r="Y2" s="16">
        <f>'KEEI BAU - Industry'!AO40*'Others Split'!$H$6</f>
        <v>43334224196317.563</v>
      </c>
      <c r="Z2" s="16">
        <f>'KEEI BAU - Industry'!AP40*'Others Split'!$H$6</f>
        <v>44061022763539.828</v>
      </c>
      <c r="AA2" s="16">
        <f>'KEEI BAU - Industry'!AQ40*'Others Split'!$H$6</f>
        <v>44787821330762.359</v>
      </c>
      <c r="AB2" s="16">
        <f>'KEEI BAU - Industry'!AR40*'Others Split'!$H$6</f>
        <v>45514619897984.891</v>
      </c>
      <c r="AC2" s="16">
        <f>'KEEI BAU - Industry'!AS40*'Others Split'!$H$6</f>
        <v>46241418465207.156</v>
      </c>
      <c r="AD2" s="16">
        <f>'KEEI BAU - Industry'!AT40*'Others Split'!$H$6</f>
        <v>46968217032429.688</v>
      </c>
      <c r="AE2" s="16">
        <f>'KEEI BAU - Industry'!AU40*'Others Split'!$H$6</f>
        <v>47695015599652.211</v>
      </c>
      <c r="AF2" s="16">
        <f>'KEEI BAU - Industry'!AV40*'Others Split'!$H$6</f>
        <v>48421814166874.484</v>
      </c>
    </row>
    <row r="3" spans="1:35">
      <c r="A3" t="s">
        <v>3</v>
      </c>
      <c r="B3" s="16">
        <v>0</v>
      </c>
      <c r="C3" s="16">
        <v>0</v>
      </c>
      <c r="D3" s="16">
        <v>0</v>
      </c>
      <c r="E3" s="16">
        <v>0</v>
      </c>
      <c r="F3" s="16">
        <v>0</v>
      </c>
      <c r="G3" s="16">
        <v>0</v>
      </c>
      <c r="H3" s="16">
        <v>0</v>
      </c>
      <c r="I3" s="16">
        <v>0</v>
      </c>
      <c r="J3" s="16">
        <v>0</v>
      </c>
      <c r="K3" s="16">
        <v>0</v>
      </c>
      <c r="L3" s="16">
        <v>0</v>
      </c>
      <c r="M3" s="16">
        <v>0</v>
      </c>
      <c r="N3" s="16">
        <v>0</v>
      </c>
      <c r="O3" s="16">
        <v>0</v>
      </c>
      <c r="P3" s="16">
        <v>0</v>
      </c>
      <c r="Q3" s="16">
        <v>0</v>
      </c>
      <c r="R3" s="16">
        <v>0</v>
      </c>
      <c r="S3" s="16">
        <v>0</v>
      </c>
      <c r="T3" s="16">
        <v>0</v>
      </c>
      <c r="U3" s="16">
        <v>0</v>
      </c>
      <c r="V3" s="16">
        <v>0</v>
      </c>
      <c r="W3" s="16">
        <v>0</v>
      </c>
      <c r="X3" s="16">
        <v>0</v>
      </c>
      <c r="Y3" s="16">
        <v>0</v>
      </c>
      <c r="Z3" s="16">
        <v>0</v>
      </c>
      <c r="AA3" s="16">
        <v>0</v>
      </c>
      <c r="AB3" s="16">
        <v>0</v>
      </c>
      <c r="AC3" s="16">
        <v>0</v>
      </c>
      <c r="AD3" s="16">
        <v>0</v>
      </c>
      <c r="AE3" s="16">
        <v>0</v>
      </c>
      <c r="AF3" s="16">
        <v>0</v>
      </c>
    </row>
    <row r="4" spans="1:35">
      <c r="A4" t="s">
        <v>4</v>
      </c>
      <c r="B4" s="16">
        <v>0</v>
      </c>
      <c r="C4" s="16">
        <v>0</v>
      </c>
      <c r="D4" s="16">
        <v>0</v>
      </c>
      <c r="E4" s="16">
        <v>0</v>
      </c>
      <c r="F4" s="16">
        <v>0</v>
      </c>
      <c r="G4" s="16">
        <v>0</v>
      </c>
      <c r="H4" s="16">
        <v>0</v>
      </c>
      <c r="I4" s="16">
        <v>0</v>
      </c>
      <c r="J4" s="16">
        <v>0</v>
      </c>
      <c r="K4" s="16">
        <v>0</v>
      </c>
      <c r="L4" s="16">
        <v>0</v>
      </c>
      <c r="M4" s="16">
        <v>0</v>
      </c>
      <c r="N4" s="16">
        <v>0</v>
      </c>
      <c r="O4" s="16">
        <v>0</v>
      </c>
      <c r="P4" s="16">
        <v>0</v>
      </c>
      <c r="Q4" s="16">
        <v>0</v>
      </c>
      <c r="R4" s="16">
        <v>0</v>
      </c>
      <c r="S4" s="16">
        <v>0</v>
      </c>
      <c r="T4" s="16">
        <v>0</v>
      </c>
      <c r="U4" s="16">
        <v>0</v>
      </c>
      <c r="V4" s="16">
        <v>0</v>
      </c>
      <c r="W4" s="16">
        <v>0</v>
      </c>
      <c r="X4" s="16">
        <v>0</v>
      </c>
      <c r="Y4" s="16">
        <v>0</v>
      </c>
      <c r="Z4" s="16">
        <v>0</v>
      </c>
      <c r="AA4" s="16">
        <v>0</v>
      </c>
      <c r="AB4" s="16">
        <v>0</v>
      </c>
      <c r="AC4" s="16">
        <v>0</v>
      </c>
      <c r="AD4" s="16">
        <v>0</v>
      </c>
      <c r="AE4" s="16">
        <v>0</v>
      </c>
      <c r="AF4" s="16">
        <v>0</v>
      </c>
    </row>
    <row r="5" spans="1:35">
      <c r="A5" t="s">
        <v>5</v>
      </c>
      <c r="B5" s="16">
        <f>'KEEI BAU - Industry'!R$40*'Others Split'!$H$7</f>
        <v>10913154458.729464</v>
      </c>
      <c r="C5" s="16">
        <f>'KEEI BAU - Industry'!S$40*'Others Split'!$H$7</f>
        <v>11398280445.752716</v>
      </c>
      <c r="D5" s="16">
        <f>'KEEI BAU - Industry'!T$40*'Others Split'!$H$7</f>
        <v>11883406432.775965</v>
      </c>
      <c r="E5" s="16">
        <f>'KEEI BAU - Industry'!U$40*'Others Split'!$H$7</f>
        <v>12368532419.799213</v>
      </c>
      <c r="F5" s="16">
        <f>'KEEI BAU - Industry'!V$40*'Others Split'!$H$7</f>
        <v>12853658406.822464</v>
      </c>
      <c r="G5" s="16">
        <f>'KEEI BAU - Industry'!W$40*'Others Split'!$H$7</f>
        <v>13338784393.845715</v>
      </c>
      <c r="H5" s="16">
        <f>'KEEI BAU - Industry'!X$40*'Others Split'!$H$7</f>
        <v>13697225475.594666</v>
      </c>
      <c r="I5" s="16">
        <f>'KEEI BAU - Industry'!Y$40*'Others Split'!$H$7</f>
        <v>14055666557.343616</v>
      </c>
      <c r="J5" s="16">
        <f>'KEEI BAU - Industry'!Z$40*'Others Split'!$H$7</f>
        <v>14414107639.092451</v>
      </c>
      <c r="K5" s="16">
        <f>'KEEI BAU - Industry'!AA$40*'Others Split'!$H$7</f>
        <v>14772548720.8414</v>
      </c>
      <c r="L5" s="16">
        <f>'KEEI BAU - Industry'!AB$40*'Others Split'!$H$7</f>
        <v>15130989802.590178</v>
      </c>
      <c r="M5" s="16">
        <f>'KEEI BAU - Industry'!AC$40*'Others Split'!$H$7</f>
        <v>15451313511.135908</v>
      </c>
      <c r="N5" s="16">
        <f>'KEEI BAU - Industry'!AD$40*'Others Split'!$H$7</f>
        <v>15771637219.681465</v>
      </c>
      <c r="O5" s="16">
        <f>'KEEI BAU - Industry'!AE$40*'Others Split'!$H$7</f>
        <v>16091960928.227139</v>
      </c>
      <c r="P5" s="16">
        <f>'KEEI BAU - Industry'!AF$40*'Others Split'!$H$7</f>
        <v>16412284636.772696</v>
      </c>
      <c r="Q5" s="16">
        <f>'KEEI BAU - Industry'!AG$40*'Others Split'!$H$7</f>
        <v>16732608345.318253</v>
      </c>
      <c r="R5" s="16">
        <f>'KEEI BAU - Industry'!AH$40*'Others Split'!$H$7</f>
        <v>17059820735.768131</v>
      </c>
      <c r="S5" s="16">
        <f>'KEEI BAU - Industry'!AI$40*'Others Split'!$H$7</f>
        <v>17387033126.21801</v>
      </c>
      <c r="T5" s="16">
        <f>'KEEI BAU - Industry'!AJ$40*'Others Split'!$H$7</f>
        <v>17714245516.667774</v>
      </c>
      <c r="U5" s="16">
        <f>'KEEI BAU - Industry'!AK$40*'Others Split'!$H$7</f>
        <v>18041457907.117657</v>
      </c>
      <c r="V5" s="16">
        <f>'KEEI BAU - Industry'!AL$40*'Others Split'!$H$7</f>
        <v>18368670297.56736</v>
      </c>
      <c r="W5" s="16">
        <f>'KEEI BAU - Industry'!AM$40*'Others Split'!$H$7</f>
        <v>18686697778.811573</v>
      </c>
      <c r="X5" s="16">
        <f>'KEEI BAU - Industry'!AN$40*'Others Split'!$H$7</f>
        <v>19010987698.150558</v>
      </c>
      <c r="Y5" s="16">
        <f>'KEEI BAU - Industry'!AO$40*'Others Split'!$H$7</f>
        <v>19335277617.48954</v>
      </c>
      <c r="Z5" s="16">
        <f>'KEEI BAU - Industry'!AP$40*'Others Split'!$H$7</f>
        <v>19659567536.828407</v>
      </c>
      <c r="AA5" s="16">
        <f>'KEEI BAU - Industry'!AQ$40*'Others Split'!$H$7</f>
        <v>19983857456.167389</v>
      </c>
      <c r="AB5" s="16">
        <f>'KEEI BAU - Industry'!AR$40*'Others Split'!$H$7</f>
        <v>20308147375.506374</v>
      </c>
      <c r="AC5" s="16">
        <f>'KEEI BAU - Industry'!AS$40*'Others Split'!$H$7</f>
        <v>20632437294.845242</v>
      </c>
      <c r="AD5" s="16">
        <f>'KEEI BAU - Industry'!AT$40*'Others Split'!$H$7</f>
        <v>20956727214.184223</v>
      </c>
      <c r="AE5" s="16">
        <f>'KEEI BAU - Industry'!AU$40*'Others Split'!$H$7</f>
        <v>21281017133.523205</v>
      </c>
      <c r="AF5" s="16">
        <f>'KEEI BAU - Industry'!AV$40*'Others Split'!$H$7</f>
        <v>21605307052.862072</v>
      </c>
    </row>
    <row r="6" spans="1:35">
      <c r="A6" t="s">
        <v>6</v>
      </c>
      <c r="B6" s="16">
        <f>'KEEI BAU - Industry'!R$40*'Others Split'!$H$8</f>
        <v>9241441081559.7559</v>
      </c>
      <c r="C6" s="16">
        <f>'KEEI BAU - Industry'!S$40*'Others Split'!$H$8</f>
        <v>9652253852804.1621</v>
      </c>
      <c r="D6" s="16">
        <f>'KEEI BAU - Industry'!T$40*'Others Split'!$H$8</f>
        <v>10063066624048.566</v>
      </c>
      <c r="E6" s="16">
        <f>'KEEI BAU - Industry'!U$40*'Others Split'!$H$8</f>
        <v>10473879395292.971</v>
      </c>
      <c r="F6" s="16">
        <f>'KEEI BAU - Industry'!V$40*'Others Split'!$H$8</f>
        <v>10884692166537.377</v>
      </c>
      <c r="G6" s="16">
        <f>'KEEI BAU - Industry'!W$40*'Others Split'!$H$8</f>
        <v>11295504937781.783</v>
      </c>
      <c r="H6" s="16">
        <f>'KEEI BAU - Industry'!X$40*'Others Split'!$H$8</f>
        <v>11599038819824.822</v>
      </c>
      <c r="I6" s="16">
        <f>'KEEI BAU - Industry'!Y$40*'Others Split'!$H$8</f>
        <v>11902572701867.863</v>
      </c>
      <c r="J6" s="16">
        <f>'KEEI BAU - Industry'!Z$40*'Others Split'!$H$8</f>
        <v>12206106583910.805</v>
      </c>
      <c r="K6" s="16">
        <f>'KEEI BAU - Industry'!AA$40*'Others Split'!$H$8</f>
        <v>12509640465953.846</v>
      </c>
      <c r="L6" s="16">
        <f>'KEEI BAU - Industry'!AB$40*'Others Split'!$H$8</f>
        <v>12813174347996.738</v>
      </c>
      <c r="M6" s="16">
        <f>'KEEI BAU - Industry'!AC$40*'Others Split'!$H$8</f>
        <v>13084429803121.74</v>
      </c>
      <c r="N6" s="16">
        <f>'KEEI BAU - Industry'!AD$40*'Others Split'!$H$8</f>
        <v>13355685258246.594</v>
      </c>
      <c r="O6" s="16">
        <f>'KEEI BAU - Industry'!AE$40*'Others Split'!$H$8</f>
        <v>13626940713371.545</v>
      </c>
      <c r="P6" s="16">
        <f>'KEEI BAU - Industry'!AF$40*'Others Split'!$H$8</f>
        <v>13898196168496.398</v>
      </c>
      <c r="Q6" s="16">
        <f>'KEEI BAU - Industry'!AG$40*'Others Split'!$H$8</f>
        <v>14169451623621.252</v>
      </c>
      <c r="R6" s="16">
        <f>'KEEI BAU - Industry'!AH$40*'Others Split'!$H$8</f>
        <v>14446540529394.051</v>
      </c>
      <c r="S6" s="16">
        <f>'KEEI BAU - Industry'!AI$40*'Others Split'!$H$8</f>
        <v>14723629435166.85</v>
      </c>
      <c r="T6" s="16">
        <f>'KEEI BAU - Industry'!AJ$40*'Others Split'!$H$8</f>
        <v>15000718340939.551</v>
      </c>
      <c r="U6" s="16">
        <f>'KEEI BAU - Industry'!AK$40*'Others Split'!$H$8</f>
        <v>15277807246712.35</v>
      </c>
      <c r="V6" s="16">
        <f>'KEEI BAU - Industry'!AL$40*'Others Split'!$H$8</f>
        <v>15554896152485.002</v>
      </c>
      <c r="W6" s="16">
        <f>'KEEI BAU - Industry'!AM$40*'Others Split'!$H$8</f>
        <v>15824207124060.621</v>
      </c>
      <c r="X6" s="16">
        <f>'KEEI BAU - Industry'!AN$40*'Others Split'!$H$8</f>
        <v>16098821232588.861</v>
      </c>
      <c r="Y6" s="16">
        <f>'KEEI BAU - Industry'!AO$40*'Others Split'!$H$8</f>
        <v>16373435341117.102</v>
      </c>
      <c r="Z6" s="16">
        <f>'KEEI BAU - Industry'!AP$40*'Others Split'!$H$8</f>
        <v>16648049449645.242</v>
      </c>
      <c r="AA6" s="16">
        <f>'KEEI BAU - Industry'!AQ$40*'Others Split'!$H$8</f>
        <v>16922663558173.482</v>
      </c>
      <c r="AB6" s="16">
        <f>'KEEI BAU - Industry'!AR$40*'Others Split'!$H$8</f>
        <v>17197277666701.723</v>
      </c>
      <c r="AC6" s="16">
        <f>'KEEI BAU - Industry'!AS$40*'Others Split'!$H$8</f>
        <v>17471891775229.863</v>
      </c>
      <c r="AD6" s="16">
        <f>'KEEI BAU - Industry'!AT$40*'Others Split'!$H$8</f>
        <v>17746505883758.102</v>
      </c>
      <c r="AE6" s="16">
        <f>'KEEI BAU - Industry'!AU$40*'Others Split'!$H$8</f>
        <v>18021119992286.344</v>
      </c>
      <c r="AF6" s="16">
        <f>'KEEI BAU - Industry'!AV$40*'Others Split'!$H$8</f>
        <v>18295734100814.484</v>
      </c>
    </row>
    <row r="7" spans="1:35">
      <c r="A7" t="s">
        <v>7</v>
      </c>
      <c r="B7" s="16">
        <f>'KEEI BAU - Industry'!R$40*'Others Split'!$H$9</f>
        <v>19941789028343.996</v>
      </c>
      <c r="C7" s="16">
        <f>'KEEI BAU - Industry'!S$40*'Others Split'!$H$9</f>
        <v>20828267829864.699</v>
      </c>
      <c r="D7" s="16">
        <f>'KEEI BAU - Industry'!T$40*'Others Split'!$H$9</f>
        <v>21714746631385.402</v>
      </c>
      <c r="E7" s="16">
        <f>'KEEI BAU - Industry'!U$40*'Others Split'!$H$9</f>
        <v>22601225432906.102</v>
      </c>
      <c r="F7" s="16">
        <f>'KEEI BAU - Industry'!V$40*'Others Split'!$H$9</f>
        <v>23487704234426.805</v>
      </c>
      <c r="G7" s="16">
        <f>'KEEI BAU - Industry'!W$40*'Others Split'!$H$9</f>
        <v>24374183035947.508</v>
      </c>
      <c r="H7" s="16">
        <f>'KEEI BAU - Industry'!X$40*'Others Split'!$H$9</f>
        <v>25029168398645.395</v>
      </c>
      <c r="I7" s="16">
        <f>'KEEI BAU - Industry'!Y$40*'Others Split'!$H$9</f>
        <v>25684153761343.281</v>
      </c>
      <c r="J7" s="16">
        <f>'KEEI BAU - Industry'!Z$40*'Others Split'!$H$9</f>
        <v>26339139124040.957</v>
      </c>
      <c r="K7" s="16">
        <f>'KEEI BAU - Industry'!AA$40*'Others Split'!$H$9</f>
        <v>26994124486738.844</v>
      </c>
      <c r="L7" s="16">
        <f>'KEEI BAU - Industry'!AB$40*'Others Split'!$H$9</f>
        <v>27649109849436.41</v>
      </c>
      <c r="M7" s="16">
        <f>'KEEI BAU - Industry'!AC$40*'Others Split'!$H$9</f>
        <v>28234442700790.5</v>
      </c>
      <c r="N7" s="16">
        <f>'KEEI BAU - Industry'!AD$40*'Others Split'!$H$9</f>
        <v>28819775552144.273</v>
      </c>
      <c r="O7" s="16">
        <f>'KEEI BAU - Industry'!AE$40*'Others Split'!$H$9</f>
        <v>29405108403498.258</v>
      </c>
      <c r="P7" s="16">
        <f>'KEEI BAU - Industry'!AF$40*'Others Split'!$H$9</f>
        <v>29990441254852.027</v>
      </c>
      <c r="Q7" s="16">
        <f>'KEEI BAU - Industry'!AG$40*'Others Split'!$H$9</f>
        <v>30575774106205.801</v>
      </c>
      <c r="R7" s="16">
        <f>'KEEI BAU - Industry'!AH$40*'Others Split'!$H$9</f>
        <v>31173694760814.707</v>
      </c>
      <c r="S7" s="16">
        <f>'KEEI BAU - Industry'!AI$40*'Others Split'!$H$9</f>
        <v>31771615415423.613</v>
      </c>
      <c r="T7" s="16">
        <f>'KEEI BAU - Industry'!AJ$40*'Others Split'!$H$9</f>
        <v>32369536070032.309</v>
      </c>
      <c r="U7" s="16">
        <f>'KEEI BAU - Industry'!AK$40*'Others Split'!$H$9</f>
        <v>32967456724641.215</v>
      </c>
      <c r="V7" s="16">
        <f>'KEEI BAU - Industry'!AL$40*'Others Split'!$H$9</f>
        <v>33565377379249.801</v>
      </c>
      <c r="W7" s="16">
        <f>'KEEI BAU - Industry'!AM$40*'Others Split'!$H$9</f>
        <v>34146514296185.371</v>
      </c>
      <c r="X7" s="16">
        <f>'KEEI BAU - Industry'!AN$40*'Others Split'!$H$9</f>
        <v>34739094670625.484</v>
      </c>
      <c r="Y7" s="16">
        <f>'KEEI BAU - Industry'!AO$40*'Others Split'!$H$9</f>
        <v>35331675045065.602</v>
      </c>
      <c r="Z7" s="16">
        <f>'KEEI BAU - Industry'!AP$40*'Others Split'!$H$9</f>
        <v>35924255419505.5</v>
      </c>
      <c r="AA7" s="16">
        <f>'KEEI BAU - Industry'!AQ$40*'Others Split'!$H$9</f>
        <v>36516835793945.609</v>
      </c>
      <c r="AB7" s="16">
        <f>'KEEI BAU - Industry'!AR$40*'Others Split'!$H$9</f>
        <v>37109416168385.727</v>
      </c>
      <c r="AC7" s="16">
        <f>'KEEI BAU - Industry'!AS$40*'Others Split'!$H$9</f>
        <v>37701996542825.625</v>
      </c>
      <c r="AD7" s="16">
        <f>'KEEI BAU - Industry'!AT$40*'Others Split'!$H$9</f>
        <v>38294576917265.734</v>
      </c>
      <c r="AE7" s="16">
        <f>'KEEI BAU - Industry'!AU$40*'Others Split'!$H$9</f>
        <v>38887157291705.852</v>
      </c>
      <c r="AF7" s="16">
        <f>'KEEI BAU - Industry'!AV$40*'Others Split'!$H$9</f>
        <v>39479737666145.75</v>
      </c>
    </row>
    <row r="8" spans="1:35">
      <c r="A8" t="s">
        <v>8</v>
      </c>
      <c r="B8" s="16">
        <f>'KEEI BAU - Industry'!R$40*'Others Split'!$H$10</f>
        <v>12298579417265.172</v>
      </c>
      <c r="C8" s="16">
        <f>'KEEI BAU - Industry'!S$40*'Others Split'!$H$10</f>
        <v>12845292148341.025</v>
      </c>
      <c r="D8" s="16">
        <f>'KEEI BAU - Industry'!T$40*'Others Split'!$H$10</f>
        <v>13392004879416.875</v>
      </c>
      <c r="E8" s="16">
        <f>'KEEI BAU - Industry'!U$40*'Others Split'!$H$10</f>
        <v>13938717610492.727</v>
      </c>
      <c r="F8" s="16">
        <f>'KEEI BAU - Industry'!V$40*'Others Split'!$H$10</f>
        <v>14485430341568.578</v>
      </c>
      <c r="G8" s="16">
        <f>'KEEI BAU - Industry'!W$40*'Others Split'!$H$10</f>
        <v>15032143072644.432</v>
      </c>
      <c r="H8" s="16">
        <f>'KEEI BAU - Industry'!X$40*'Others Split'!$H$10</f>
        <v>15436088249721.412</v>
      </c>
      <c r="I8" s="16">
        <f>'KEEI BAU - Industry'!Y$40*'Others Split'!$H$10</f>
        <v>15840033426798.391</v>
      </c>
      <c r="J8" s="16">
        <f>'KEEI BAU - Industry'!Z$40*'Others Split'!$H$10</f>
        <v>16243978603875.24</v>
      </c>
      <c r="K8" s="16">
        <f>'KEEI BAU - Industry'!AA$40*'Others Split'!$H$10</f>
        <v>16647923780952.221</v>
      </c>
      <c r="L8" s="16">
        <f>'KEEI BAU - Industry'!AB$40*'Others Split'!$H$10</f>
        <v>17051868958029.004</v>
      </c>
      <c r="M8" s="16">
        <f>'KEEI BAU - Industry'!AC$40*'Others Split'!$H$10</f>
        <v>17412857761374.615</v>
      </c>
      <c r="N8" s="16">
        <f>'KEEI BAU - Industry'!AD$40*'Others Split'!$H$10</f>
        <v>17773846564720.031</v>
      </c>
      <c r="O8" s="16">
        <f>'KEEI BAU - Industry'!AE$40*'Others Split'!$H$10</f>
        <v>18134835368065.578</v>
      </c>
      <c r="P8" s="16">
        <f>'KEEI BAU - Industry'!AF$40*'Others Split'!$H$10</f>
        <v>18495824171410.992</v>
      </c>
      <c r="Q8" s="16">
        <f>'KEEI BAU - Industry'!AG$40*'Others Split'!$H$10</f>
        <v>18856812974756.406</v>
      </c>
      <c r="R8" s="16">
        <f>'KEEI BAU - Industry'!AH$40*'Others Split'!$H$10</f>
        <v>19225564978173.898</v>
      </c>
      <c r="S8" s="16">
        <f>'KEEI BAU - Industry'!AI$40*'Others Split'!$H$10</f>
        <v>19594316981591.391</v>
      </c>
      <c r="T8" s="16">
        <f>'KEEI BAU - Industry'!AJ$40*'Others Split'!$H$10</f>
        <v>19963068985008.754</v>
      </c>
      <c r="U8" s="16">
        <f>'KEEI BAU - Industry'!AK$40*'Others Split'!$H$10</f>
        <v>20331820988426.246</v>
      </c>
      <c r="V8" s="16">
        <f>'KEEI BAU - Industry'!AL$40*'Others Split'!$H$10</f>
        <v>20700572991843.543</v>
      </c>
      <c r="W8" s="16">
        <f>'KEEI BAU - Industry'!AM$40*'Others Split'!$H$10</f>
        <v>21058974061831.707</v>
      </c>
      <c r="X8" s="16">
        <f>'KEEI BAU - Industry'!AN$40*'Others Split'!$H$10</f>
        <v>21424432586430.773</v>
      </c>
      <c r="Y8" s="16">
        <f>'KEEI BAU - Industry'!AO$40*'Others Split'!$H$10</f>
        <v>21789891111029.84</v>
      </c>
      <c r="Z8" s="16">
        <f>'KEEI BAU - Industry'!AP$40*'Others Split'!$H$10</f>
        <v>22155349635628.777</v>
      </c>
      <c r="AA8" s="16">
        <f>'KEEI BAU - Industry'!AQ$40*'Others Split'!$H$10</f>
        <v>22520808160227.844</v>
      </c>
      <c r="AB8" s="16">
        <f>'KEEI BAU - Industry'!AR$40*'Others Split'!$H$10</f>
        <v>22886266684826.91</v>
      </c>
      <c r="AC8" s="16">
        <f>'KEEI BAU - Industry'!AS$40*'Others Split'!$H$10</f>
        <v>23251725209425.848</v>
      </c>
      <c r="AD8" s="16">
        <f>'KEEI BAU - Industry'!AT$40*'Others Split'!$H$10</f>
        <v>23617183734024.914</v>
      </c>
      <c r="AE8" s="16">
        <f>'KEEI BAU - Industry'!AU$40*'Others Split'!$H$10</f>
        <v>23982642258623.98</v>
      </c>
      <c r="AF8" s="16">
        <f>'KEEI BAU - Industry'!AV$40*'Others Split'!$H$10</f>
        <v>24348100783222.918</v>
      </c>
    </row>
    <row r="9" spans="1:35">
      <c r="A9" t="s">
        <v>9</v>
      </c>
      <c r="B9" s="16">
        <f>'KEEI BAU - Industry'!R$40*'Others Split'!$H$11</f>
        <v>109162828963409.66</v>
      </c>
      <c r="C9" s="16">
        <f>'KEEI BAU - Industry'!S$40*'Others Split'!$H$11</f>
        <v>114015479528138.31</v>
      </c>
      <c r="D9" s="16">
        <f>'KEEI BAU - Industry'!T$40*'Others Split'!$H$11</f>
        <v>118868130092866.94</v>
      </c>
      <c r="E9" s="16">
        <f>'KEEI BAU - Industry'!U$40*'Others Split'!$H$11</f>
        <v>123720780657595.56</v>
      </c>
      <c r="F9" s="16">
        <f>'KEEI BAU - Industry'!V$40*'Others Split'!$H$11</f>
        <v>128573431222324.2</v>
      </c>
      <c r="G9" s="16">
        <f>'KEEI BAU - Industry'!W$40*'Others Split'!$H$11</f>
        <v>133426081787052.84</v>
      </c>
      <c r="H9" s="16">
        <f>'KEEI BAU - Industry'!X$40*'Others Split'!$H$11</f>
        <v>137011520135643.36</v>
      </c>
      <c r="I9" s="16">
        <f>'KEEI BAU - Industry'!Y$40*'Others Split'!$H$11</f>
        <v>140596958484233.88</v>
      </c>
      <c r="J9" s="16">
        <f>'KEEI BAU - Industry'!Z$40*'Others Split'!$H$11</f>
        <v>144182396832823.25</v>
      </c>
      <c r="K9" s="16">
        <f>'KEEI BAU - Industry'!AA$40*'Others Split'!$H$11</f>
        <v>147767835181413.75</v>
      </c>
      <c r="L9" s="16">
        <f>'KEEI BAU - Industry'!AB$40*'Others Split'!$H$11</f>
        <v>151353273530002.53</v>
      </c>
      <c r="M9" s="16">
        <f>'KEEI BAU - Industry'!AC$40*'Others Split'!$H$11</f>
        <v>154557428876757.66</v>
      </c>
      <c r="N9" s="16">
        <f>'KEEI BAU - Industry'!AD$40*'Others Split'!$H$11</f>
        <v>157761584223511.06</v>
      </c>
      <c r="O9" s="16">
        <f>'KEEI BAU - Industry'!AE$40*'Others Split'!$H$11</f>
        <v>160965739570265.63</v>
      </c>
      <c r="P9" s="16">
        <f>'KEEI BAU - Industry'!AF$40*'Others Split'!$H$11</f>
        <v>164169894917019.03</v>
      </c>
      <c r="Q9" s="16">
        <f>'KEEI BAU - Industry'!AG$40*'Others Split'!$H$11</f>
        <v>167374050263772.44</v>
      </c>
      <c r="R9" s="16">
        <f>'KEEI BAU - Industry'!AH$40*'Others Split'!$H$11</f>
        <v>170647112177123.84</v>
      </c>
      <c r="S9" s="16">
        <f>'KEEI BAU - Industry'!AI$40*'Others Split'!$H$11</f>
        <v>173920174090475.28</v>
      </c>
      <c r="T9" s="16">
        <f>'KEEI BAU - Industry'!AJ$40*'Others Split'!$H$11</f>
        <v>177193236003825.53</v>
      </c>
      <c r="U9" s="16">
        <f>'KEEI BAU - Industry'!AK$40*'Others Split'!$H$11</f>
        <v>180466297917176.94</v>
      </c>
      <c r="V9" s="16">
        <f>'KEEI BAU - Industry'!AL$40*'Others Split'!$H$11</f>
        <v>183739359830526.63</v>
      </c>
      <c r="W9" s="16">
        <f>'KEEI BAU - Industry'!AM$40*'Others Split'!$H$11</f>
        <v>186920546321748.31</v>
      </c>
      <c r="X9" s="16">
        <f>'KEEI BAU - Industry'!AN$40*'Others Split'!$H$11</f>
        <v>190164375146240.25</v>
      </c>
      <c r="Y9" s="16">
        <f>'KEEI BAU - Industry'!AO$40*'Others Split'!$H$11</f>
        <v>193408203970732.19</v>
      </c>
      <c r="Z9" s="16">
        <f>'KEEI BAU - Industry'!AP$40*'Others Split'!$H$11</f>
        <v>196652032795222.97</v>
      </c>
      <c r="AA9" s="16">
        <f>'KEEI BAU - Industry'!AQ$40*'Others Split'!$H$11</f>
        <v>199895861619714.91</v>
      </c>
      <c r="AB9" s="16">
        <f>'KEEI BAU - Industry'!AR$40*'Others Split'!$H$11</f>
        <v>203139690444206.84</v>
      </c>
      <c r="AC9" s="16">
        <f>'KEEI BAU - Industry'!AS$40*'Others Split'!$H$11</f>
        <v>206383519268697.63</v>
      </c>
      <c r="AD9" s="16">
        <f>'KEEI BAU - Industry'!AT$40*'Others Split'!$H$11</f>
        <v>209627348093189.56</v>
      </c>
      <c r="AE9" s="16">
        <f>'KEEI BAU - Industry'!AU$40*'Others Split'!$H$11</f>
        <v>212871176917681.5</v>
      </c>
      <c r="AF9" s="16">
        <f>'KEEI BAU - Industry'!AV$40*'Others Split'!$H$11</f>
        <v>216115005742172.25</v>
      </c>
    </row>
    <row r="10" spans="1:35">
      <c r="A10" t="s">
        <v>10</v>
      </c>
      <c r="B10" s="16">
        <v>0</v>
      </c>
      <c r="C10" s="16">
        <v>0</v>
      </c>
      <c r="D10" s="16">
        <v>0</v>
      </c>
      <c r="E10" s="16">
        <v>0</v>
      </c>
      <c r="F10" s="16">
        <v>0</v>
      </c>
      <c r="G10" s="16">
        <v>0</v>
      </c>
      <c r="H10" s="16">
        <v>0</v>
      </c>
      <c r="I10" s="16">
        <v>0</v>
      </c>
      <c r="J10" s="16">
        <v>0</v>
      </c>
      <c r="K10" s="16">
        <v>0</v>
      </c>
      <c r="L10" s="16">
        <v>0</v>
      </c>
      <c r="M10" s="16">
        <v>0</v>
      </c>
      <c r="N10" s="16">
        <v>0</v>
      </c>
      <c r="O10" s="16">
        <v>0</v>
      </c>
      <c r="P10" s="16">
        <v>0</v>
      </c>
      <c r="Q10" s="16">
        <v>0</v>
      </c>
      <c r="R10" s="16">
        <v>0</v>
      </c>
      <c r="S10" s="16">
        <v>0</v>
      </c>
      <c r="T10" s="16">
        <v>0</v>
      </c>
      <c r="U10" s="16">
        <v>0</v>
      </c>
      <c r="V10" s="16">
        <v>0</v>
      </c>
      <c r="W10" s="16">
        <v>0</v>
      </c>
      <c r="X10" s="16">
        <v>0</v>
      </c>
      <c r="Y10" s="16">
        <v>0</v>
      </c>
      <c r="Z10" s="16">
        <v>0</v>
      </c>
      <c r="AA10" s="16">
        <v>0</v>
      </c>
      <c r="AB10" s="16">
        <v>0</v>
      </c>
      <c r="AC10" s="16">
        <v>0</v>
      </c>
      <c r="AD10" s="16">
        <v>0</v>
      </c>
      <c r="AE10" s="16">
        <v>0</v>
      </c>
      <c r="AF10" s="16">
        <v>0</v>
      </c>
    </row>
    <row r="11" spans="1:35">
      <c r="A11" t="s">
        <v>11</v>
      </c>
      <c r="B11" s="16">
        <f>'KEEI BAU - Industry'!R$12*'Petrochemicals Split'!$H$6</f>
        <v>0</v>
      </c>
      <c r="C11" s="16">
        <f>'KEEI BAU - Industry'!S$12*'Petrochemicals Split'!$H$6</f>
        <v>0</v>
      </c>
      <c r="D11" s="16">
        <f>'KEEI BAU - Industry'!T$12*'Petrochemicals Split'!$H$6</f>
        <v>0</v>
      </c>
      <c r="E11" s="16">
        <f>'KEEI BAU - Industry'!U$12*'Petrochemicals Split'!$H$6</f>
        <v>0</v>
      </c>
      <c r="F11" s="16">
        <f>'KEEI BAU - Industry'!V$12*'Petrochemicals Split'!$H$6</f>
        <v>0</v>
      </c>
      <c r="G11" s="16">
        <f>'KEEI BAU - Industry'!W$12*'Petrochemicals Split'!$H$6</f>
        <v>0</v>
      </c>
      <c r="H11" s="16">
        <f>'KEEI BAU - Industry'!X$12*'Petrochemicals Split'!$H$6</f>
        <v>0</v>
      </c>
      <c r="I11" s="16">
        <f>'KEEI BAU - Industry'!Y$12*'Petrochemicals Split'!$H$6</f>
        <v>0</v>
      </c>
      <c r="J11" s="16">
        <f>'KEEI BAU - Industry'!Z$12*'Petrochemicals Split'!$H$6</f>
        <v>0</v>
      </c>
      <c r="K11" s="16">
        <f>'KEEI BAU - Industry'!AA$12*'Petrochemicals Split'!$H$6</f>
        <v>0</v>
      </c>
      <c r="L11" s="16">
        <f>'KEEI BAU - Industry'!AB$12*'Petrochemicals Split'!$H$6</f>
        <v>0</v>
      </c>
      <c r="M11" s="16">
        <f>'KEEI BAU - Industry'!AC$12*'Petrochemicals Split'!$H$6</f>
        <v>0</v>
      </c>
      <c r="N11" s="16">
        <f>'KEEI BAU - Industry'!AD$12*'Petrochemicals Split'!$H$6</f>
        <v>0</v>
      </c>
      <c r="O11" s="16">
        <f>'KEEI BAU - Industry'!AE$12*'Petrochemicals Split'!$H$6</f>
        <v>0</v>
      </c>
      <c r="P11" s="16">
        <f>'KEEI BAU - Industry'!AF$12*'Petrochemicals Split'!$H$6</f>
        <v>0</v>
      </c>
      <c r="Q11" s="16">
        <f>'KEEI BAU - Industry'!AG$12*'Petrochemicals Split'!$H$6</f>
        <v>0</v>
      </c>
      <c r="R11" s="16">
        <f>'KEEI BAU - Industry'!AH$12*'Petrochemicals Split'!$H$6</f>
        <v>0</v>
      </c>
      <c r="S11" s="16">
        <f>'KEEI BAU - Industry'!AI$12*'Petrochemicals Split'!$H$6</f>
        <v>0</v>
      </c>
      <c r="T11" s="16">
        <f>'KEEI BAU - Industry'!AJ$12*'Petrochemicals Split'!$H$6</f>
        <v>0</v>
      </c>
      <c r="U11" s="16">
        <f>'KEEI BAU - Industry'!AK$12*'Petrochemicals Split'!$H$6</f>
        <v>0</v>
      </c>
      <c r="V11" s="16">
        <f>'KEEI BAU - Industry'!AL$12*'Petrochemicals Split'!$H$6</f>
        <v>0</v>
      </c>
      <c r="W11" s="16">
        <f>'KEEI BAU - Industry'!AM$12*'Petrochemicals Split'!$H$6</f>
        <v>0</v>
      </c>
      <c r="X11" s="16">
        <f>'KEEI BAU - Industry'!AN$12*'Petrochemicals Split'!$H$6</f>
        <v>0</v>
      </c>
      <c r="Y11" s="16">
        <f>'KEEI BAU - Industry'!AO$12*'Petrochemicals Split'!$H$6</f>
        <v>0</v>
      </c>
      <c r="Z11" s="16">
        <f>'KEEI BAU - Industry'!AP$12*'Petrochemicals Split'!$H$6</f>
        <v>0</v>
      </c>
      <c r="AA11" s="16">
        <f>'KEEI BAU - Industry'!AQ$12*'Petrochemicals Split'!$H$6</f>
        <v>0</v>
      </c>
      <c r="AB11" s="16">
        <f>'KEEI BAU - Industry'!AR$12*'Petrochemicals Split'!$H$6</f>
        <v>0</v>
      </c>
      <c r="AC11" s="16">
        <f>'KEEI BAU - Industry'!AS$12*'Petrochemicals Split'!$H$6</f>
        <v>0</v>
      </c>
      <c r="AD11" s="16">
        <f>'KEEI BAU - Industry'!AT$12*'Petrochemicals Split'!$H$6</f>
        <v>0</v>
      </c>
      <c r="AE11" s="16">
        <f>'KEEI BAU - Industry'!AU$12*'Petrochemicals Split'!$H$6</f>
        <v>0</v>
      </c>
      <c r="AF11" s="16">
        <f>'KEEI BAU - Industry'!AV$12*'Petrochemicals Split'!$H$6</f>
        <v>0</v>
      </c>
    </row>
    <row r="12" spans="1:35">
      <c r="A12" t="s">
        <v>12</v>
      </c>
      <c r="B12" s="16">
        <f>'KEEI BAU - Industry'!R$12*'Petrochemicals Split'!$H$7</f>
        <v>0</v>
      </c>
      <c r="C12" s="16">
        <f>'KEEI BAU - Industry'!S$12*'Petrochemicals Split'!$H$7</f>
        <v>0</v>
      </c>
      <c r="D12" s="16">
        <f>'KEEI BAU - Industry'!T$12*'Petrochemicals Split'!$H$7</f>
        <v>0</v>
      </c>
      <c r="E12" s="16">
        <f>'KEEI BAU - Industry'!U$12*'Petrochemicals Split'!$H$7</f>
        <v>0</v>
      </c>
      <c r="F12" s="16">
        <f>'KEEI BAU - Industry'!V$12*'Petrochemicals Split'!$H$7</f>
        <v>0</v>
      </c>
      <c r="G12" s="16">
        <f>'KEEI BAU - Industry'!W$12*'Petrochemicals Split'!$H$7</f>
        <v>0</v>
      </c>
      <c r="H12" s="16">
        <f>'KEEI BAU - Industry'!X$12*'Petrochemicals Split'!$H$7</f>
        <v>0</v>
      </c>
      <c r="I12" s="16">
        <f>'KEEI BAU - Industry'!Y$12*'Petrochemicals Split'!$H$7</f>
        <v>0</v>
      </c>
      <c r="J12" s="16">
        <f>'KEEI BAU - Industry'!Z$12*'Petrochemicals Split'!$H$7</f>
        <v>0</v>
      </c>
      <c r="K12" s="16">
        <f>'KEEI BAU - Industry'!AA$12*'Petrochemicals Split'!$H$7</f>
        <v>0</v>
      </c>
      <c r="L12" s="16">
        <f>'KEEI BAU - Industry'!AB$12*'Petrochemicals Split'!$H$7</f>
        <v>0</v>
      </c>
      <c r="M12" s="16">
        <f>'KEEI BAU - Industry'!AC$12*'Petrochemicals Split'!$H$7</f>
        <v>0</v>
      </c>
      <c r="N12" s="16">
        <f>'KEEI BAU - Industry'!AD$12*'Petrochemicals Split'!$H$7</f>
        <v>0</v>
      </c>
      <c r="O12" s="16">
        <f>'KEEI BAU - Industry'!AE$12*'Petrochemicals Split'!$H$7</f>
        <v>0</v>
      </c>
      <c r="P12" s="16">
        <f>'KEEI BAU - Industry'!AF$12*'Petrochemicals Split'!$H$7</f>
        <v>0</v>
      </c>
      <c r="Q12" s="16">
        <f>'KEEI BAU - Industry'!AG$12*'Petrochemicals Split'!$H$7</f>
        <v>0</v>
      </c>
      <c r="R12" s="16">
        <f>'KEEI BAU - Industry'!AH$12*'Petrochemicals Split'!$H$7</f>
        <v>0</v>
      </c>
      <c r="S12" s="16">
        <f>'KEEI BAU - Industry'!AI$12*'Petrochemicals Split'!$H$7</f>
        <v>0</v>
      </c>
      <c r="T12" s="16">
        <f>'KEEI BAU - Industry'!AJ$12*'Petrochemicals Split'!$H$7</f>
        <v>0</v>
      </c>
      <c r="U12" s="16">
        <f>'KEEI BAU - Industry'!AK$12*'Petrochemicals Split'!$H$7</f>
        <v>0</v>
      </c>
      <c r="V12" s="16">
        <f>'KEEI BAU - Industry'!AL$12*'Petrochemicals Split'!$H$7</f>
        <v>0</v>
      </c>
      <c r="W12" s="16">
        <f>'KEEI BAU - Industry'!AM$12*'Petrochemicals Split'!$H$7</f>
        <v>0</v>
      </c>
      <c r="X12" s="16">
        <f>'KEEI BAU - Industry'!AN$12*'Petrochemicals Split'!$H$7</f>
        <v>0</v>
      </c>
      <c r="Y12" s="16">
        <f>'KEEI BAU - Industry'!AO$12*'Petrochemicals Split'!$H$7</f>
        <v>0</v>
      </c>
      <c r="Z12" s="16">
        <f>'KEEI BAU - Industry'!AP$12*'Petrochemicals Split'!$H$7</f>
        <v>0</v>
      </c>
      <c r="AA12" s="16">
        <f>'KEEI BAU - Industry'!AQ$12*'Petrochemicals Split'!$H$7</f>
        <v>0</v>
      </c>
      <c r="AB12" s="16">
        <f>'KEEI BAU - Industry'!AR$12*'Petrochemicals Split'!$H$7</f>
        <v>0</v>
      </c>
      <c r="AC12" s="16">
        <f>'KEEI BAU - Industry'!AS$12*'Petrochemicals Split'!$H$7</f>
        <v>0</v>
      </c>
      <c r="AD12" s="16">
        <f>'KEEI BAU - Industry'!AT$12*'Petrochemicals Split'!$H$7</f>
        <v>0</v>
      </c>
      <c r="AE12" s="16">
        <f>'KEEI BAU - Industry'!AU$12*'Petrochemicals Split'!$H$7</f>
        <v>0</v>
      </c>
      <c r="AF12" s="16">
        <f>'KEEI BAU - Industry'!AV$12*'Petrochemicals Split'!$H$7</f>
        <v>0</v>
      </c>
    </row>
    <row r="13" spans="1:35">
      <c r="A13" t="s">
        <v>13</v>
      </c>
      <c r="B13" s="16">
        <f>'KEEI BAU - Industry'!R$40*'Others Split'!$H$12</f>
        <v>0</v>
      </c>
      <c r="C13" s="16">
        <f>'KEEI BAU - Industry'!S$40*'Others Split'!$H$12</f>
        <v>0</v>
      </c>
      <c r="D13" s="16">
        <f>'KEEI BAU - Industry'!T$40*'Others Split'!$H$12</f>
        <v>0</v>
      </c>
      <c r="E13" s="16">
        <f>'KEEI BAU - Industry'!U$40*'Others Split'!$H$12</f>
        <v>0</v>
      </c>
      <c r="F13" s="16">
        <f>'KEEI BAU - Industry'!V$40*'Others Split'!$H$12</f>
        <v>0</v>
      </c>
      <c r="G13" s="16">
        <f>'KEEI BAU - Industry'!W$40*'Others Split'!$H$12</f>
        <v>0</v>
      </c>
      <c r="H13" s="16">
        <f>'KEEI BAU - Industry'!X$40*'Others Split'!$H$12</f>
        <v>0</v>
      </c>
      <c r="I13" s="16">
        <f>'KEEI BAU - Industry'!Y$40*'Others Split'!$H$12</f>
        <v>0</v>
      </c>
      <c r="J13" s="16">
        <f>'KEEI BAU - Industry'!Z$40*'Others Split'!$H$12</f>
        <v>0</v>
      </c>
      <c r="K13" s="16">
        <f>'KEEI BAU - Industry'!AA$40*'Others Split'!$H$12</f>
        <v>0</v>
      </c>
      <c r="L13" s="16">
        <f>'KEEI BAU - Industry'!AB$40*'Others Split'!$H$12</f>
        <v>0</v>
      </c>
      <c r="M13" s="16">
        <f>'KEEI BAU - Industry'!AC$40*'Others Split'!$H$12</f>
        <v>0</v>
      </c>
      <c r="N13" s="16">
        <f>'KEEI BAU - Industry'!AD$40*'Others Split'!$H$12</f>
        <v>0</v>
      </c>
      <c r="O13" s="16">
        <f>'KEEI BAU - Industry'!AE$40*'Others Split'!$H$12</f>
        <v>0</v>
      </c>
      <c r="P13" s="16">
        <f>'KEEI BAU - Industry'!AF$40*'Others Split'!$H$12</f>
        <v>0</v>
      </c>
      <c r="Q13" s="16">
        <f>'KEEI BAU - Industry'!AG$40*'Others Split'!$H$12</f>
        <v>0</v>
      </c>
      <c r="R13" s="16">
        <f>'KEEI BAU - Industry'!AH$40*'Others Split'!$H$12</f>
        <v>0</v>
      </c>
      <c r="S13" s="16">
        <f>'KEEI BAU - Industry'!AI$40*'Others Split'!$H$12</f>
        <v>0</v>
      </c>
      <c r="T13" s="16">
        <f>'KEEI BAU - Industry'!AJ$40*'Others Split'!$H$12</f>
        <v>0</v>
      </c>
      <c r="U13" s="16">
        <f>'KEEI BAU - Industry'!AK$40*'Others Split'!$H$12</f>
        <v>0</v>
      </c>
      <c r="V13" s="16">
        <f>'KEEI BAU - Industry'!AL$40*'Others Split'!$H$12</f>
        <v>0</v>
      </c>
      <c r="W13" s="16">
        <f>'KEEI BAU - Industry'!AM$40*'Others Split'!$H$12</f>
        <v>0</v>
      </c>
      <c r="X13" s="16">
        <f>'KEEI BAU - Industry'!AN$40*'Others Split'!$H$12</f>
        <v>0</v>
      </c>
      <c r="Y13" s="16">
        <f>'KEEI BAU - Industry'!AO$40*'Others Split'!$H$12</f>
        <v>0</v>
      </c>
      <c r="Z13" s="16">
        <f>'KEEI BAU - Industry'!AP$40*'Others Split'!$H$12</f>
        <v>0</v>
      </c>
      <c r="AA13" s="16">
        <f>'KEEI BAU - Industry'!AQ$40*'Others Split'!$H$12</f>
        <v>0</v>
      </c>
      <c r="AB13" s="16">
        <f>'KEEI BAU - Industry'!AR$40*'Others Split'!$H$12</f>
        <v>0</v>
      </c>
      <c r="AC13" s="16">
        <f>'KEEI BAU - Industry'!AS$40*'Others Split'!$H$12</f>
        <v>0</v>
      </c>
      <c r="AD13" s="16">
        <f>'KEEI BAU - Industry'!AT$40*'Others Split'!$H$12</f>
        <v>0</v>
      </c>
      <c r="AE13" s="16">
        <f>'KEEI BAU - Industry'!AU$40*'Others Split'!$H$12</f>
        <v>0</v>
      </c>
      <c r="AF13" s="16">
        <f>'KEEI BAU - Industry'!AV$40*'Others Split'!$H$12</f>
        <v>0</v>
      </c>
    </row>
    <row r="14" spans="1:35">
      <c r="A14" t="s">
        <v>14</v>
      </c>
      <c r="B14" s="16">
        <f>'KEEI BAU - Industry'!R$40*'Others Split'!$H$13</f>
        <v>127229192398021.02</v>
      </c>
      <c r="C14" s="16">
        <f>'KEEI BAU - Industry'!S$40*'Others Split'!$H$13</f>
        <v>132884952863400.41</v>
      </c>
      <c r="D14" s="16">
        <f>'KEEI BAU - Industry'!T$40*'Others Split'!$H$13</f>
        <v>138540713328779.8</v>
      </c>
      <c r="E14" s="16">
        <f>'KEEI BAU - Industry'!U$40*'Others Split'!$H$13</f>
        <v>144196473794159.19</v>
      </c>
      <c r="F14" s="16">
        <f>'KEEI BAU - Industry'!V$40*'Others Split'!$H$13</f>
        <v>149852234259538.56</v>
      </c>
      <c r="G14" s="16">
        <f>'KEEI BAU - Industry'!W$40*'Others Split'!$H$13</f>
        <v>155507994724917.97</v>
      </c>
      <c r="H14" s="16">
        <f>'KEEI BAU - Industry'!X$40*'Others Split'!$H$13</f>
        <v>159686820336307.81</v>
      </c>
      <c r="I14" s="16">
        <f>'KEEI BAU - Industry'!Y$40*'Others Split'!$H$13</f>
        <v>163865645947697.66</v>
      </c>
      <c r="J14" s="16">
        <f>'KEEI BAU - Industry'!Z$40*'Others Split'!$H$13</f>
        <v>168044471559086.16</v>
      </c>
      <c r="K14" s="16">
        <f>'KEEI BAU - Industry'!AA$40*'Others Split'!$H$13</f>
        <v>172223297170476</v>
      </c>
      <c r="L14" s="16">
        <f>'KEEI BAU - Industry'!AB$40*'Others Split'!$H$13</f>
        <v>176402122781863.84</v>
      </c>
      <c r="M14" s="16">
        <f>'KEEI BAU - Industry'!AC$40*'Others Split'!$H$13</f>
        <v>180136563350659.47</v>
      </c>
      <c r="N14" s="16">
        <f>'KEEI BAU - Industry'!AD$40*'Others Split'!$H$13</f>
        <v>183871003919453.09</v>
      </c>
      <c r="O14" s="16">
        <f>'KEEI BAU - Industry'!AE$40*'Others Split'!$H$13</f>
        <v>187605444488248.06</v>
      </c>
      <c r="P14" s="16">
        <f>'KEEI BAU - Industry'!AF$40*'Others Split'!$H$13</f>
        <v>191339885057041.69</v>
      </c>
      <c r="Q14" s="16">
        <f>'KEEI BAU - Industry'!AG$40*'Others Split'!$H$13</f>
        <v>195074325625835.31</v>
      </c>
      <c r="R14" s="16">
        <f>'KEEI BAU - Industry'!AH$40*'Others Split'!$H$13</f>
        <v>198889076744496.81</v>
      </c>
      <c r="S14" s="16">
        <f>'KEEI BAU - Industry'!AI$40*'Others Split'!$H$13</f>
        <v>202703827863158.34</v>
      </c>
      <c r="T14" s="16">
        <f>'KEEI BAU - Industry'!AJ$40*'Others Split'!$H$13</f>
        <v>206518578981818.5</v>
      </c>
      <c r="U14" s="16">
        <f>'KEEI BAU - Industry'!AK$40*'Others Split'!$H$13</f>
        <v>210333330100480</v>
      </c>
      <c r="V14" s="16">
        <f>'KEEI BAU - Industry'!AL$40*'Others Split'!$H$13</f>
        <v>214148081219139.5</v>
      </c>
      <c r="W14" s="16">
        <f>'KEEI BAU - Industry'!AM$40*'Others Split'!$H$13</f>
        <v>217855751604644.94</v>
      </c>
      <c r="X14" s="16">
        <f>'KEEI BAU - Industry'!AN$40*'Others Split'!$H$13</f>
        <v>221636431580938.59</v>
      </c>
      <c r="Y14" s="16">
        <f>'KEEI BAU - Industry'!AO$40*'Others Split'!$H$13</f>
        <v>225417111557232.22</v>
      </c>
      <c r="Z14" s="16">
        <f>'KEEI BAU - Industry'!AP$40*'Others Split'!$H$13</f>
        <v>229197791533524.53</v>
      </c>
      <c r="AA14" s="16">
        <f>'KEEI BAU - Industry'!AQ$40*'Others Split'!$H$13</f>
        <v>232978471509818.16</v>
      </c>
      <c r="AB14" s="16">
        <f>'KEEI BAU - Industry'!AR$40*'Others Split'!$H$13</f>
        <v>236759151486111.81</v>
      </c>
      <c r="AC14" s="16">
        <f>'KEEI BAU - Industry'!AS$40*'Others Split'!$H$13</f>
        <v>240539831462404.09</v>
      </c>
      <c r="AD14" s="16">
        <f>'KEEI BAU - Industry'!AT$40*'Others Split'!$H$13</f>
        <v>244320511438697.75</v>
      </c>
      <c r="AE14" s="16">
        <f>'KEEI BAU - Industry'!AU$40*'Others Split'!$H$13</f>
        <v>248101191414991.41</v>
      </c>
      <c r="AF14" s="16">
        <f>'KEEI BAU - Industry'!AV$40*'Others Split'!$H$13</f>
        <v>251881871391283.69</v>
      </c>
    </row>
    <row r="15" spans="1:35">
      <c r="A15" t="s">
        <v>15</v>
      </c>
      <c r="B15" s="16">
        <f>'KEEI BAU - Industry'!R26</f>
        <v>0</v>
      </c>
      <c r="C15" s="16">
        <f>'KEEI BAU - Industry'!S26</f>
        <v>0</v>
      </c>
      <c r="D15" s="16">
        <f>'KEEI BAU - Industry'!T26</f>
        <v>0</v>
      </c>
      <c r="E15" s="16">
        <f>'KEEI BAU - Industry'!U26</f>
        <v>0</v>
      </c>
      <c r="F15" s="16">
        <f>'KEEI BAU - Industry'!V26</f>
        <v>0</v>
      </c>
      <c r="G15" s="16">
        <f>'KEEI BAU - Industry'!W26</f>
        <v>0</v>
      </c>
      <c r="H15" s="16">
        <f>'KEEI BAU - Industry'!X26</f>
        <v>0</v>
      </c>
      <c r="I15" s="16">
        <f>'KEEI BAU - Industry'!Y26</f>
        <v>0</v>
      </c>
      <c r="J15" s="16">
        <f>'KEEI BAU - Industry'!Z26</f>
        <v>0</v>
      </c>
      <c r="K15" s="16">
        <f>'KEEI BAU - Industry'!AA26</f>
        <v>0</v>
      </c>
      <c r="L15" s="16">
        <f>'KEEI BAU - Industry'!AB26</f>
        <v>0</v>
      </c>
      <c r="M15" s="16">
        <f>'KEEI BAU - Industry'!AC26</f>
        <v>0</v>
      </c>
      <c r="N15" s="16">
        <f>'KEEI BAU - Industry'!AD26</f>
        <v>0</v>
      </c>
      <c r="O15" s="16">
        <f>'KEEI BAU - Industry'!AE26</f>
        <v>0</v>
      </c>
      <c r="P15" s="16">
        <f>'KEEI BAU - Industry'!AF26</f>
        <v>0</v>
      </c>
      <c r="Q15" s="16">
        <f>'KEEI BAU - Industry'!AG26</f>
        <v>0</v>
      </c>
      <c r="R15" s="16">
        <f>'KEEI BAU - Industry'!AH26</f>
        <v>0</v>
      </c>
      <c r="S15" s="16">
        <f>'KEEI BAU - Industry'!AI26</f>
        <v>0</v>
      </c>
      <c r="T15" s="16">
        <f>'KEEI BAU - Industry'!AJ26</f>
        <v>0</v>
      </c>
      <c r="U15" s="16">
        <f>'KEEI BAU - Industry'!AK26</f>
        <v>0</v>
      </c>
      <c r="V15" s="16">
        <f>'KEEI BAU - Industry'!AL26</f>
        <v>0</v>
      </c>
      <c r="W15" s="16">
        <f>'KEEI BAU - Industry'!AM26</f>
        <v>0</v>
      </c>
      <c r="X15" s="16">
        <f>'KEEI BAU - Industry'!AN26</f>
        <v>0</v>
      </c>
      <c r="Y15" s="16">
        <f>'KEEI BAU - Industry'!AO26</f>
        <v>0</v>
      </c>
      <c r="Z15" s="16">
        <f>'KEEI BAU - Industry'!AP26</f>
        <v>0</v>
      </c>
      <c r="AA15" s="16">
        <f>'KEEI BAU - Industry'!AQ26</f>
        <v>0</v>
      </c>
      <c r="AB15" s="16">
        <f>'KEEI BAU - Industry'!AR26</f>
        <v>0</v>
      </c>
      <c r="AC15" s="16">
        <f>'KEEI BAU - Industry'!AS26</f>
        <v>0</v>
      </c>
      <c r="AD15" s="16">
        <f>'KEEI BAU - Industry'!AT26</f>
        <v>0</v>
      </c>
      <c r="AE15" s="16">
        <f>'KEEI BAU - Industry'!AU26</f>
        <v>0</v>
      </c>
      <c r="AF15" s="16">
        <f>'KEEI BAU - Industry'!AV26</f>
        <v>0</v>
      </c>
    </row>
    <row r="16" spans="1:35">
      <c r="A16" t="s">
        <v>16</v>
      </c>
      <c r="B16" s="16">
        <f>'KEEI BAU - Industry'!R$19*'Non-ferrous Metals Split'!$H$6</f>
        <v>0</v>
      </c>
      <c r="C16" s="16">
        <f>'KEEI BAU - Industry'!S$19*'Non-ferrous Metals Split'!$H$6</f>
        <v>0</v>
      </c>
      <c r="D16" s="16">
        <f>'KEEI BAU - Industry'!T$19*'Non-ferrous Metals Split'!$H$6</f>
        <v>0</v>
      </c>
      <c r="E16" s="16">
        <f>'KEEI BAU - Industry'!U$19*'Non-ferrous Metals Split'!$H$6</f>
        <v>0</v>
      </c>
      <c r="F16" s="16">
        <f>'KEEI BAU - Industry'!V$19*'Non-ferrous Metals Split'!$H$6</f>
        <v>0</v>
      </c>
      <c r="G16" s="16">
        <f>'KEEI BAU - Industry'!W$19*'Non-ferrous Metals Split'!$H$6</f>
        <v>0</v>
      </c>
      <c r="H16" s="16">
        <f>'KEEI BAU - Industry'!X$19*'Non-ferrous Metals Split'!$H$6</f>
        <v>0</v>
      </c>
      <c r="I16" s="16">
        <f>'KEEI BAU - Industry'!Y$19*'Non-ferrous Metals Split'!$H$6</f>
        <v>0</v>
      </c>
      <c r="J16" s="16">
        <f>'KEEI BAU - Industry'!Z$19*'Non-ferrous Metals Split'!$H$6</f>
        <v>0</v>
      </c>
      <c r="K16" s="16">
        <f>'KEEI BAU - Industry'!AA$19*'Non-ferrous Metals Split'!$H$6</f>
        <v>0</v>
      </c>
      <c r="L16" s="16">
        <f>'KEEI BAU - Industry'!AB$19*'Non-ferrous Metals Split'!$H$6</f>
        <v>0</v>
      </c>
      <c r="M16" s="16">
        <f>'KEEI BAU - Industry'!AC$19*'Non-ferrous Metals Split'!$H$6</f>
        <v>0</v>
      </c>
      <c r="N16" s="16">
        <f>'KEEI BAU - Industry'!AD$19*'Non-ferrous Metals Split'!$H$6</f>
        <v>0</v>
      </c>
      <c r="O16" s="16">
        <f>'KEEI BAU - Industry'!AE$19*'Non-ferrous Metals Split'!$H$6</f>
        <v>0</v>
      </c>
      <c r="P16" s="16">
        <f>'KEEI BAU - Industry'!AF$19*'Non-ferrous Metals Split'!$H$6</f>
        <v>0</v>
      </c>
      <c r="Q16" s="16">
        <f>'KEEI BAU - Industry'!AG$19*'Non-ferrous Metals Split'!$H$6</f>
        <v>0</v>
      </c>
      <c r="R16" s="16">
        <f>'KEEI BAU - Industry'!AH$19*'Non-ferrous Metals Split'!$H$6</f>
        <v>0</v>
      </c>
      <c r="S16" s="16">
        <f>'KEEI BAU - Industry'!AI$19*'Non-ferrous Metals Split'!$H$6</f>
        <v>0</v>
      </c>
      <c r="T16" s="16">
        <f>'KEEI BAU - Industry'!AJ$19*'Non-ferrous Metals Split'!$H$6</f>
        <v>0</v>
      </c>
      <c r="U16" s="16">
        <f>'KEEI BAU - Industry'!AK$19*'Non-ferrous Metals Split'!$H$6</f>
        <v>0</v>
      </c>
      <c r="V16" s="16">
        <f>'KEEI BAU - Industry'!AL$19*'Non-ferrous Metals Split'!$H$6</f>
        <v>0</v>
      </c>
      <c r="W16" s="16">
        <f>'KEEI BAU - Industry'!AM$19*'Non-ferrous Metals Split'!$H$6</f>
        <v>0</v>
      </c>
      <c r="X16" s="16">
        <f>'KEEI BAU - Industry'!AN$19*'Non-ferrous Metals Split'!$H$6</f>
        <v>0</v>
      </c>
      <c r="Y16" s="16">
        <f>'KEEI BAU - Industry'!AO$19*'Non-ferrous Metals Split'!$H$6</f>
        <v>0</v>
      </c>
      <c r="Z16" s="16">
        <f>'KEEI BAU - Industry'!AP$19*'Non-ferrous Metals Split'!$H$6</f>
        <v>0</v>
      </c>
      <c r="AA16" s="16">
        <f>'KEEI BAU - Industry'!AQ$19*'Non-ferrous Metals Split'!$H$6</f>
        <v>0</v>
      </c>
      <c r="AB16" s="16">
        <f>'KEEI BAU - Industry'!AR$19*'Non-ferrous Metals Split'!$H$6</f>
        <v>0</v>
      </c>
      <c r="AC16" s="16">
        <f>'KEEI BAU - Industry'!AS$19*'Non-ferrous Metals Split'!$H$6</f>
        <v>0</v>
      </c>
      <c r="AD16" s="16">
        <f>'KEEI BAU - Industry'!AT$19*'Non-ferrous Metals Split'!$H$6</f>
        <v>0</v>
      </c>
      <c r="AE16" s="16">
        <f>'KEEI BAU - Industry'!AU$19*'Non-ferrous Metals Split'!$H$6</f>
        <v>0</v>
      </c>
      <c r="AF16" s="16">
        <f>'KEEI BAU - Industry'!AV$19*'Non-ferrous Metals Split'!$H$6</f>
        <v>0</v>
      </c>
    </row>
    <row r="17" spans="1:32">
      <c r="A17" t="s">
        <v>17</v>
      </c>
      <c r="B17" s="16">
        <f>'KEEI BAU - Industry'!R$19*'Non-ferrous Metals Split'!$H$7</f>
        <v>0</v>
      </c>
      <c r="C17" s="16">
        <f>'KEEI BAU - Industry'!S$19*'Non-ferrous Metals Split'!$H$7</f>
        <v>0</v>
      </c>
      <c r="D17" s="16">
        <f>'KEEI BAU - Industry'!T$19*'Non-ferrous Metals Split'!$H$7</f>
        <v>0</v>
      </c>
      <c r="E17" s="16">
        <f>'KEEI BAU - Industry'!U$19*'Non-ferrous Metals Split'!$H$7</f>
        <v>0</v>
      </c>
      <c r="F17" s="16">
        <f>'KEEI BAU - Industry'!V$19*'Non-ferrous Metals Split'!$H$7</f>
        <v>0</v>
      </c>
      <c r="G17" s="16">
        <f>'KEEI BAU - Industry'!W$19*'Non-ferrous Metals Split'!$H$7</f>
        <v>0</v>
      </c>
      <c r="H17" s="16">
        <f>'KEEI BAU - Industry'!X$19*'Non-ferrous Metals Split'!$H$7</f>
        <v>0</v>
      </c>
      <c r="I17" s="16">
        <f>'KEEI BAU - Industry'!Y$19*'Non-ferrous Metals Split'!$H$7</f>
        <v>0</v>
      </c>
      <c r="J17" s="16">
        <f>'KEEI BAU - Industry'!Z$19*'Non-ferrous Metals Split'!$H$7</f>
        <v>0</v>
      </c>
      <c r="K17" s="16">
        <f>'KEEI BAU - Industry'!AA$19*'Non-ferrous Metals Split'!$H$7</f>
        <v>0</v>
      </c>
      <c r="L17" s="16">
        <f>'KEEI BAU - Industry'!AB$19*'Non-ferrous Metals Split'!$H$7</f>
        <v>0</v>
      </c>
      <c r="M17" s="16">
        <f>'KEEI BAU - Industry'!AC$19*'Non-ferrous Metals Split'!$H$7</f>
        <v>0</v>
      </c>
      <c r="N17" s="16">
        <f>'KEEI BAU - Industry'!AD$19*'Non-ferrous Metals Split'!$H$7</f>
        <v>0</v>
      </c>
      <c r="O17" s="16">
        <f>'KEEI BAU - Industry'!AE$19*'Non-ferrous Metals Split'!$H$7</f>
        <v>0</v>
      </c>
      <c r="P17" s="16">
        <f>'KEEI BAU - Industry'!AF$19*'Non-ferrous Metals Split'!$H$7</f>
        <v>0</v>
      </c>
      <c r="Q17" s="16">
        <f>'KEEI BAU - Industry'!AG$19*'Non-ferrous Metals Split'!$H$7</f>
        <v>0</v>
      </c>
      <c r="R17" s="16">
        <f>'KEEI BAU - Industry'!AH$19*'Non-ferrous Metals Split'!$H$7</f>
        <v>0</v>
      </c>
      <c r="S17" s="16">
        <f>'KEEI BAU - Industry'!AI$19*'Non-ferrous Metals Split'!$H$7</f>
        <v>0</v>
      </c>
      <c r="T17" s="16">
        <f>'KEEI BAU - Industry'!AJ$19*'Non-ferrous Metals Split'!$H$7</f>
        <v>0</v>
      </c>
      <c r="U17" s="16">
        <f>'KEEI BAU - Industry'!AK$19*'Non-ferrous Metals Split'!$H$7</f>
        <v>0</v>
      </c>
      <c r="V17" s="16">
        <f>'KEEI BAU - Industry'!AL$19*'Non-ferrous Metals Split'!$H$7</f>
        <v>0</v>
      </c>
      <c r="W17" s="16">
        <f>'KEEI BAU - Industry'!AM$19*'Non-ferrous Metals Split'!$H$7</f>
        <v>0</v>
      </c>
      <c r="X17" s="16">
        <f>'KEEI BAU - Industry'!AN$19*'Non-ferrous Metals Split'!$H$7</f>
        <v>0</v>
      </c>
      <c r="Y17" s="16">
        <f>'KEEI BAU - Industry'!AO$19*'Non-ferrous Metals Split'!$H$7</f>
        <v>0</v>
      </c>
      <c r="Z17" s="16">
        <f>'KEEI BAU - Industry'!AP$19*'Non-ferrous Metals Split'!$H$7</f>
        <v>0</v>
      </c>
      <c r="AA17" s="16">
        <f>'KEEI BAU - Industry'!AQ$19*'Non-ferrous Metals Split'!$H$7</f>
        <v>0</v>
      </c>
      <c r="AB17" s="16">
        <f>'KEEI BAU - Industry'!AR$19*'Non-ferrous Metals Split'!$H$7</f>
        <v>0</v>
      </c>
      <c r="AC17" s="16">
        <f>'KEEI BAU - Industry'!AS$19*'Non-ferrous Metals Split'!$H$7</f>
        <v>0</v>
      </c>
      <c r="AD17" s="16">
        <f>'KEEI BAU - Industry'!AT$19*'Non-ferrous Metals Split'!$H$7</f>
        <v>0</v>
      </c>
      <c r="AE17" s="16">
        <f>'KEEI BAU - Industry'!AU$19*'Non-ferrous Metals Split'!$H$7</f>
        <v>0</v>
      </c>
      <c r="AF17" s="16">
        <f>'KEEI BAU - Industry'!AV$19*'Non-ferrous Metals Split'!$H$7</f>
        <v>0</v>
      </c>
    </row>
    <row r="18" spans="1:32">
      <c r="A18" t="s">
        <v>18</v>
      </c>
      <c r="B18" s="16">
        <f>'KEEI BAU - Industry'!R$33*'Machinery Split'!$H6</f>
        <v>0</v>
      </c>
      <c r="C18" s="16">
        <f>'KEEI BAU - Industry'!S$33*'Machinery Split'!$H6</f>
        <v>0</v>
      </c>
      <c r="D18" s="16">
        <f>'KEEI BAU - Industry'!T$33*'Machinery Split'!$H6</f>
        <v>0</v>
      </c>
      <c r="E18" s="16">
        <f>'KEEI BAU - Industry'!U$33*'Machinery Split'!$H6</f>
        <v>0</v>
      </c>
      <c r="F18" s="16">
        <f>'KEEI BAU - Industry'!V$33*'Machinery Split'!$H6</f>
        <v>0</v>
      </c>
      <c r="G18" s="16">
        <f>'KEEI BAU - Industry'!W$33*'Machinery Split'!$H6</f>
        <v>0</v>
      </c>
      <c r="H18" s="16">
        <f>'KEEI BAU - Industry'!X$33*'Machinery Split'!$H6</f>
        <v>0</v>
      </c>
      <c r="I18" s="16">
        <f>'KEEI BAU - Industry'!Y$33*'Machinery Split'!$H6</f>
        <v>0</v>
      </c>
      <c r="J18" s="16">
        <f>'KEEI BAU - Industry'!Z$33*'Machinery Split'!$H6</f>
        <v>0</v>
      </c>
      <c r="K18" s="16">
        <f>'KEEI BAU - Industry'!AA$33*'Machinery Split'!$H6</f>
        <v>0</v>
      </c>
      <c r="L18" s="16">
        <f>'KEEI BAU - Industry'!AB$33*'Machinery Split'!$H6</f>
        <v>0</v>
      </c>
      <c r="M18" s="16">
        <f>'KEEI BAU - Industry'!AC$33*'Machinery Split'!$H6</f>
        <v>0</v>
      </c>
      <c r="N18" s="16">
        <f>'KEEI BAU - Industry'!AD$33*'Machinery Split'!$H6</f>
        <v>0</v>
      </c>
      <c r="O18" s="16">
        <f>'KEEI BAU - Industry'!AE$33*'Machinery Split'!$H6</f>
        <v>0</v>
      </c>
      <c r="P18" s="16">
        <f>'KEEI BAU - Industry'!AF$33*'Machinery Split'!$H6</f>
        <v>0</v>
      </c>
      <c r="Q18" s="16">
        <f>'KEEI BAU - Industry'!AG$33*'Machinery Split'!$H6</f>
        <v>0</v>
      </c>
      <c r="R18" s="16">
        <f>'KEEI BAU - Industry'!AH$33*'Machinery Split'!$H6</f>
        <v>0</v>
      </c>
      <c r="S18" s="16">
        <f>'KEEI BAU - Industry'!AI$33*'Machinery Split'!$H6</f>
        <v>0</v>
      </c>
      <c r="T18" s="16">
        <f>'KEEI BAU - Industry'!AJ$33*'Machinery Split'!$H6</f>
        <v>0</v>
      </c>
      <c r="U18" s="16">
        <f>'KEEI BAU - Industry'!AK$33*'Machinery Split'!$H6</f>
        <v>0</v>
      </c>
      <c r="V18" s="16">
        <f>'KEEI BAU - Industry'!AL$33*'Machinery Split'!$H6</f>
        <v>0</v>
      </c>
      <c r="W18" s="16">
        <f>'KEEI BAU - Industry'!AM$33*'Machinery Split'!$H6</f>
        <v>0</v>
      </c>
      <c r="X18" s="16">
        <f>'KEEI BAU - Industry'!AN$33*'Machinery Split'!$H6</f>
        <v>0</v>
      </c>
      <c r="Y18" s="16">
        <f>'KEEI BAU - Industry'!AO$33*'Machinery Split'!$H6</f>
        <v>0</v>
      </c>
      <c r="Z18" s="16">
        <f>'KEEI BAU - Industry'!AP$33*'Machinery Split'!$H6</f>
        <v>0</v>
      </c>
      <c r="AA18" s="16">
        <f>'KEEI BAU - Industry'!AQ$33*'Machinery Split'!$H6</f>
        <v>0</v>
      </c>
      <c r="AB18" s="16">
        <f>'KEEI BAU - Industry'!AR$33*'Machinery Split'!$H6</f>
        <v>0</v>
      </c>
      <c r="AC18" s="16">
        <f>'KEEI BAU - Industry'!AS$33*'Machinery Split'!$H6</f>
        <v>0</v>
      </c>
      <c r="AD18" s="16">
        <f>'KEEI BAU - Industry'!AT$33*'Machinery Split'!$H6</f>
        <v>0</v>
      </c>
      <c r="AE18" s="16">
        <f>'KEEI BAU - Industry'!AU$33*'Machinery Split'!$H6</f>
        <v>0</v>
      </c>
      <c r="AF18" s="16">
        <f>'KEEI BAU - Industry'!AV$33*'Machinery Split'!$H6</f>
        <v>0</v>
      </c>
    </row>
    <row r="19" spans="1:32">
      <c r="A19" t="s">
        <v>19</v>
      </c>
      <c r="B19" s="16">
        <f>'KEEI BAU - Industry'!R$33*'Machinery Split'!$H7</f>
        <v>0</v>
      </c>
      <c r="C19" s="16">
        <f>'KEEI BAU - Industry'!S$33*'Machinery Split'!$H7</f>
        <v>0</v>
      </c>
      <c r="D19" s="16">
        <f>'KEEI BAU - Industry'!T$33*'Machinery Split'!$H7</f>
        <v>0</v>
      </c>
      <c r="E19" s="16">
        <f>'KEEI BAU - Industry'!U$33*'Machinery Split'!$H7</f>
        <v>0</v>
      </c>
      <c r="F19" s="16">
        <f>'KEEI BAU - Industry'!V$33*'Machinery Split'!$H7</f>
        <v>0</v>
      </c>
      <c r="G19" s="16">
        <f>'KEEI BAU - Industry'!W$33*'Machinery Split'!$H7</f>
        <v>0</v>
      </c>
      <c r="H19" s="16">
        <f>'KEEI BAU - Industry'!X$33*'Machinery Split'!$H7</f>
        <v>0</v>
      </c>
      <c r="I19" s="16">
        <f>'KEEI BAU - Industry'!Y$33*'Machinery Split'!$H7</f>
        <v>0</v>
      </c>
      <c r="J19" s="16">
        <f>'KEEI BAU - Industry'!Z$33*'Machinery Split'!$H7</f>
        <v>0</v>
      </c>
      <c r="K19" s="16">
        <f>'KEEI BAU - Industry'!AA$33*'Machinery Split'!$H7</f>
        <v>0</v>
      </c>
      <c r="L19" s="16">
        <f>'KEEI BAU - Industry'!AB$33*'Machinery Split'!$H7</f>
        <v>0</v>
      </c>
      <c r="M19" s="16">
        <f>'KEEI BAU - Industry'!AC$33*'Machinery Split'!$H7</f>
        <v>0</v>
      </c>
      <c r="N19" s="16">
        <f>'KEEI BAU - Industry'!AD$33*'Machinery Split'!$H7</f>
        <v>0</v>
      </c>
      <c r="O19" s="16">
        <f>'KEEI BAU - Industry'!AE$33*'Machinery Split'!$H7</f>
        <v>0</v>
      </c>
      <c r="P19" s="16">
        <f>'KEEI BAU - Industry'!AF$33*'Machinery Split'!$H7</f>
        <v>0</v>
      </c>
      <c r="Q19" s="16">
        <f>'KEEI BAU - Industry'!AG$33*'Machinery Split'!$H7</f>
        <v>0</v>
      </c>
      <c r="R19" s="16">
        <f>'KEEI BAU - Industry'!AH$33*'Machinery Split'!$H7</f>
        <v>0</v>
      </c>
      <c r="S19" s="16">
        <f>'KEEI BAU - Industry'!AI$33*'Machinery Split'!$H7</f>
        <v>0</v>
      </c>
      <c r="T19" s="16">
        <f>'KEEI BAU - Industry'!AJ$33*'Machinery Split'!$H7</f>
        <v>0</v>
      </c>
      <c r="U19" s="16">
        <f>'KEEI BAU - Industry'!AK$33*'Machinery Split'!$H7</f>
        <v>0</v>
      </c>
      <c r="V19" s="16">
        <f>'KEEI BAU - Industry'!AL$33*'Machinery Split'!$H7</f>
        <v>0</v>
      </c>
      <c r="W19" s="16">
        <f>'KEEI BAU - Industry'!AM$33*'Machinery Split'!$H7</f>
        <v>0</v>
      </c>
      <c r="X19" s="16">
        <f>'KEEI BAU - Industry'!AN$33*'Machinery Split'!$H7</f>
        <v>0</v>
      </c>
      <c r="Y19" s="16">
        <f>'KEEI BAU - Industry'!AO$33*'Machinery Split'!$H7</f>
        <v>0</v>
      </c>
      <c r="Z19" s="16">
        <f>'KEEI BAU - Industry'!AP$33*'Machinery Split'!$H7</f>
        <v>0</v>
      </c>
      <c r="AA19" s="16">
        <f>'KEEI BAU - Industry'!AQ$33*'Machinery Split'!$H7</f>
        <v>0</v>
      </c>
      <c r="AB19" s="16">
        <f>'KEEI BAU - Industry'!AR$33*'Machinery Split'!$H7</f>
        <v>0</v>
      </c>
      <c r="AC19" s="16">
        <f>'KEEI BAU - Industry'!AS$33*'Machinery Split'!$H7</f>
        <v>0</v>
      </c>
      <c r="AD19" s="16">
        <f>'KEEI BAU - Industry'!AT$33*'Machinery Split'!$H7</f>
        <v>0</v>
      </c>
      <c r="AE19" s="16">
        <f>'KEEI BAU - Industry'!AU$33*'Machinery Split'!$H7</f>
        <v>0</v>
      </c>
      <c r="AF19" s="16">
        <f>'KEEI BAU - Industry'!AV$33*'Machinery Split'!$H7</f>
        <v>0</v>
      </c>
    </row>
    <row r="20" spans="1:32">
      <c r="A20" t="s">
        <v>20</v>
      </c>
      <c r="B20" s="16">
        <f>'KEEI BAU - Industry'!R$33*'Machinery Split'!$H8</f>
        <v>0</v>
      </c>
      <c r="C20" s="16">
        <f>'KEEI BAU - Industry'!S$33*'Machinery Split'!$H8</f>
        <v>0</v>
      </c>
      <c r="D20" s="16">
        <f>'KEEI BAU - Industry'!T$33*'Machinery Split'!$H8</f>
        <v>0</v>
      </c>
      <c r="E20" s="16">
        <f>'KEEI BAU - Industry'!U$33*'Machinery Split'!$H8</f>
        <v>0</v>
      </c>
      <c r="F20" s="16">
        <f>'KEEI BAU - Industry'!V$33*'Machinery Split'!$H8</f>
        <v>0</v>
      </c>
      <c r="G20" s="16">
        <f>'KEEI BAU - Industry'!W$33*'Machinery Split'!$H8</f>
        <v>0</v>
      </c>
      <c r="H20" s="16">
        <f>'KEEI BAU - Industry'!X$33*'Machinery Split'!$H8</f>
        <v>0</v>
      </c>
      <c r="I20" s="16">
        <f>'KEEI BAU - Industry'!Y$33*'Machinery Split'!$H8</f>
        <v>0</v>
      </c>
      <c r="J20" s="16">
        <f>'KEEI BAU - Industry'!Z$33*'Machinery Split'!$H8</f>
        <v>0</v>
      </c>
      <c r="K20" s="16">
        <f>'KEEI BAU - Industry'!AA$33*'Machinery Split'!$H8</f>
        <v>0</v>
      </c>
      <c r="L20" s="16">
        <f>'KEEI BAU - Industry'!AB$33*'Machinery Split'!$H8</f>
        <v>0</v>
      </c>
      <c r="M20" s="16">
        <f>'KEEI BAU - Industry'!AC$33*'Machinery Split'!$H8</f>
        <v>0</v>
      </c>
      <c r="N20" s="16">
        <f>'KEEI BAU - Industry'!AD$33*'Machinery Split'!$H8</f>
        <v>0</v>
      </c>
      <c r="O20" s="16">
        <f>'KEEI BAU - Industry'!AE$33*'Machinery Split'!$H8</f>
        <v>0</v>
      </c>
      <c r="P20" s="16">
        <f>'KEEI BAU - Industry'!AF$33*'Machinery Split'!$H8</f>
        <v>0</v>
      </c>
      <c r="Q20" s="16">
        <f>'KEEI BAU - Industry'!AG$33*'Machinery Split'!$H8</f>
        <v>0</v>
      </c>
      <c r="R20" s="16">
        <f>'KEEI BAU - Industry'!AH$33*'Machinery Split'!$H8</f>
        <v>0</v>
      </c>
      <c r="S20" s="16">
        <f>'KEEI BAU - Industry'!AI$33*'Machinery Split'!$H8</f>
        <v>0</v>
      </c>
      <c r="T20" s="16">
        <f>'KEEI BAU - Industry'!AJ$33*'Machinery Split'!$H8</f>
        <v>0</v>
      </c>
      <c r="U20" s="16">
        <f>'KEEI BAU - Industry'!AK$33*'Machinery Split'!$H8</f>
        <v>0</v>
      </c>
      <c r="V20" s="16">
        <f>'KEEI BAU - Industry'!AL$33*'Machinery Split'!$H8</f>
        <v>0</v>
      </c>
      <c r="W20" s="16">
        <f>'KEEI BAU - Industry'!AM$33*'Machinery Split'!$H8</f>
        <v>0</v>
      </c>
      <c r="X20" s="16">
        <f>'KEEI BAU - Industry'!AN$33*'Machinery Split'!$H8</f>
        <v>0</v>
      </c>
      <c r="Y20" s="16">
        <f>'KEEI BAU - Industry'!AO$33*'Machinery Split'!$H8</f>
        <v>0</v>
      </c>
      <c r="Z20" s="16">
        <f>'KEEI BAU - Industry'!AP$33*'Machinery Split'!$H8</f>
        <v>0</v>
      </c>
      <c r="AA20" s="16">
        <f>'KEEI BAU - Industry'!AQ$33*'Machinery Split'!$H8</f>
        <v>0</v>
      </c>
      <c r="AB20" s="16">
        <f>'KEEI BAU - Industry'!AR$33*'Machinery Split'!$H8</f>
        <v>0</v>
      </c>
      <c r="AC20" s="16">
        <f>'KEEI BAU - Industry'!AS$33*'Machinery Split'!$H8</f>
        <v>0</v>
      </c>
      <c r="AD20" s="16">
        <f>'KEEI BAU - Industry'!AT$33*'Machinery Split'!$H8</f>
        <v>0</v>
      </c>
      <c r="AE20" s="16">
        <f>'KEEI BAU - Industry'!AU$33*'Machinery Split'!$H8</f>
        <v>0</v>
      </c>
      <c r="AF20" s="16">
        <f>'KEEI BAU - Industry'!AV$33*'Machinery Split'!$H8</f>
        <v>0</v>
      </c>
    </row>
    <row r="21" spans="1:32">
      <c r="A21" t="s">
        <v>21</v>
      </c>
      <c r="B21" s="16">
        <f>'KEEI BAU - Industry'!R$33*'Machinery Split'!$H9</f>
        <v>0</v>
      </c>
      <c r="C21" s="16">
        <f>'KEEI BAU - Industry'!S$33*'Machinery Split'!$H9</f>
        <v>0</v>
      </c>
      <c r="D21" s="16">
        <f>'KEEI BAU - Industry'!T$33*'Machinery Split'!$H9</f>
        <v>0</v>
      </c>
      <c r="E21" s="16">
        <f>'KEEI BAU - Industry'!U$33*'Machinery Split'!$H9</f>
        <v>0</v>
      </c>
      <c r="F21" s="16">
        <f>'KEEI BAU - Industry'!V$33*'Machinery Split'!$H9</f>
        <v>0</v>
      </c>
      <c r="G21" s="16">
        <f>'KEEI BAU - Industry'!W$33*'Machinery Split'!$H9</f>
        <v>0</v>
      </c>
      <c r="H21" s="16">
        <f>'KEEI BAU - Industry'!X$33*'Machinery Split'!$H9</f>
        <v>0</v>
      </c>
      <c r="I21" s="16">
        <f>'KEEI BAU - Industry'!Y$33*'Machinery Split'!$H9</f>
        <v>0</v>
      </c>
      <c r="J21" s="16">
        <f>'KEEI BAU - Industry'!Z$33*'Machinery Split'!$H9</f>
        <v>0</v>
      </c>
      <c r="K21" s="16">
        <f>'KEEI BAU - Industry'!AA$33*'Machinery Split'!$H9</f>
        <v>0</v>
      </c>
      <c r="L21" s="16">
        <f>'KEEI BAU - Industry'!AB$33*'Machinery Split'!$H9</f>
        <v>0</v>
      </c>
      <c r="M21" s="16">
        <f>'KEEI BAU - Industry'!AC$33*'Machinery Split'!$H9</f>
        <v>0</v>
      </c>
      <c r="N21" s="16">
        <f>'KEEI BAU - Industry'!AD$33*'Machinery Split'!$H9</f>
        <v>0</v>
      </c>
      <c r="O21" s="16">
        <f>'KEEI BAU - Industry'!AE$33*'Machinery Split'!$H9</f>
        <v>0</v>
      </c>
      <c r="P21" s="16">
        <f>'KEEI BAU - Industry'!AF$33*'Machinery Split'!$H9</f>
        <v>0</v>
      </c>
      <c r="Q21" s="16">
        <f>'KEEI BAU - Industry'!AG$33*'Machinery Split'!$H9</f>
        <v>0</v>
      </c>
      <c r="R21" s="16">
        <f>'KEEI BAU - Industry'!AH$33*'Machinery Split'!$H9</f>
        <v>0</v>
      </c>
      <c r="S21" s="16">
        <f>'KEEI BAU - Industry'!AI$33*'Machinery Split'!$H9</f>
        <v>0</v>
      </c>
      <c r="T21" s="16">
        <f>'KEEI BAU - Industry'!AJ$33*'Machinery Split'!$H9</f>
        <v>0</v>
      </c>
      <c r="U21" s="16">
        <f>'KEEI BAU - Industry'!AK$33*'Machinery Split'!$H9</f>
        <v>0</v>
      </c>
      <c r="V21" s="16">
        <f>'KEEI BAU - Industry'!AL$33*'Machinery Split'!$H9</f>
        <v>0</v>
      </c>
      <c r="W21" s="16">
        <f>'KEEI BAU - Industry'!AM$33*'Machinery Split'!$H9</f>
        <v>0</v>
      </c>
      <c r="X21" s="16">
        <f>'KEEI BAU - Industry'!AN$33*'Machinery Split'!$H9</f>
        <v>0</v>
      </c>
      <c r="Y21" s="16">
        <f>'KEEI BAU - Industry'!AO$33*'Machinery Split'!$H9</f>
        <v>0</v>
      </c>
      <c r="Z21" s="16">
        <f>'KEEI BAU - Industry'!AP$33*'Machinery Split'!$H9</f>
        <v>0</v>
      </c>
      <c r="AA21" s="16">
        <f>'KEEI BAU - Industry'!AQ$33*'Machinery Split'!$H9</f>
        <v>0</v>
      </c>
      <c r="AB21" s="16">
        <f>'KEEI BAU - Industry'!AR$33*'Machinery Split'!$H9</f>
        <v>0</v>
      </c>
      <c r="AC21" s="16">
        <f>'KEEI BAU - Industry'!AS$33*'Machinery Split'!$H9</f>
        <v>0</v>
      </c>
      <c r="AD21" s="16">
        <f>'KEEI BAU - Industry'!AT$33*'Machinery Split'!$H9</f>
        <v>0</v>
      </c>
      <c r="AE21" s="16">
        <f>'KEEI BAU - Industry'!AU$33*'Machinery Split'!$H9</f>
        <v>0</v>
      </c>
      <c r="AF21" s="16">
        <f>'KEEI BAU - Industry'!AV$33*'Machinery Split'!$H9</f>
        <v>0</v>
      </c>
    </row>
    <row r="22" spans="1:32">
      <c r="A22" t="s">
        <v>22</v>
      </c>
      <c r="B22" s="16">
        <f>'KEEI BAU - Industry'!R$33*'Machinery Split'!$H10</f>
        <v>0</v>
      </c>
      <c r="C22" s="16">
        <f>'KEEI BAU - Industry'!S$33*'Machinery Split'!$H10</f>
        <v>0</v>
      </c>
      <c r="D22" s="16">
        <f>'KEEI BAU - Industry'!T$33*'Machinery Split'!$H10</f>
        <v>0</v>
      </c>
      <c r="E22" s="16">
        <f>'KEEI BAU - Industry'!U$33*'Machinery Split'!$H10</f>
        <v>0</v>
      </c>
      <c r="F22" s="16">
        <f>'KEEI BAU - Industry'!V$33*'Machinery Split'!$H10</f>
        <v>0</v>
      </c>
      <c r="G22" s="16">
        <f>'KEEI BAU - Industry'!W$33*'Machinery Split'!$H10</f>
        <v>0</v>
      </c>
      <c r="H22" s="16">
        <f>'KEEI BAU - Industry'!X$33*'Machinery Split'!$H10</f>
        <v>0</v>
      </c>
      <c r="I22" s="16">
        <f>'KEEI BAU - Industry'!Y$33*'Machinery Split'!$H10</f>
        <v>0</v>
      </c>
      <c r="J22" s="16">
        <f>'KEEI BAU - Industry'!Z$33*'Machinery Split'!$H10</f>
        <v>0</v>
      </c>
      <c r="K22" s="16">
        <f>'KEEI BAU - Industry'!AA$33*'Machinery Split'!$H10</f>
        <v>0</v>
      </c>
      <c r="L22" s="16">
        <f>'KEEI BAU - Industry'!AB$33*'Machinery Split'!$H10</f>
        <v>0</v>
      </c>
      <c r="M22" s="16">
        <f>'KEEI BAU - Industry'!AC$33*'Machinery Split'!$H10</f>
        <v>0</v>
      </c>
      <c r="N22" s="16">
        <f>'KEEI BAU - Industry'!AD$33*'Machinery Split'!$H10</f>
        <v>0</v>
      </c>
      <c r="O22" s="16">
        <f>'KEEI BAU - Industry'!AE$33*'Machinery Split'!$H10</f>
        <v>0</v>
      </c>
      <c r="P22" s="16">
        <f>'KEEI BAU - Industry'!AF$33*'Machinery Split'!$H10</f>
        <v>0</v>
      </c>
      <c r="Q22" s="16">
        <f>'KEEI BAU - Industry'!AG$33*'Machinery Split'!$H10</f>
        <v>0</v>
      </c>
      <c r="R22" s="16">
        <f>'KEEI BAU - Industry'!AH$33*'Machinery Split'!$H10</f>
        <v>0</v>
      </c>
      <c r="S22" s="16">
        <f>'KEEI BAU - Industry'!AI$33*'Machinery Split'!$H10</f>
        <v>0</v>
      </c>
      <c r="T22" s="16">
        <f>'KEEI BAU - Industry'!AJ$33*'Machinery Split'!$H10</f>
        <v>0</v>
      </c>
      <c r="U22" s="16">
        <f>'KEEI BAU - Industry'!AK$33*'Machinery Split'!$H10</f>
        <v>0</v>
      </c>
      <c r="V22" s="16">
        <f>'KEEI BAU - Industry'!AL$33*'Machinery Split'!$H10</f>
        <v>0</v>
      </c>
      <c r="W22" s="16">
        <f>'KEEI BAU - Industry'!AM$33*'Machinery Split'!$H10</f>
        <v>0</v>
      </c>
      <c r="X22" s="16">
        <f>'KEEI BAU - Industry'!AN$33*'Machinery Split'!$H10</f>
        <v>0</v>
      </c>
      <c r="Y22" s="16">
        <f>'KEEI BAU - Industry'!AO$33*'Machinery Split'!$H10</f>
        <v>0</v>
      </c>
      <c r="Z22" s="16">
        <f>'KEEI BAU - Industry'!AP$33*'Machinery Split'!$H10</f>
        <v>0</v>
      </c>
      <c r="AA22" s="16">
        <f>'KEEI BAU - Industry'!AQ$33*'Machinery Split'!$H10</f>
        <v>0</v>
      </c>
      <c r="AB22" s="16">
        <f>'KEEI BAU - Industry'!AR$33*'Machinery Split'!$H10</f>
        <v>0</v>
      </c>
      <c r="AC22" s="16">
        <f>'KEEI BAU - Industry'!AS$33*'Machinery Split'!$H10</f>
        <v>0</v>
      </c>
      <c r="AD22" s="16">
        <f>'KEEI BAU - Industry'!AT$33*'Machinery Split'!$H10</f>
        <v>0</v>
      </c>
      <c r="AE22" s="16">
        <f>'KEEI BAU - Industry'!AU$33*'Machinery Split'!$H10</f>
        <v>0</v>
      </c>
      <c r="AF22" s="16">
        <f>'KEEI BAU - Industry'!AV$33*'Machinery Split'!$H10</f>
        <v>0</v>
      </c>
    </row>
    <row r="23" spans="1:32">
      <c r="A23" t="s">
        <v>23</v>
      </c>
      <c r="B23" s="16">
        <f>'KEEI BAU - Industry'!R$40*'Others Split'!$H$14</f>
        <v>68517148953687.078</v>
      </c>
      <c r="C23" s="16">
        <f>'KEEI BAU - Industry'!S$40*'Others Split'!$H$14</f>
        <v>71562963950613.859</v>
      </c>
      <c r="D23" s="16">
        <f>'KEEI BAU - Industry'!T$40*'Others Split'!$H$14</f>
        <v>74608778947540.625</v>
      </c>
      <c r="E23" s="16">
        <f>'KEEI BAU - Industry'!U$40*'Others Split'!$H$14</f>
        <v>77654593944467.391</v>
      </c>
      <c r="F23" s="16">
        <f>'KEEI BAU - Industry'!V$40*'Others Split'!$H$14</f>
        <v>80700408941394.172</v>
      </c>
      <c r="G23" s="16">
        <f>'KEEI BAU - Industry'!W$40*'Others Split'!$H$14</f>
        <v>83746223938320.953</v>
      </c>
      <c r="H23" s="16">
        <f>'KEEI BAU - Industry'!X$40*'Others Split'!$H$14</f>
        <v>85996660425973.563</v>
      </c>
      <c r="I23" s="16">
        <f>'KEEI BAU - Industry'!Y$40*'Others Split'!$H$14</f>
        <v>88247096913626.172</v>
      </c>
      <c r="J23" s="16">
        <f>'KEEI BAU - Industry'!Z$40*'Others Split'!$H$14</f>
        <v>90497533401278.047</v>
      </c>
      <c r="K23" s="16">
        <f>'KEEI BAU - Industry'!AA$40*'Others Split'!$H$14</f>
        <v>92747969888930.656</v>
      </c>
      <c r="L23" s="16">
        <f>'KEEI BAU - Industry'!AB$40*'Others Split'!$H$14</f>
        <v>94998406376582.188</v>
      </c>
      <c r="M23" s="16">
        <f>'KEEI BAU - Industry'!AC$40*'Others Split'!$H$14</f>
        <v>97009526748315.703</v>
      </c>
      <c r="N23" s="16">
        <f>'KEEI BAU - Industry'!AD$40*'Others Split'!$H$14</f>
        <v>99020647120048.125</v>
      </c>
      <c r="O23" s="16">
        <f>'KEEI BAU - Industry'!AE$40*'Others Split'!$H$14</f>
        <v>101031767491781.28</v>
      </c>
      <c r="P23" s="16">
        <f>'KEEI BAU - Industry'!AF$40*'Others Split'!$H$14</f>
        <v>103042887863513.7</v>
      </c>
      <c r="Q23" s="16">
        <f>'KEEI BAU - Industry'!AG$40*'Others Split'!$H$14</f>
        <v>105054008235246.13</v>
      </c>
      <c r="R23" s="16">
        <f>'KEEI BAU - Industry'!AH$40*'Others Split'!$H$14</f>
        <v>107108378507446.66</v>
      </c>
      <c r="S23" s="16">
        <f>'KEEI BAU - Industry'!AI$40*'Others Split'!$H$14</f>
        <v>109162748779647.17</v>
      </c>
      <c r="T23" s="16">
        <f>'KEEI BAU - Industry'!AJ$40*'Others Split'!$H$14</f>
        <v>111217119051846.97</v>
      </c>
      <c r="U23" s="16">
        <f>'KEEI BAU - Industry'!AK$40*'Others Split'!$H$14</f>
        <v>113271489324047.5</v>
      </c>
      <c r="V23" s="16">
        <f>'KEEI BAU - Industry'!AL$40*'Others Split'!$H$14</f>
        <v>115325859596246.94</v>
      </c>
      <c r="W23" s="16">
        <f>'KEEI BAU - Industry'!AM$40*'Others Split'!$H$14</f>
        <v>117322563334490.59</v>
      </c>
      <c r="X23" s="16">
        <f>'KEEI BAU - Industry'!AN$40*'Others Split'!$H$14</f>
        <v>119358585164068.47</v>
      </c>
      <c r="Y23" s="16">
        <f>'KEEI BAU - Industry'!AO$40*'Others Split'!$H$14</f>
        <v>121394606993646.34</v>
      </c>
      <c r="Z23" s="16">
        <f>'KEEI BAU - Industry'!AP$40*'Others Split'!$H$14</f>
        <v>123430628823223.48</v>
      </c>
      <c r="AA23" s="16">
        <f>'KEEI BAU - Industry'!AQ$40*'Others Split'!$H$14</f>
        <v>125466650652801.36</v>
      </c>
      <c r="AB23" s="16">
        <f>'KEEI BAU - Industry'!AR$40*'Others Split'!$H$14</f>
        <v>127502672482379.22</v>
      </c>
      <c r="AC23" s="16">
        <f>'KEEI BAU - Industry'!AS$40*'Others Split'!$H$14</f>
        <v>129538694311956.38</v>
      </c>
      <c r="AD23" s="16">
        <f>'KEEI BAU - Industry'!AT$40*'Others Split'!$H$14</f>
        <v>131574716141534.23</v>
      </c>
      <c r="AE23" s="16">
        <f>'KEEI BAU - Industry'!AU$40*'Others Split'!$H$14</f>
        <v>133610737971112.11</v>
      </c>
      <c r="AF23" s="16">
        <f>'KEEI BAU - Industry'!AV$40*'Others Split'!$H$14</f>
        <v>135646759800689.25</v>
      </c>
    </row>
    <row r="24" spans="1:32">
      <c r="A24" t="s">
        <v>24</v>
      </c>
      <c r="B24" s="16">
        <v>0</v>
      </c>
      <c r="C24" s="16">
        <v>0</v>
      </c>
      <c r="D24" s="16">
        <v>0</v>
      </c>
      <c r="E24" s="16">
        <v>0</v>
      </c>
      <c r="F24" s="16">
        <v>0</v>
      </c>
      <c r="G24" s="16">
        <v>0</v>
      </c>
      <c r="H24" s="16">
        <v>0</v>
      </c>
      <c r="I24" s="16">
        <v>0</v>
      </c>
      <c r="J24" s="16">
        <v>0</v>
      </c>
      <c r="K24" s="16">
        <v>0</v>
      </c>
      <c r="L24" s="16">
        <v>0</v>
      </c>
      <c r="M24" s="16">
        <v>0</v>
      </c>
      <c r="N24" s="16">
        <v>0</v>
      </c>
      <c r="O24" s="16">
        <v>0</v>
      </c>
      <c r="P24" s="16">
        <v>0</v>
      </c>
      <c r="Q24" s="16">
        <v>0</v>
      </c>
      <c r="R24" s="16">
        <v>0</v>
      </c>
      <c r="S24" s="16">
        <v>0</v>
      </c>
      <c r="T24" s="16">
        <v>0</v>
      </c>
      <c r="U24" s="16">
        <v>0</v>
      </c>
      <c r="V24" s="16">
        <v>0</v>
      </c>
      <c r="W24" s="16">
        <v>0</v>
      </c>
      <c r="X24" s="16">
        <v>0</v>
      </c>
      <c r="Y24" s="16">
        <v>0</v>
      </c>
      <c r="Z24" s="16">
        <v>0</v>
      </c>
      <c r="AA24" s="16">
        <v>0</v>
      </c>
      <c r="AB24" s="16">
        <v>0</v>
      </c>
      <c r="AC24" s="16">
        <v>0</v>
      </c>
      <c r="AD24" s="16">
        <v>0</v>
      </c>
      <c r="AE24" s="16">
        <v>0</v>
      </c>
      <c r="AF24" s="16">
        <v>0</v>
      </c>
    </row>
    <row r="25" spans="1:32">
      <c r="A25" t="s">
        <v>25</v>
      </c>
      <c r="B25" s="16">
        <f>'Water and Waste'!F34*(1+'Water and Waste'!D40)*(1+'Water and Waste'!E40)</f>
        <v>25612478040.130802</v>
      </c>
      <c r="C25" s="16">
        <f>B25*(1+'Water and Waste'!F40)</f>
        <v>25638090518.170929</v>
      </c>
      <c r="D25" s="16">
        <f>C25*(1+'Water and Waste'!G40)</f>
        <v>25663728608.689098</v>
      </c>
      <c r="E25" s="16">
        <f>D25*(1+'Water and Waste'!H40)</f>
        <v>25689392337.297783</v>
      </c>
      <c r="F25" s="16">
        <f>E25*(1+'Water and Waste'!I40)</f>
        <v>25715081729.635078</v>
      </c>
      <c r="G25" s="16">
        <f>F25*(1+'Water and Waste'!J40)</f>
        <v>25740796811.364712</v>
      </c>
      <c r="H25" s="16">
        <f>G25*(1+'Water and Waste'!K40)</f>
        <v>25766537608.176075</v>
      </c>
      <c r="I25" s="16">
        <f>H25*(1+'Water and Waste'!L40)</f>
        <v>25792304145.784248</v>
      </c>
      <c r="J25" s="16">
        <f>I25*(1+'Water and Waste'!M40)</f>
        <v>25818096449.930031</v>
      </c>
      <c r="K25" s="16">
        <f>J25*(1+'Water and Waste'!N40)</f>
        <v>25843914546.379959</v>
      </c>
      <c r="L25" s="16">
        <f>K25*(1+'Water and Waste'!O40)</f>
        <v>25869758460.926334</v>
      </c>
      <c r="M25" s="16">
        <f>L25*(1+'Water and Waste'!P40)</f>
        <v>25895628219.387257</v>
      </c>
      <c r="N25" s="16">
        <f>M25*(1+'Water and Waste'!Q40)</f>
        <v>25921523847.60664</v>
      </c>
      <c r="O25" s="16">
        <f>N25*(1+'Water and Waste'!R40)</f>
        <v>25947445371.454243</v>
      </c>
      <c r="P25" s="16">
        <f>O25*(1+'Water and Waste'!S40)</f>
        <v>25973392816.825695</v>
      </c>
      <c r="Q25" s="16">
        <f>P25*(1+'Water and Waste'!T40)</f>
        <v>25999366209.642517</v>
      </c>
      <c r="R25" s="16">
        <f>Q25*(1+'Water and Waste'!U40)</f>
        <v>26025365575.852158</v>
      </c>
      <c r="S25" s="16">
        <f>R25*(1+'Water and Waste'!V40)</f>
        <v>26051390941.428005</v>
      </c>
      <c r="T25" s="16">
        <f>S25*(1+'Water and Waste'!W40)</f>
        <v>26077442332.369431</v>
      </c>
      <c r="U25" s="16">
        <f>T25*(1+'Water and Waste'!X40)</f>
        <v>26103519774.701797</v>
      </c>
      <c r="V25" s="16">
        <f>U25*(1+'Water and Waste'!Y40)</f>
        <v>26129623294.476498</v>
      </c>
      <c r="W25" s="16">
        <f>V25*(1+'Water and Waste'!Z40)</f>
        <v>25998975178.004116</v>
      </c>
      <c r="X25" s="16">
        <f>W25*(1+'Water and Waste'!AA40)</f>
        <v>25868980302.114094</v>
      </c>
      <c r="Y25" s="16">
        <f>X25*(1+'Water and Waste'!AB40)</f>
        <v>25739635400.603523</v>
      </c>
      <c r="Z25" s="16">
        <f>Y25*(1+'Water and Waste'!AC40)</f>
        <v>25610937223.600506</v>
      </c>
      <c r="AA25" s="16">
        <f>Z25*(1+'Water and Waste'!AD40)</f>
        <v>25482882537.482502</v>
      </c>
      <c r="AB25" s="16">
        <f>AA25*(1+'Water and Waste'!AE40)</f>
        <v>25355468124.79509</v>
      </c>
      <c r="AC25" s="16">
        <f>AB25*(1+'Water and Waste'!AF40)</f>
        <v>25228690784.171116</v>
      </c>
      <c r="AD25" s="16">
        <f>AC25*(1+'Water and Waste'!AG40)</f>
        <v>25102547330.250259</v>
      </c>
      <c r="AE25" s="16">
        <f>AD25*(1+'Water and Waste'!AH40)</f>
        <v>24977034593.599007</v>
      </c>
      <c r="AF25" s="16">
        <f>AE25*(1+'Water and Waste'!AI40)</f>
        <v>24852149420.631008</v>
      </c>
    </row>
    <row r="26" spans="1:32">
      <c r="A26" t="s">
        <v>26</v>
      </c>
      <c r="B26" s="16">
        <f>'KEEI BAU - Industry'!R$40*'Others Split'!$H$15</f>
        <v>6087721328894.5859</v>
      </c>
      <c r="C26" s="16">
        <f>'KEEI BAU - Industry'!S$40*'Others Split'!$H$15</f>
        <v>6358340775322.3896</v>
      </c>
      <c r="D26" s="16">
        <f>'KEEI BAU - Industry'!T$40*'Others Split'!$H$15</f>
        <v>6628960221750.1924</v>
      </c>
      <c r="E26" s="16">
        <f>'KEEI BAU - Industry'!U$40*'Others Split'!$H$15</f>
        <v>6899579668177.9941</v>
      </c>
      <c r="F26" s="16">
        <f>'KEEI BAU - Industry'!V$40*'Others Split'!$H$15</f>
        <v>7170199114605.7979</v>
      </c>
      <c r="G26" s="16">
        <f>'KEEI BAU - Industry'!W$40*'Others Split'!$H$15</f>
        <v>7440818561033.6016</v>
      </c>
      <c r="H26" s="16">
        <f>'KEEI BAU - Industry'!X$40*'Others Split'!$H$15</f>
        <v>7640768944469.2246</v>
      </c>
      <c r="I26" s="16">
        <f>'KEEI BAU - Industry'!Y$40*'Others Split'!$H$15</f>
        <v>7840719327904.8467</v>
      </c>
      <c r="J26" s="16">
        <f>'KEEI BAU - Industry'!Z$40*'Others Split'!$H$15</f>
        <v>8040669711340.4053</v>
      </c>
      <c r="K26" s="16">
        <f>'KEEI BAU - Industry'!AA$40*'Others Split'!$H$15</f>
        <v>8240620094776.0283</v>
      </c>
      <c r="L26" s="16">
        <f>'KEEI BAU - Industry'!AB$40*'Others Split'!$H$15</f>
        <v>8440570478211.5537</v>
      </c>
      <c r="M26" s="16">
        <f>'KEEI BAU - Industry'!AC$40*'Others Split'!$H$15</f>
        <v>8619257720295.3145</v>
      </c>
      <c r="N26" s="16">
        <f>'KEEI BAU - Industry'!AD$40*'Others Split'!$H$15</f>
        <v>8797944962378.9766</v>
      </c>
      <c r="O26" s="16">
        <f>'KEEI BAU - Industry'!AE$40*'Others Split'!$H$15</f>
        <v>8976632204462.7051</v>
      </c>
      <c r="P26" s="16">
        <f>'KEEI BAU - Industry'!AF$40*'Others Split'!$H$15</f>
        <v>9155319446546.3691</v>
      </c>
      <c r="Q26" s="16">
        <f>'KEEI BAU - Industry'!AG$40*'Others Split'!$H$15</f>
        <v>9334006688630.0313</v>
      </c>
      <c r="R26" s="16">
        <f>'KEEI BAU - Industry'!AH$40*'Others Split'!$H$15</f>
        <v>9516536667102.6563</v>
      </c>
      <c r="S26" s="16">
        <f>'KEEI BAU - Industry'!AI$40*'Others Split'!$H$15</f>
        <v>9699066645575.2813</v>
      </c>
      <c r="T26" s="16">
        <f>'KEEI BAU - Industry'!AJ$40*'Others Split'!$H$15</f>
        <v>9881596624047.8398</v>
      </c>
      <c r="U26" s="16">
        <f>'KEEI BAU - Industry'!AK$40*'Others Split'!$H$15</f>
        <v>10064126602520.465</v>
      </c>
      <c r="V26" s="16">
        <f>'KEEI BAU - Industry'!AL$40*'Others Split'!$H$15</f>
        <v>10246656580992.992</v>
      </c>
      <c r="W26" s="16">
        <f>'KEEI BAU - Industry'!AM$40*'Others Split'!$H$15</f>
        <v>10424062910947.057</v>
      </c>
      <c r="X26" s="16">
        <f>'KEEI BAU - Industry'!AN$40*'Others Split'!$H$15</f>
        <v>10604962637618.318</v>
      </c>
      <c r="Y26" s="16">
        <f>'KEEI BAU - Industry'!AO$40*'Others Split'!$H$15</f>
        <v>10785862364289.582</v>
      </c>
      <c r="Z26" s="16">
        <f>'KEEI BAU - Industry'!AP$40*'Others Split'!$H$15</f>
        <v>10966762090960.779</v>
      </c>
      <c r="AA26" s="16">
        <f>'KEEI BAU - Industry'!AQ$40*'Others Split'!$H$15</f>
        <v>11147661817632.043</v>
      </c>
      <c r="AB26" s="16">
        <f>'KEEI BAU - Industry'!AR$40*'Others Split'!$H$15</f>
        <v>11328561544303.305</v>
      </c>
      <c r="AC26" s="16">
        <f>'KEEI BAU - Industry'!AS$40*'Others Split'!$H$15</f>
        <v>11509461270974.502</v>
      </c>
      <c r="AD26" s="16">
        <f>'KEEI BAU - Industry'!AT$40*'Others Split'!$H$15</f>
        <v>11690360997645.766</v>
      </c>
      <c r="AE26" s="16">
        <f>'KEEI BAU - Industry'!AU$40*'Others Split'!$H$15</f>
        <v>11871260724317.027</v>
      </c>
      <c r="AF26" s="16">
        <f>'KEEI BAU - Industry'!AV$40*'Others Split'!$H$15</f>
        <v>12052160450988.227</v>
      </c>
    </row>
  </sheetData>
  <pageMargins left="0.7" right="0.7" top="0.75" bottom="0.75" header="0.3" footer="0.3"/>
  <pageSetup paperSize="9" orientation="portrait" r:id="rId1"/>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65A70E-05BE-4F71-92EA-D90139295743}">
  <dimension ref="A1:AI80"/>
  <sheetViews>
    <sheetView zoomScale="55" zoomScaleNormal="55" workbookViewId="0">
      <selection activeCell="A17" sqref="A17"/>
    </sheetView>
  </sheetViews>
  <sheetFormatPr defaultColWidth="9.140625" defaultRowHeight="15"/>
  <cols>
    <col min="1" max="1" width="39.85546875" customWidth="1"/>
    <col min="2" max="33" width="11.85546875" customWidth="1"/>
    <col min="34" max="35" width="9.5703125" bestFit="1" customWidth="1"/>
  </cols>
  <sheetData>
    <row r="1" spans="1:35">
      <c r="A1" s="24" t="s">
        <v>27</v>
      </c>
      <c r="B1" s="1">
        <v>2020</v>
      </c>
      <c r="C1" s="1">
        <v>2021</v>
      </c>
      <c r="D1" s="1">
        <v>2022</v>
      </c>
      <c r="E1" s="1">
        <v>2023</v>
      </c>
      <c r="F1" s="1">
        <v>2024</v>
      </c>
      <c r="G1" s="1">
        <v>2025</v>
      </c>
      <c r="H1" s="1">
        <v>2026</v>
      </c>
      <c r="I1" s="1">
        <v>2027</v>
      </c>
      <c r="J1" s="1">
        <v>2028</v>
      </c>
      <c r="K1" s="1">
        <v>2029</v>
      </c>
      <c r="L1" s="1">
        <v>2030</v>
      </c>
      <c r="M1" s="1">
        <v>2031</v>
      </c>
      <c r="N1" s="1">
        <v>2032</v>
      </c>
      <c r="O1" s="1">
        <v>2033</v>
      </c>
      <c r="P1" s="1">
        <v>2034</v>
      </c>
      <c r="Q1" s="1">
        <v>2035</v>
      </c>
      <c r="R1" s="1">
        <v>2036</v>
      </c>
      <c r="S1" s="1">
        <v>2037</v>
      </c>
      <c r="T1" s="1">
        <v>2038</v>
      </c>
      <c r="U1" s="1">
        <v>2039</v>
      </c>
      <c r="V1" s="1">
        <v>2040</v>
      </c>
      <c r="W1" s="1">
        <v>2041</v>
      </c>
      <c r="X1" s="1">
        <v>2042</v>
      </c>
      <c r="Y1" s="1">
        <v>2043</v>
      </c>
      <c r="Z1" s="1">
        <v>2044</v>
      </c>
      <c r="AA1" s="1">
        <v>2045</v>
      </c>
      <c r="AB1" s="1">
        <v>2046</v>
      </c>
      <c r="AC1" s="1">
        <v>2047</v>
      </c>
      <c r="AD1" s="1">
        <v>2048</v>
      </c>
      <c r="AE1" s="1">
        <v>2049</v>
      </c>
      <c r="AF1" s="1">
        <v>2050</v>
      </c>
      <c r="AG1" s="1"/>
      <c r="AH1" s="1"/>
      <c r="AI1" s="1"/>
    </row>
    <row r="2" spans="1:35">
      <c r="A2" t="s">
        <v>2</v>
      </c>
      <c r="B2" s="16">
        <f>'KEEI BAU - Industry'!R37*'Others Split'!$D$46*'Others Split'!$I$6</f>
        <v>76236330577659.875</v>
      </c>
      <c r="C2" s="16">
        <f>'KEEI BAU - Industry'!S37*'Others Split'!$D$46*'Others Split'!$I$6</f>
        <v>77927733637930.109</v>
      </c>
      <c r="D2" s="16">
        <f>'KEEI BAU - Industry'!T37*'Others Split'!$D$46*'Others Split'!$I$6</f>
        <v>79619136698200.344</v>
      </c>
      <c r="E2" s="16">
        <f>'KEEI BAU - Industry'!U37*'Others Split'!$D$46*'Others Split'!$I$6</f>
        <v>81310539758470.594</v>
      </c>
      <c r="F2" s="16">
        <f>'KEEI BAU - Industry'!V37*'Others Split'!$D$46*'Others Split'!$I$6</f>
        <v>83001942818740.828</v>
      </c>
      <c r="G2" s="16">
        <f>'KEEI BAU - Industry'!W37*'Others Split'!$D$46*'Others Split'!$I$6</f>
        <v>84693345879011.063</v>
      </c>
      <c r="H2" s="16">
        <f>'KEEI BAU - Industry'!X37*'Others Split'!$D$46*'Others Split'!$I$6</f>
        <v>85474970809551.922</v>
      </c>
      <c r="I2" s="16">
        <f>'KEEI BAU - Industry'!Y37*'Others Split'!$D$46*'Others Split'!$I$6</f>
        <v>86256595740092.547</v>
      </c>
      <c r="J2" s="16">
        <f>'KEEI BAU - Industry'!Z37*'Others Split'!$D$46*'Others Split'!$I$6</f>
        <v>87038220670633.172</v>
      </c>
      <c r="K2" s="16">
        <f>'KEEI BAU - Industry'!AA37*'Others Split'!$D$46*'Others Split'!$I$6</f>
        <v>87819845601173.781</v>
      </c>
      <c r="L2" s="16">
        <f>'KEEI BAU - Industry'!AB37*'Others Split'!$D$46*'Others Split'!$I$6</f>
        <v>88601470531714.563</v>
      </c>
      <c r="M2" s="16">
        <f>'KEEI BAU - Industry'!AC37*'Others Split'!$D$46*'Others Split'!$I$6</f>
        <v>89157177292962.563</v>
      </c>
      <c r="N2" s="16">
        <f>'KEEI BAU - Industry'!AD37*'Others Split'!$D$46*'Others Split'!$I$6</f>
        <v>89712884054210.719</v>
      </c>
      <c r="O2" s="16">
        <f>'KEEI BAU - Industry'!AE37*'Others Split'!$D$46*'Others Split'!$I$6</f>
        <v>90268590815458.875</v>
      </c>
      <c r="P2" s="16">
        <f>'KEEI BAU - Industry'!AF37*'Others Split'!$D$46*'Others Split'!$I$6</f>
        <v>90824297576707</v>
      </c>
      <c r="Q2" s="16">
        <f>'KEEI BAU - Industry'!AG37*'Others Split'!$D$46*'Others Split'!$I$6</f>
        <v>91380004337955.125</v>
      </c>
      <c r="R2" s="16">
        <f>'KEEI BAU - Industry'!AH37*'Others Split'!$D$46*'Others Split'!$I$6</f>
        <v>91816260113140.781</v>
      </c>
      <c r="S2" s="16">
        <f>'KEEI BAU - Industry'!AI37*'Others Split'!$D$46*'Others Split'!$I$6</f>
        <v>92252515888326.094</v>
      </c>
      <c r="T2" s="16">
        <f>'KEEI BAU - Industry'!AJ37*'Others Split'!$D$46*'Others Split'!$I$6</f>
        <v>92688771663511.547</v>
      </c>
      <c r="U2" s="16">
        <f>'KEEI BAU - Industry'!AK37*'Others Split'!$D$46*'Others Split'!$I$6</f>
        <v>93125027438697.031</v>
      </c>
      <c r="V2" s="16">
        <f>'KEEI BAU - Industry'!AL37*'Others Split'!$D$46*'Others Split'!$I$6</f>
        <v>93561283213882.328</v>
      </c>
      <c r="W2" s="16">
        <f>'KEEI BAU - Industry'!AM37*'Others Split'!$D$46*'Others Split'!$I$6</f>
        <v>94156806970484.75</v>
      </c>
      <c r="X2" s="16">
        <f>'KEEI BAU - Industry'!AN37*'Others Split'!$D$46*'Others Split'!$I$6</f>
        <v>94643738921575.547</v>
      </c>
      <c r="Y2" s="16">
        <f>'KEEI BAU - Industry'!AO37*'Others Split'!$D$46*'Others Split'!$I$6</f>
        <v>95130670872666.5</v>
      </c>
      <c r="Z2" s="16">
        <f>'KEEI BAU - Industry'!AP37*'Others Split'!$D$46*'Others Split'!$I$6</f>
        <v>95617602823757.313</v>
      </c>
      <c r="AA2" s="16">
        <f>'KEEI BAU - Industry'!AQ37*'Others Split'!$D$46*'Others Split'!$I$6</f>
        <v>96104534774848.109</v>
      </c>
      <c r="AB2" s="16">
        <f>'KEEI BAU - Industry'!AR37*'Others Split'!$D$46*'Others Split'!$I$6</f>
        <v>96591466725938.891</v>
      </c>
      <c r="AC2" s="16">
        <f>'KEEI BAU - Industry'!AS37*'Others Split'!$D$46*'Others Split'!$I$6</f>
        <v>97078398677029.844</v>
      </c>
      <c r="AD2" s="16">
        <f>'KEEI BAU - Industry'!AT37*'Others Split'!$D$46*'Others Split'!$I$6</f>
        <v>97565330628120.656</v>
      </c>
      <c r="AE2" s="16">
        <f>'KEEI BAU - Industry'!AU37*'Others Split'!$D$46*'Others Split'!$I$6</f>
        <v>98052262579211.453</v>
      </c>
      <c r="AF2" s="16">
        <f>'KEEI BAU - Industry'!AV37*'Others Split'!$D$46*'Others Split'!$I$6</f>
        <v>98539194530302.406</v>
      </c>
    </row>
    <row r="3" spans="1:35">
      <c r="A3" t="s">
        <v>3</v>
      </c>
      <c r="B3" s="16">
        <f>-SUM('2019 KESIS Energy Balance'!Z36:AE36)*'KEEI BAU - Industry'!$A$44/1000*(1+'KEEI BAU - Coal Supply'!R9)</f>
        <v>367786675336.9765</v>
      </c>
      <c r="C3" s="16">
        <f>B3*(1+'KEEI BAU - Coal Supply'!S9)</f>
        <v>372119985612.80121</v>
      </c>
      <c r="D3" s="16">
        <f>C3*(1+'KEEI BAU - Coal Supply'!T9)</f>
        <v>376453295888.62592</v>
      </c>
      <c r="E3" s="16">
        <f>D3*(1+'KEEI BAU - Coal Supply'!U9)</f>
        <v>380786606164.45233</v>
      </c>
      <c r="F3" s="16">
        <f>E3*(1+'KEEI BAU - Coal Supply'!V9)</f>
        <v>385119916440.2771</v>
      </c>
      <c r="G3" s="16">
        <f>F3*(1+'KEEI BAU - Coal Supply'!W9)</f>
        <v>389453226716.10309</v>
      </c>
      <c r="H3" s="16">
        <f>G3*(1+'KEEI BAU - Coal Supply'!X9)</f>
        <v>390977552530.57751</v>
      </c>
      <c r="I3" s="16">
        <f>H3*(1+'KEEI BAU - Coal Supply'!Y9)</f>
        <v>392501878345.05237</v>
      </c>
      <c r="J3" s="16">
        <f>I3*(1+'KEEI BAU - Coal Supply'!Z9)</f>
        <v>394026204159.52679</v>
      </c>
      <c r="K3" s="16">
        <f>J3*(1+'KEEI BAU - Coal Supply'!AA9)</f>
        <v>395550529974.00165</v>
      </c>
      <c r="L3" s="16">
        <f>K3*(1+'KEEI BAU - Coal Supply'!AB9)</f>
        <v>397074855788.47632</v>
      </c>
      <c r="M3" s="16">
        <f>L3*(1+'KEEI BAU - Coal Supply'!AC9)</f>
        <v>395643365477.65643</v>
      </c>
      <c r="N3" s="16">
        <f>M3*(1+'KEEI BAU - Coal Supply'!AD9)</f>
        <v>394211875166.83636</v>
      </c>
      <c r="O3" s="16">
        <f>N3*(1+'KEEI BAU - Coal Supply'!AE9)</f>
        <v>392780384856.01672</v>
      </c>
      <c r="P3" s="16">
        <f>O3*(1+'KEEI BAU - Coal Supply'!AF9)</f>
        <v>391348894545.19666</v>
      </c>
      <c r="Q3" s="16">
        <f>P3*(1+'KEEI BAU - Coal Supply'!AG9)</f>
        <v>389917404234.37695</v>
      </c>
      <c r="R3" s="16">
        <f>Q3*(1+'KEEI BAU - Coal Supply'!AH9)</f>
        <v>381889619833.51178</v>
      </c>
      <c r="S3" s="16">
        <f>R3*(1+'KEEI BAU - Coal Supply'!AI9)</f>
        <v>373861835432.65112</v>
      </c>
      <c r="T3" s="16">
        <f>S3*(1+'KEEI BAU - Coal Supply'!AJ9)</f>
        <v>365834051031.78711</v>
      </c>
      <c r="U3" s="16">
        <f>T3*(1+'KEEI BAU - Coal Supply'!AK9)</f>
        <v>357806266630.9231</v>
      </c>
      <c r="V3" s="16">
        <f>U3*(1+'KEEI BAU - Coal Supply'!AL9)</f>
        <v>349778482230.06219</v>
      </c>
      <c r="W3" s="16">
        <f>V3*(1+'KEEI BAU - Coal Supply'!AM9)</f>
        <v>350545756615.92145</v>
      </c>
      <c r="X3" s="16">
        <f>W3*(1+'KEEI BAU - Coal Supply'!AN9)</f>
        <v>345316400010.83319</v>
      </c>
      <c r="Y3" s="16">
        <f>X3*(1+'KEEI BAU - Coal Supply'!AO9)</f>
        <v>340087043405.74658</v>
      </c>
      <c r="Z3" s="16">
        <f>Y3*(1+'KEEI BAU - Coal Supply'!AP9)</f>
        <v>334857686800.65833</v>
      </c>
      <c r="AA3" s="16">
        <f>Z3*(1+'KEEI BAU - Coal Supply'!AQ9)</f>
        <v>329628330195.57172</v>
      </c>
      <c r="AB3" s="16">
        <f>AA3*(1+'KEEI BAU - Coal Supply'!AR9)</f>
        <v>324398973590.48517</v>
      </c>
      <c r="AC3" s="16">
        <f>AB3*(1+'KEEI BAU - Coal Supply'!AS9)</f>
        <v>319169616985.39691</v>
      </c>
      <c r="AD3" s="16">
        <f>AC3*(1+'KEEI BAU - Coal Supply'!AT9)</f>
        <v>313940260380.3103</v>
      </c>
      <c r="AE3" s="16">
        <f>AD3*(1+'KEEI BAU - Coal Supply'!AU9)</f>
        <v>308710903775.22369</v>
      </c>
      <c r="AF3" s="16">
        <f>AE3*(1+'KEEI BAU - Coal Supply'!AV9)</f>
        <v>303481547170.13544</v>
      </c>
    </row>
    <row r="4" spans="1:35">
      <c r="A4" t="s">
        <v>4</v>
      </c>
      <c r="B4" s="16">
        <v>0</v>
      </c>
      <c r="C4" s="16">
        <v>0</v>
      </c>
      <c r="D4" s="16">
        <v>0</v>
      </c>
      <c r="E4" s="16">
        <v>0</v>
      </c>
      <c r="F4" s="16">
        <v>0</v>
      </c>
      <c r="G4" s="16">
        <v>0</v>
      </c>
      <c r="H4" s="16">
        <v>0</v>
      </c>
      <c r="I4" s="16">
        <v>0</v>
      </c>
      <c r="J4" s="16">
        <v>0</v>
      </c>
      <c r="K4" s="16">
        <v>0</v>
      </c>
      <c r="L4" s="16">
        <v>0</v>
      </c>
      <c r="M4" s="16">
        <v>0</v>
      </c>
      <c r="N4" s="16">
        <v>0</v>
      </c>
      <c r="O4" s="16">
        <v>0</v>
      </c>
      <c r="P4" s="16">
        <v>0</v>
      </c>
      <c r="Q4" s="16">
        <v>0</v>
      </c>
      <c r="R4" s="16">
        <v>0</v>
      </c>
      <c r="S4" s="16">
        <v>0</v>
      </c>
      <c r="T4" s="16">
        <v>0</v>
      </c>
      <c r="U4" s="16">
        <v>0</v>
      </c>
      <c r="V4" s="16">
        <v>0</v>
      </c>
      <c r="W4" s="16">
        <v>0</v>
      </c>
      <c r="X4" s="16">
        <v>0</v>
      </c>
      <c r="Y4" s="16">
        <v>0</v>
      </c>
      <c r="Z4" s="16">
        <v>0</v>
      </c>
      <c r="AA4" s="16">
        <v>0</v>
      </c>
      <c r="AB4" s="16">
        <v>0</v>
      </c>
      <c r="AC4" s="16">
        <v>0</v>
      </c>
      <c r="AD4" s="16">
        <v>0</v>
      </c>
      <c r="AE4" s="16">
        <v>0</v>
      </c>
      <c r="AF4" s="16">
        <v>0</v>
      </c>
    </row>
    <row r="5" spans="1:35">
      <c r="A5" t="s">
        <v>5</v>
      </c>
      <c r="B5" s="16">
        <f>'KEEI BAU - Industry'!R$37*'Others Split'!$D$46*'Others Split'!$I$7</f>
        <v>1977644354360.5574</v>
      </c>
      <c r="C5" s="16">
        <f>'KEEI BAU - Industry'!S$37*'Others Split'!$D$46*'Others Split'!$I$7</f>
        <v>2021520990181.6394</v>
      </c>
      <c r="D5" s="16">
        <f>'KEEI BAU - Industry'!T$37*'Others Split'!$D$46*'Others Split'!$I$7</f>
        <v>2065397626002.7214</v>
      </c>
      <c r="E5" s="16">
        <f>'KEEI BAU - Industry'!U$37*'Others Split'!$D$46*'Others Split'!$I$7</f>
        <v>2109274261823.8037</v>
      </c>
      <c r="F5" s="16">
        <f>'KEEI BAU - Industry'!V$37*'Others Split'!$D$46*'Others Split'!$I$7</f>
        <v>2153150897644.8857</v>
      </c>
      <c r="G5" s="16">
        <f>'KEEI BAU - Industry'!W$37*'Others Split'!$D$46*'Others Split'!$I$7</f>
        <v>2197027533465.9678</v>
      </c>
      <c r="H5" s="16">
        <f>'KEEI BAU - Industry'!X$37*'Others Split'!$D$46*'Others Split'!$I$7</f>
        <v>2217303642237.1914</v>
      </c>
      <c r="I5" s="16">
        <f>'KEEI BAU - Industry'!Y$37*'Others Split'!$D$46*'Others Split'!$I$7</f>
        <v>2237579751008.4087</v>
      </c>
      <c r="J5" s="16">
        <f>'KEEI BAU - Industry'!Z$37*'Others Split'!$D$46*'Others Split'!$I$7</f>
        <v>2257855859779.6265</v>
      </c>
      <c r="K5" s="16">
        <f>'KEEI BAU - Industry'!AA$37*'Others Split'!$D$46*'Others Split'!$I$7</f>
        <v>2278131968550.8438</v>
      </c>
      <c r="L5" s="16">
        <f>'KEEI BAU - Industry'!AB$37*'Others Split'!$D$46*'Others Split'!$I$7</f>
        <v>2298408077322.0654</v>
      </c>
      <c r="M5" s="16">
        <f>'KEEI BAU - Industry'!AC$37*'Others Split'!$D$46*'Others Split'!$I$7</f>
        <v>2312823649671.0332</v>
      </c>
      <c r="N5" s="16">
        <f>'KEEI BAU - Industry'!AD$37*'Others Split'!$D$46*'Others Split'!$I$7</f>
        <v>2327239222020.0054</v>
      </c>
      <c r="O5" s="16">
        <f>'KEEI BAU - Industry'!AE$37*'Others Split'!$D$46*'Others Split'!$I$7</f>
        <v>2341654794368.9771</v>
      </c>
      <c r="P5" s="16">
        <f>'KEEI BAU - Industry'!AF$37*'Others Split'!$D$46*'Others Split'!$I$7</f>
        <v>2356070366717.9487</v>
      </c>
      <c r="Q5" s="16">
        <f>'KEEI BAU - Industry'!AG$37*'Others Split'!$D$46*'Others Split'!$I$7</f>
        <v>2370485939066.9199</v>
      </c>
      <c r="R5" s="16">
        <f>'KEEI BAU - Industry'!AH$37*'Others Split'!$D$46*'Others Split'!$I$7</f>
        <v>2381802836985.7441</v>
      </c>
      <c r="S5" s="16">
        <f>'KEEI BAU - Industry'!AI$37*'Others Split'!$D$46*'Others Split'!$I$7</f>
        <v>2393119734904.5591</v>
      </c>
      <c r="T5" s="16">
        <f>'KEEI BAU - Industry'!AJ$37*'Others Split'!$D$46*'Others Split'!$I$7</f>
        <v>2404436632823.3779</v>
      </c>
      <c r="U5" s="16">
        <f>'KEEI BAU - Industry'!AK$37*'Others Split'!$D$46*'Others Split'!$I$7</f>
        <v>2415753530742.1973</v>
      </c>
      <c r="V5" s="16">
        <f>'KEEI BAU - Industry'!AL$37*'Others Split'!$D$46*'Others Split'!$I$7</f>
        <v>2427070428661.0122</v>
      </c>
      <c r="W5" s="16">
        <f>'KEEI BAU - Industry'!AM$37*'Others Split'!$D$46*'Others Split'!$I$7</f>
        <v>2442518892486.7026</v>
      </c>
      <c r="X5" s="16">
        <f>'KEEI BAU - Industry'!AN$37*'Others Split'!$D$46*'Others Split'!$I$7</f>
        <v>2455150379557.7065</v>
      </c>
      <c r="Y5" s="16">
        <f>'KEEI BAU - Industry'!AO$37*'Others Split'!$D$46*'Others Split'!$I$7</f>
        <v>2467781866628.7144</v>
      </c>
      <c r="Z5" s="16">
        <f>'KEEI BAU - Industry'!AP$37*'Others Split'!$D$46*'Others Split'!$I$7</f>
        <v>2480413353699.7188</v>
      </c>
      <c r="AA5" s="16">
        <f>'KEEI BAU - Industry'!AQ$37*'Others Split'!$D$46*'Others Split'!$I$7</f>
        <v>2493044840770.7222</v>
      </c>
      <c r="AB5" s="16">
        <f>'KEEI BAU - Industry'!AR$37*'Others Split'!$D$46*'Others Split'!$I$7</f>
        <v>2505676327841.7261</v>
      </c>
      <c r="AC5" s="16">
        <f>'KEEI BAU - Industry'!AS$37*'Others Split'!$D$46*'Others Split'!$I$7</f>
        <v>2518307814912.7339</v>
      </c>
      <c r="AD5" s="16">
        <f>'KEEI BAU - Industry'!AT$37*'Others Split'!$D$46*'Others Split'!$I$7</f>
        <v>2530939301983.7383</v>
      </c>
      <c r="AE5" s="16">
        <f>'KEEI BAU - Industry'!AU$37*'Others Split'!$D$46*'Others Split'!$I$7</f>
        <v>2543570789054.7417</v>
      </c>
      <c r="AF5" s="16">
        <f>'KEEI BAU - Industry'!AV$37*'Others Split'!$D$46*'Others Split'!$I$7</f>
        <v>2556202276125.75</v>
      </c>
    </row>
    <row r="6" spans="1:35">
      <c r="A6" t="s">
        <v>6</v>
      </c>
      <c r="B6" s="16">
        <f>'KEEI BAU - Industry'!R$37*'Others Split'!$D$46*'Others Split'!$I$8</f>
        <v>2279367476664.3818</v>
      </c>
      <c r="C6" s="16">
        <f>'KEEI BAU - Industry'!S$37*'Others Split'!$D$46*'Others Split'!$I$8</f>
        <v>2329938235989.9932</v>
      </c>
      <c r="D6" s="16">
        <f>'KEEI BAU - Industry'!T$37*'Others Split'!$D$46*'Others Split'!$I$8</f>
        <v>2380508995315.6045</v>
      </c>
      <c r="E6" s="16">
        <f>'KEEI BAU - Industry'!U$37*'Others Split'!$D$46*'Others Split'!$I$8</f>
        <v>2431079754641.2158</v>
      </c>
      <c r="F6" s="16">
        <f>'KEEI BAU - Industry'!V$37*'Others Split'!$D$46*'Others Split'!$I$8</f>
        <v>2481650513966.8271</v>
      </c>
      <c r="G6" s="16">
        <f>'KEEI BAU - Industry'!W$37*'Others Split'!$D$46*'Others Split'!$I$8</f>
        <v>2532221273292.439</v>
      </c>
      <c r="H6" s="16">
        <f>'KEEI BAU - Industry'!X$37*'Others Split'!$D$46*'Others Split'!$I$8</f>
        <v>2555590845675.1235</v>
      </c>
      <c r="I6" s="16">
        <f>'KEEI BAU - Industry'!Y$37*'Others Split'!$D$46*'Others Split'!$I$8</f>
        <v>2578960418057.8008</v>
      </c>
      <c r="J6" s="16">
        <f>'KEEI BAU - Industry'!Z$37*'Others Split'!$D$46*'Others Split'!$I$8</f>
        <v>2602329990440.4785</v>
      </c>
      <c r="K6" s="16">
        <f>'KEEI BAU - Industry'!AA$37*'Others Split'!$D$46*'Others Split'!$I$8</f>
        <v>2625699562823.1558</v>
      </c>
      <c r="L6" s="16">
        <f>'KEEI BAU - Industry'!AB$37*'Others Split'!$D$46*'Others Split'!$I$8</f>
        <v>2649069135205.8379</v>
      </c>
      <c r="M6" s="16">
        <f>'KEEI BAU - Industry'!AC$37*'Others Split'!$D$46*'Others Split'!$I$8</f>
        <v>2665684047132.3877</v>
      </c>
      <c r="N6" s="16">
        <f>'KEEI BAU - Industry'!AD$37*'Others Split'!$D$46*'Others Split'!$I$8</f>
        <v>2682298959058.9429</v>
      </c>
      <c r="O6" s="16">
        <f>'KEEI BAU - Industry'!AE$37*'Others Split'!$D$46*'Others Split'!$I$8</f>
        <v>2698913870985.4976</v>
      </c>
      <c r="P6" s="16">
        <f>'KEEI BAU - Industry'!AF$37*'Others Split'!$D$46*'Others Split'!$I$8</f>
        <v>2715528782912.0522</v>
      </c>
      <c r="Q6" s="16">
        <f>'KEEI BAU - Industry'!AG$37*'Others Split'!$D$46*'Others Split'!$I$8</f>
        <v>2732143694838.606</v>
      </c>
      <c r="R6" s="16">
        <f>'KEEI BAU - Industry'!AH$37*'Others Split'!$D$46*'Others Split'!$I$8</f>
        <v>2745187177098.7109</v>
      </c>
      <c r="S6" s="16">
        <f>'KEEI BAU - Industry'!AI$37*'Others Split'!$D$46*'Others Split'!$I$8</f>
        <v>2758230659358.8052</v>
      </c>
      <c r="T6" s="16">
        <f>'KEEI BAU - Industry'!AJ$37*'Others Split'!$D$46*'Others Split'!$I$8</f>
        <v>2771274141618.9043</v>
      </c>
      <c r="U6" s="16">
        <f>'KEEI BAU - Industry'!AK$37*'Others Split'!$D$46*'Others Split'!$I$8</f>
        <v>2784317623879.0034</v>
      </c>
      <c r="V6" s="16">
        <f>'KEEI BAU - Industry'!AL$37*'Others Split'!$D$46*'Others Split'!$I$8</f>
        <v>2797361106139.0981</v>
      </c>
      <c r="W6" s="16">
        <f>'KEEI BAU - Industry'!AM$37*'Others Split'!$D$46*'Others Split'!$I$8</f>
        <v>2815166494621.1392</v>
      </c>
      <c r="X6" s="16">
        <f>'KEEI BAU - Industry'!AN$37*'Others Split'!$D$46*'Others Split'!$I$8</f>
        <v>2829725128860.9453</v>
      </c>
      <c r="Y6" s="16">
        <f>'KEEI BAU - Industry'!AO$37*'Others Split'!$D$46*'Others Split'!$I$8</f>
        <v>2844283763100.7559</v>
      </c>
      <c r="Z6" s="16">
        <f>'KEEI BAU - Industry'!AP$37*'Others Split'!$D$46*'Others Split'!$I$8</f>
        <v>2858842397340.5625</v>
      </c>
      <c r="AA6" s="16">
        <f>'KEEI BAU - Industry'!AQ$37*'Others Split'!$D$46*'Others Split'!$I$8</f>
        <v>2873401031580.3682</v>
      </c>
      <c r="AB6" s="16">
        <f>'KEEI BAU - Industry'!AR$37*'Others Split'!$D$46*'Others Split'!$I$8</f>
        <v>2887959665820.1743</v>
      </c>
      <c r="AC6" s="16">
        <f>'KEEI BAU - Industry'!AS$37*'Others Split'!$D$46*'Others Split'!$I$8</f>
        <v>2902518300059.9849</v>
      </c>
      <c r="AD6" s="16">
        <f>'KEEI BAU - Industry'!AT$37*'Others Split'!$D$46*'Others Split'!$I$8</f>
        <v>2917076934299.7915</v>
      </c>
      <c r="AE6" s="16">
        <f>'KEEI BAU - Industry'!AU$37*'Others Split'!$D$46*'Others Split'!$I$8</f>
        <v>2931635568539.5972</v>
      </c>
      <c r="AF6" s="16">
        <f>'KEEI BAU - Industry'!AV$37*'Others Split'!$D$46*'Others Split'!$I$8</f>
        <v>2946194202779.4082</v>
      </c>
    </row>
    <row r="7" spans="1:35">
      <c r="A7" t="s">
        <v>7</v>
      </c>
      <c r="B7" s="16">
        <f>'KEEI BAU - Industry'!R$37*'Others Split'!$D$46*'Others Split'!$I$9</f>
        <v>412921970345.76807</v>
      </c>
      <c r="C7" s="16">
        <f>'KEEI BAU - Industry'!S$37*'Others Split'!$D$46*'Others Split'!$I$9</f>
        <v>422083186251.66986</v>
      </c>
      <c r="D7" s="16">
        <f>'KEEI BAU - Industry'!T$37*'Others Split'!$D$46*'Others Split'!$I$9</f>
        <v>431244402157.57172</v>
      </c>
      <c r="E7" s="16">
        <f>'KEEI BAU - Industry'!U$37*'Others Split'!$D$46*'Others Split'!$I$9</f>
        <v>440405618063.47357</v>
      </c>
      <c r="F7" s="16">
        <f>'KEEI BAU - Industry'!V$37*'Others Split'!$D$46*'Others Split'!$I$9</f>
        <v>449566833969.37543</v>
      </c>
      <c r="G7" s="16">
        <f>'KEEI BAU - Industry'!W$37*'Others Split'!$D$46*'Others Split'!$I$9</f>
        <v>458728049875.27728</v>
      </c>
      <c r="H7" s="16">
        <f>'KEEI BAU - Industry'!X$37*'Others Split'!$D$46*'Others Split'!$I$9</f>
        <v>462961597108.52887</v>
      </c>
      <c r="I7" s="16">
        <f>'KEEI BAU - Industry'!Y$37*'Others Split'!$D$46*'Others Split'!$I$9</f>
        <v>467195144341.77917</v>
      </c>
      <c r="J7" s="16">
        <f>'KEEI BAU - Industry'!Z$37*'Others Split'!$D$46*'Others Split'!$I$9</f>
        <v>471428691575.02948</v>
      </c>
      <c r="K7" s="16">
        <f>'KEEI BAU - Industry'!AA$37*'Others Split'!$D$46*'Others Split'!$I$9</f>
        <v>475662238808.27979</v>
      </c>
      <c r="L7" s="16">
        <f>'KEEI BAU - Industry'!AB$37*'Others Split'!$D$46*'Others Split'!$I$9</f>
        <v>479895786041.53094</v>
      </c>
      <c r="M7" s="16">
        <f>'KEEI BAU - Industry'!AC$37*'Others Split'!$D$46*'Others Split'!$I$9</f>
        <v>482905683410.02032</v>
      </c>
      <c r="N7" s="16">
        <f>'KEEI BAU - Industry'!AD$37*'Others Split'!$D$46*'Others Split'!$I$9</f>
        <v>485915580778.51062</v>
      </c>
      <c r="O7" s="16">
        <f>'KEEI BAU - Industry'!AE$37*'Others Split'!$D$46*'Others Split'!$I$9</f>
        <v>488925478147.00085</v>
      </c>
      <c r="P7" s="16">
        <f>'KEEI BAU - Industry'!AF$37*'Others Split'!$D$46*'Others Split'!$I$9</f>
        <v>491935375515.49109</v>
      </c>
      <c r="Q7" s="16">
        <f>'KEEI BAU - Industry'!AG$37*'Others Split'!$D$46*'Others Split'!$I$9</f>
        <v>494945272883.98114</v>
      </c>
      <c r="R7" s="16">
        <f>'KEEI BAU - Industry'!AH$37*'Others Split'!$D$46*'Others Split'!$I$9</f>
        <v>497308182967.6568</v>
      </c>
      <c r="S7" s="16">
        <f>'KEEI BAU - Industry'!AI$37*'Others Split'!$D$46*'Others Split'!$I$9</f>
        <v>499671093051.33057</v>
      </c>
      <c r="T7" s="16">
        <f>'KEEI BAU - Industry'!AJ$37*'Others Split'!$D$46*'Others Split'!$I$9</f>
        <v>502034003135.00513</v>
      </c>
      <c r="U7" s="16">
        <f>'KEEI BAU - Industry'!AK$37*'Others Split'!$D$46*'Others Split'!$I$9</f>
        <v>504396913218.67975</v>
      </c>
      <c r="V7" s="16">
        <f>'KEEI BAU - Industry'!AL$37*'Others Split'!$D$46*'Others Split'!$I$9</f>
        <v>506759823302.35352</v>
      </c>
      <c r="W7" s="16">
        <f>'KEEI BAU - Industry'!AM$37*'Others Split'!$D$46*'Others Split'!$I$9</f>
        <v>509985383099.11591</v>
      </c>
      <c r="X7" s="16">
        <f>'KEEI BAU - Industry'!AN$37*'Others Split'!$D$46*'Others Split'!$I$9</f>
        <v>512622772636.95441</v>
      </c>
      <c r="Y7" s="16">
        <f>'KEEI BAU - Industry'!AO$37*'Others Split'!$D$46*'Others Split'!$I$9</f>
        <v>515260162174.79382</v>
      </c>
      <c r="Z7" s="16">
        <f>'KEEI BAU - Industry'!AP$37*'Others Split'!$D$46*'Others Split'!$I$9</f>
        <v>517897551712.63245</v>
      </c>
      <c r="AA7" s="16">
        <f>'KEEI BAU - Industry'!AQ$37*'Others Split'!$D$46*'Others Split'!$I$9</f>
        <v>520534941250.47095</v>
      </c>
      <c r="AB7" s="16">
        <f>'KEEI BAU - Industry'!AR$37*'Others Split'!$D$46*'Others Split'!$I$9</f>
        <v>523172330788.30945</v>
      </c>
      <c r="AC7" s="16">
        <f>'KEEI BAU - Industry'!AS$37*'Others Split'!$D$46*'Others Split'!$I$9</f>
        <v>525809720326.14886</v>
      </c>
      <c r="AD7" s="16">
        <f>'KEEI BAU - Industry'!AT$37*'Others Split'!$D$46*'Others Split'!$I$9</f>
        <v>528447109863.98749</v>
      </c>
      <c r="AE7" s="16">
        <f>'KEEI BAU - Industry'!AU$37*'Others Split'!$D$46*'Others Split'!$I$9</f>
        <v>531084499401.82599</v>
      </c>
      <c r="AF7" s="16">
        <f>'KEEI BAU - Industry'!AV$37*'Others Split'!$D$46*'Others Split'!$I$9</f>
        <v>533721888939.66541</v>
      </c>
    </row>
    <row r="8" spans="1:35">
      <c r="A8" t="s">
        <v>8</v>
      </c>
      <c r="B8" s="16">
        <f>'KEEI BAU - Industry'!R$37*'Others Split'!$D$46*'Others Split'!$I$10</f>
        <v>64642164481.709572</v>
      </c>
      <c r="C8" s="16">
        <f>'KEEI BAU - Industry'!S$37*'Others Split'!$D$46*'Others Split'!$I$10</f>
        <v>66076335748.852058</v>
      </c>
      <c r="D8" s="16">
        <f>'KEEI BAU - Industry'!T$37*'Others Split'!$D$46*'Others Split'!$I$10</f>
        <v>67510507015.994537</v>
      </c>
      <c r="E8" s="16">
        <f>'KEEI BAU - Industry'!U$37*'Others Split'!$D$46*'Others Split'!$I$10</f>
        <v>68944678283.137024</v>
      </c>
      <c r="F8" s="16">
        <f>'KEEI BAU - Industry'!V$37*'Others Split'!$D$46*'Others Split'!$I$10</f>
        <v>70378849550.27951</v>
      </c>
      <c r="G8" s="16">
        <f>'KEEI BAU - Industry'!W$37*'Others Split'!$D$46*'Others Split'!$I$10</f>
        <v>71813020817.421997</v>
      </c>
      <c r="H8" s="16">
        <f>'KEEI BAU - Industry'!X$37*'Others Split'!$D$46*'Others Split'!$I$10</f>
        <v>72475774742.488693</v>
      </c>
      <c r="I8" s="16">
        <f>'KEEI BAU - Industry'!Y$37*'Others Split'!$D$46*'Others Split'!$I$10</f>
        <v>73138528667.555206</v>
      </c>
      <c r="J8" s="16">
        <f>'KEEI BAU - Industry'!Z$37*'Others Split'!$D$46*'Others Split'!$I$10</f>
        <v>73801282592.621719</v>
      </c>
      <c r="K8" s="16">
        <f>'KEEI BAU - Industry'!AA$37*'Others Split'!$D$46*'Others Split'!$I$10</f>
        <v>74464036517.688217</v>
      </c>
      <c r="L8" s="16">
        <f>'KEEI BAU - Industry'!AB$37*'Others Split'!$D$46*'Others Split'!$I$10</f>
        <v>75126790442.754852</v>
      </c>
      <c r="M8" s="16">
        <f>'KEEI BAU - Industry'!AC$37*'Others Split'!$D$46*'Others Split'!$I$10</f>
        <v>75597984263.233887</v>
      </c>
      <c r="N8" s="16">
        <f>'KEEI BAU - Industry'!AD$37*'Others Split'!$D$46*'Others Split'!$I$10</f>
        <v>76069178083.713074</v>
      </c>
      <c r="O8" s="16">
        <f>'KEEI BAU - Industry'!AE$37*'Others Split'!$D$46*'Others Split'!$I$10</f>
        <v>76540371904.192245</v>
      </c>
      <c r="P8" s="16">
        <f>'KEEI BAU - Industry'!AF$37*'Others Split'!$D$46*'Others Split'!$I$10</f>
        <v>77011565724.671417</v>
      </c>
      <c r="Q8" s="16">
        <f>'KEEI BAU - Industry'!AG$37*'Others Split'!$D$46*'Others Split'!$I$10</f>
        <v>77482759545.150574</v>
      </c>
      <c r="R8" s="16">
        <f>'KEEI BAU - Industry'!AH$37*'Others Split'!$D$46*'Others Split'!$I$10</f>
        <v>77852668712.629715</v>
      </c>
      <c r="S8" s="16">
        <f>'KEEI BAU - Industry'!AI$37*'Others Split'!$D$46*'Others Split'!$I$10</f>
        <v>78222577880.108566</v>
      </c>
      <c r="T8" s="16">
        <f>'KEEI BAU - Industry'!AJ$37*'Others Split'!$D$46*'Others Split'!$I$10</f>
        <v>78592487047.58754</v>
      </c>
      <c r="U8" s="16">
        <f>'KEEI BAU - Industry'!AK$37*'Others Split'!$D$46*'Others Split'!$I$10</f>
        <v>78962396215.066528</v>
      </c>
      <c r="V8" s="16">
        <f>'KEEI BAU - Industry'!AL$37*'Others Split'!$D$46*'Others Split'!$I$10</f>
        <v>79332305382.54538</v>
      </c>
      <c r="W8" s="16">
        <f>'KEEI BAU - Industry'!AM$37*'Others Split'!$D$46*'Others Split'!$I$10</f>
        <v>79837260754.024658</v>
      </c>
      <c r="X8" s="16">
        <f>'KEEI BAU - Industry'!AN$37*'Others Split'!$D$46*'Others Split'!$I$10</f>
        <v>80250139168.230942</v>
      </c>
      <c r="Y8" s="16">
        <f>'KEEI BAU - Industry'!AO$37*'Others Split'!$D$46*'Others Split'!$I$10</f>
        <v>80663017582.437378</v>
      </c>
      <c r="Z8" s="16">
        <f>'KEEI BAU - Industry'!AP$37*'Others Split'!$D$46*'Others Split'!$I$10</f>
        <v>81075895996.643677</v>
      </c>
      <c r="AA8" s="16">
        <f>'KEEI BAU - Industry'!AQ$37*'Others Split'!$D$46*'Others Split'!$I$10</f>
        <v>81488774410.84996</v>
      </c>
      <c r="AB8" s="16">
        <f>'KEEI BAU - Industry'!AR$37*'Others Split'!$D$46*'Others Split'!$I$10</f>
        <v>81901652825.056259</v>
      </c>
      <c r="AC8" s="16">
        <f>'KEEI BAU - Industry'!AS$37*'Others Split'!$D$46*'Others Split'!$I$10</f>
        <v>82314531239.262695</v>
      </c>
      <c r="AD8" s="16">
        <f>'KEEI BAU - Industry'!AT$37*'Others Split'!$D$46*'Others Split'!$I$10</f>
        <v>82727409653.468994</v>
      </c>
      <c r="AE8" s="16">
        <f>'KEEI BAU - Industry'!AU$37*'Others Split'!$D$46*'Others Split'!$I$10</f>
        <v>83140288067.675278</v>
      </c>
      <c r="AF8" s="16">
        <f>'KEEI BAU - Industry'!AV$37*'Others Split'!$D$46*'Others Split'!$I$10</f>
        <v>83553166481.881714</v>
      </c>
    </row>
    <row r="9" spans="1:35">
      <c r="A9" t="s">
        <v>9</v>
      </c>
      <c r="B9" s="16">
        <f>'KEEI BAU - Industry'!R$37*'Others Split'!$D$46*'Others Split'!$I$11</f>
        <v>200492179588.23868</v>
      </c>
      <c r="C9" s="16">
        <f>'KEEI BAU - Industry'!S$37*'Others Split'!$D$46*'Others Split'!$I$11</f>
        <v>204940361754.74985</v>
      </c>
      <c r="D9" s="16">
        <f>'KEEI BAU - Industry'!T$37*'Others Split'!$D$46*'Others Split'!$I$11</f>
        <v>209388543921.26102</v>
      </c>
      <c r="E9" s="16">
        <f>'KEEI BAU - Industry'!U$37*'Others Split'!$D$46*'Others Split'!$I$11</f>
        <v>213836726087.77219</v>
      </c>
      <c r="F9" s="16">
        <f>'KEEI BAU - Industry'!V$37*'Others Split'!$D$46*'Others Split'!$I$11</f>
        <v>218284908254.28336</v>
      </c>
      <c r="G9" s="16">
        <f>'KEEI BAU - Industry'!W$37*'Others Split'!$D$46*'Others Split'!$I$11</f>
        <v>222733090420.79453</v>
      </c>
      <c r="H9" s="16">
        <f>'KEEI BAU - Industry'!X$37*'Others Split'!$D$46*'Others Split'!$I$11</f>
        <v>224788667922.45575</v>
      </c>
      <c r="I9" s="16">
        <f>'KEEI BAU - Industry'!Y$37*'Others Split'!$D$46*'Others Split'!$I$11</f>
        <v>226844245424.11627</v>
      </c>
      <c r="J9" s="16">
        <f>'KEEI BAU - Industry'!Z$37*'Others Split'!$D$46*'Others Split'!$I$11</f>
        <v>228899822925.77689</v>
      </c>
      <c r="K9" s="16">
        <f>'KEEI BAU - Industry'!AA$37*'Others Split'!$D$46*'Others Split'!$I$11</f>
        <v>230955400427.43741</v>
      </c>
      <c r="L9" s="16">
        <f>'KEEI BAU - Industry'!AB$37*'Others Split'!$D$46*'Others Split'!$I$11</f>
        <v>233010977929.09839</v>
      </c>
      <c r="M9" s="16">
        <f>'KEEI BAU - Industry'!AC$37*'Others Split'!$D$46*'Others Split'!$I$11</f>
        <v>234472418412.00616</v>
      </c>
      <c r="N9" s="16">
        <f>'KEEI BAU - Industry'!AD$37*'Others Split'!$D$46*'Others Split'!$I$11</f>
        <v>235933858894.91434</v>
      </c>
      <c r="O9" s="16">
        <f>'KEEI BAU - Industry'!AE$37*'Others Split'!$D$46*'Others Split'!$I$11</f>
        <v>237395299377.82254</v>
      </c>
      <c r="P9" s="16">
        <f>'KEEI BAU - Industry'!AF$37*'Others Split'!$D$46*'Others Split'!$I$11</f>
        <v>238856739860.73068</v>
      </c>
      <c r="Q9" s="16">
        <f>'KEEI BAU - Industry'!AG$37*'Others Split'!$D$46*'Others Split'!$I$11</f>
        <v>240318180343.63876</v>
      </c>
      <c r="R9" s="16">
        <f>'KEEI BAU - Industry'!AH$37*'Others Split'!$D$46*'Others Split'!$I$11</f>
        <v>241465479414.33356</v>
      </c>
      <c r="S9" s="16">
        <f>'KEEI BAU - Industry'!AI$37*'Others Split'!$D$46*'Others Split'!$I$11</f>
        <v>242612778485.0274</v>
      </c>
      <c r="T9" s="16">
        <f>'KEEI BAU - Industry'!AJ$37*'Others Split'!$D$46*'Others Split'!$I$11</f>
        <v>243760077555.72165</v>
      </c>
      <c r="U9" s="16">
        <f>'KEEI BAU - Industry'!AK$37*'Others Split'!$D$46*'Others Split'!$I$11</f>
        <v>244907376626.41595</v>
      </c>
      <c r="V9" s="16">
        <f>'KEEI BAU - Industry'!AL$37*'Others Split'!$D$46*'Others Split'!$I$11</f>
        <v>246054675697.10983</v>
      </c>
      <c r="W9" s="16">
        <f>'KEEI BAU - Industry'!AM$37*'Others Split'!$D$46*'Others Split'!$I$11</f>
        <v>247620829984.08942</v>
      </c>
      <c r="X9" s="16">
        <f>'KEEI BAU - Industry'!AN$37*'Others Split'!$D$46*'Others Split'!$I$11</f>
        <v>248901401169.05609</v>
      </c>
      <c r="Y9" s="16">
        <f>'KEEI BAU - Industry'!AO$37*'Others Split'!$D$46*'Others Split'!$I$11</f>
        <v>250181972354.02322</v>
      </c>
      <c r="Z9" s="16">
        <f>'KEEI BAU - Industry'!AP$37*'Others Split'!$D$46*'Others Split'!$I$11</f>
        <v>251462543538.98996</v>
      </c>
      <c r="AA9" s="16">
        <f>'KEEI BAU - Industry'!AQ$37*'Others Split'!$D$46*'Others Split'!$I$11</f>
        <v>252743114723.95667</v>
      </c>
      <c r="AB9" s="16">
        <f>'KEEI BAU - Industry'!AR$37*'Others Split'!$D$46*'Others Split'!$I$11</f>
        <v>254023685908.92334</v>
      </c>
      <c r="AC9" s="16">
        <f>'KEEI BAU - Industry'!AS$37*'Others Split'!$D$46*'Others Split'!$I$11</f>
        <v>255304257093.89047</v>
      </c>
      <c r="AD9" s="16">
        <f>'KEEI BAU - Industry'!AT$37*'Others Split'!$D$46*'Others Split'!$I$11</f>
        <v>256584828278.85721</v>
      </c>
      <c r="AE9" s="16">
        <f>'KEEI BAU - Industry'!AU$37*'Others Split'!$D$46*'Others Split'!$I$11</f>
        <v>257865399463.82391</v>
      </c>
      <c r="AF9" s="16">
        <f>'KEEI BAU - Industry'!AV$37*'Others Split'!$D$46*'Others Split'!$I$11</f>
        <v>259145970648.79105</v>
      </c>
    </row>
    <row r="10" spans="1:35">
      <c r="A10" t="s">
        <v>10</v>
      </c>
      <c r="B10" s="16">
        <v>0</v>
      </c>
      <c r="C10" s="16">
        <v>0</v>
      </c>
      <c r="D10" s="16">
        <v>0</v>
      </c>
      <c r="E10" s="16">
        <v>0</v>
      </c>
      <c r="F10" s="16">
        <v>0</v>
      </c>
      <c r="G10" s="16">
        <v>0</v>
      </c>
      <c r="H10" s="16">
        <v>0</v>
      </c>
      <c r="I10" s="16">
        <v>0</v>
      </c>
      <c r="J10" s="16">
        <v>0</v>
      </c>
      <c r="K10" s="16">
        <v>0</v>
      </c>
      <c r="L10" s="16">
        <v>0</v>
      </c>
      <c r="M10" s="16">
        <v>0</v>
      </c>
      <c r="N10" s="16">
        <v>0</v>
      </c>
      <c r="O10" s="16">
        <v>0</v>
      </c>
      <c r="P10" s="16">
        <v>0</v>
      </c>
      <c r="Q10" s="16">
        <v>0</v>
      </c>
      <c r="R10" s="16">
        <v>0</v>
      </c>
      <c r="S10" s="16">
        <v>0</v>
      </c>
      <c r="T10" s="16">
        <v>0</v>
      </c>
      <c r="U10" s="16">
        <v>0</v>
      </c>
      <c r="V10" s="16">
        <v>0</v>
      </c>
      <c r="W10" s="16">
        <v>0</v>
      </c>
      <c r="X10" s="16">
        <v>0</v>
      </c>
      <c r="Y10" s="16">
        <v>0</v>
      </c>
      <c r="Z10" s="16">
        <v>0</v>
      </c>
      <c r="AA10" s="16">
        <v>0</v>
      </c>
      <c r="AB10" s="16">
        <v>0</v>
      </c>
      <c r="AC10" s="16">
        <v>0</v>
      </c>
      <c r="AD10" s="16">
        <v>0</v>
      </c>
      <c r="AE10" s="16">
        <v>0</v>
      </c>
      <c r="AF10" s="16">
        <v>0</v>
      </c>
    </row>
    <row r="11" spans="1:35">
      <c r="A11" t="s">
        <v>11</v>
      </c>
      <c r="B11" s="16">
        <f>'KEEI BAU - Industry'!R$9*'Petrochemicals Split'!$D$37*'Petrochemicals Split'!$I$6</f>
        <v>76317425976607.453</v>
      </c>
      <c r="C11" s="16">
        <f>'KEEI BAU - Industry'!S$9*'Petrochemicals Split'!$D$37*'Petrochemicals Split'!$I$6</f>
        <v>78819835111447.516</v>
      </c>
      <c r="D11" s="16">
        <f>'KEEI BAU - Industry'!T$9*'Petrochemicals Split'!$D$37*'Petrochemicals Split'!$I$6</f>
        <v>81322244246287.578</v>
      </c>
      <c r="E11" s="16">
        <f>'KEEI BAU - Industry'!U$9*'Petrochemicals Split'!$D$37*'Petrochemicals Split'!$I$6</f>
        <v>83824653381127.641</v>
      </c>
      <c r="F11" s="16">
        <f>'KEEI BAU - Industry'!V$9*'Petrochemicals Split'!$D$37*'Petrochemicals Split'!$I$6</f>
        <v>86327062515967.703</v>
      </c>
      <c r="G11" s="16">
        <f>'KEEI BAU - Industry'!W$9*'Petrochemicals Split'!$D$37*'Petrochemicals Split'!$I$6</f>
        <v>88829471650807.766</v>
      </c>
      <c r="H11" s="16">
        <f>'KEEI BAU - Industry'!X$9*'Petrochemicals Split'!$D$37*'Petrochemicals Split'!$I$6</f>
        <v>89344606478212.672</v>
      </c>
      <c r="I11" s="16">
        <f>'KEEI BAU - Industry'!Y$9*'Petrochemicals Split'!$D$37*'Petrochemicals Split'!$I$6</f>
        <v>89859741305617.453</v>
      </c>
      <c r="J11" s="16">
        <f>'KEEI BAU - Industry'!Z$9*'Petrochemicals Split'!$D$37*'Petrochemicals Split'!$I$6</f>
        <v>90374876133022.359</v>
      </c>
      <c r="K11" s="16">
        <f>'KEEI BAU - Industry'!AA$9*'Petrochemicals Split'!$D$37*'Petrochemicals Split'!$I$6</f>
        <v>90890010960427.141</v>
      </c>
      <c r="L11" s="16">
        <f>'KEEI BAU - Industry'!AB$9*'Petrochemicals Split'!$D$37*'Petrochemicals Split'!$I$6</f>
        <v>91405145787831.969</v>
      </c>
      <c r="M11" s="16">
        <f>'KEEI BAU - Industry'!AC$9*'Petrochemicals Split'!$D$37*'Petrochemicals Split'!$I$6</f>
        <v>91627085383773.828</v>
      </c>
      <c r="N11" s="16">
        <f>'KEEI BAU - Industry'!AD$9*'Petrochemicals Split'!$D$37*'Petrochemicals Split'!$I$6</f>
        <v>91849024979715.719</v>
      </c>
      <c r="O11" s="16">
        <f>'KEEI BAU - Industry'!AE$9*'Petrochemicals Split'!$D$37*'Petrochemicals Split'!$I$6</f>
        <v>92070964575657.625</v>
      </c>
      <c r="P11" s="16">
        <f>'KEEI BAU - Industry'!AF$9*'Petrochemicals Split'!$D$37*'Petrochemicals Split'!$I$6</f>
        <v>92292904171599.531</v>
      </c>
      <c r="Q11" s="16">
        <f>'KEEI BAU - Industry'!AG$9*'Petrochemicals Split'!$D$37*'Petrochemicals Split'!$I$6</f>
        <v>92514843767541.469</v>
      </c>
      <c r="R11" s="16">
        <f>'KEEI BAU - Industry'!AH$9*'Petrochemicals Split'!$D$37*'Petrochemicals Split'!$I$6</f>
        <v>92608829695397.203</v>
      </c>
      <c r="S11" s="16">
        <f>'KEEI BAU - Industry'!AI$9*'Petrochemicals Split'!$D$37*'Petrochemicals Split'!$I$6</f>
        <v>92702815623252.922</v>
      </c>
      <c r="T11" s="16">
        <f>'KEEI BAU - Industry'!AJ$9*'Petrochemicals Split'!$D$37*'Petrochemicals Split'!$I$6</f>
        <v>92796801551108.656</v>
      </c>
      <c r="U11" s="16">
        <f>'KEEI BAU - Industry'!AK$9*'Petrochemicals Split'!$D$37*'Petrochemicals Split'!$I$6</f>
        <v>92890787478964.359</v>
      </c>
      <c r="V11" s="16">
        <f>'KEEI BAU - Industry'!AL$9*'Petrochemicals Split'!$D$37*'Petrochemicals Split'!$I$6</f>
        <v>92984773406820.063</v>
      </c>
      <c r="W11" s="16">
        <f>'KEEI BAU - Industry'!AM$9*'Petrochemicals Split'!$D$37*'Petrochemicals Split'!$I$6</f>
        <v>93249364225457.406</v>
      </c>
      <c r="X11" s="16">
        <f>'KEEI BAU - Industry'!AN$9*'Petrochemicals Split'!$D$37*'Petrochemicals Split'!$I$6</f>
        <v>93397633527652.734</v>
      </c>
      <c r="Y11" s="16">
        <f>'KEEI BAU - Industry'!AO$9*'Petrochemicals Split'!$D$37*'Petrochemicals Split'!$I$6</f>
        <v>93545902829848.063</v>
      </c>
      <c r="Z11" s="16">
        <f>'KEEI BAU - Industry'!AP$9*'Petrochemicals Split'!$D$37*'Petrochemicals Split'!$I$6</f>
        <v>93694172132043.391</v>
      </c>
      <c r="AA11" s="16">
        <f>'KEEI BAU - Industry'!AQ$9*'Petrochemicals Split'!$D$37*'Petrochemicals Split'!$I$6</f>
        <v>93842441434238.656</v>
      </c>
      <c r="AB11" s="16">
        <f>'KEEI BAU - Industry'!AR$9*'Petrochemicals Split'!$D$37*'Petrochemicals Split'!$I$6</f>
        <v>93990710736433.969</v>
      </c>
      <c r="AC11" s="16">
        <f>'KEEI BAU - Industry'!AS$9*'Petrochemicals Split'!$D$37*'Petrochemicals Split'!$I$6</f>
        <v>94138980038629.297</v>
      </c>
      <c r="AD11" s="16">
        <f>'KEEI BAU - Industry'!AT$9*'Petrochemicals Split'!$D$37*'Petrochemicals Split'!$I$6</f>
        <v>94287249340824.625</v>
      </c>
      <c r="AE11" s="16">
        <f>'KEEI BAU - Industry'!AU$9*'Petrochemicals Split'!$D$37*'Petrochemicals Split'!$I$6</f>
        <v>94435518643019.953</v>
      </c>
      <c r="AF11" s="16">
        <f>'KEEI BAU - Industry'!AV$9*'Petrochemicals Split'!$D$37*'Petrochemicals Split'!$I$6</f>
        <v>94583787945215.281</v>
      </c>
    </row>
    <row r="12" spans="1:35">
      <c r="A12" t="s">
        <v>12</v>
      </c>
      <c r="B12" s="16">
        <f>'KEEI BAU - Industry'!R$9*'Petrochemicals Split'!$D$37*'Petrochemicals Split'!$I$7</f>
        <v>39521524166457.438</v>
      </c>
      <c r="C12" s="16">
        <f>'KEEI BAU - Industry'!S$9*'Petrochemicals Split'!$D$37*'Petrochemicals Split'!$I$7</f>
        <v>40817414611285.32</v>
      </c>
      <c r="D12" s="16">
        <f>'KEEI BAU - Industry'!T$9*'Petrochemicals Split'!$D$37*'Petrochemicals Split'!$I$7</f>
        <v>42113305056113.211</v>
      </c>
      <c r="E12" s="16">
        <f>'KEEI BAU - Industry'!U$9*'Petrochemicals Split'!$D$37*'Petrochemicals Split'!$I$7</f>
        <v>43409195500941.102</v>
      </c>
      <c r="F12" s="16">
        <f>'KEEI BAU - Industry'!V$9*'Petrochemicals Split'!$D$37*'Petrochemicals Split'!$I$7</f>
        <v>44705085945768.992</v>
      </c>
      <c r="G12" s="16">
        <f>'KEEI BAU - Industry'!W$9*'Petrochemicals Split'!$D$37*'Petrochemicals Split'!$I$7</f>
        <v>46000976390596.875</v>
      </c>
      <c r="H12" s="16">
        <f>'KEEI BAU - Industry'!X$9*'Petrochemicals Split'!$D$37*'Petrochemicals Split'!$I$7</f>
        <v>46267742640502.992</v>
      </c>
      <c r="I12" s="16">
        <f>'KEEI BAU - Industry'!Y$9*'Petrochemicals Split'!$D$37*'Petrochemicals Split'!$I$7</f>
        <v>46534508890409.039</v>
      </c>
      <c r="J12" s="16">
        <f>'KEEI BAU - Industry'!Z$9*'Petrochemicals Split'!$D$37*'Petrochemicals Split'!$I$7</f>
        <v>46801275140315.156</v>
      </c>
      <c r="K12" s="16">
        <f>'KEEI BAU - Industry'!AA$9*'Petrochemicals Split'!$D$37*'Petrochemicals Split'!$I$7</f>
        <v>47068041390221.203</v>
      </c>
      <c r="L12" s="16">
        <f>'KEEI BAU - Industry'!AB$9*'Petrochemicals Split'!$D$37*'Petrochemicals Split'!$I$7</f>
        <v>47334807640127.273</v>
      </c>
      <c r="M12" s="16">
        <f>'KEEI BAU - Industry'!AC$9*'Petrochemicals Split'!$D$37*'Petrochemicals Split'!$I$7</f>
        <v>47449740645168.594</v>
      </c>
      <c r="N12" s="16">
        <f>'KEEI BAU - Industry'!AD$9*'Petrochemicals Split'!$D$37*'Petrochemicals Split'!$I$7</f>
        <v>47564673650209.93</v>
      </c>
      <c r="O12" s="16">
        <f>'KEEI BAU - Industry'!AE$9*'Petrochemicals Split'!$D$37*'Petrochemicals Split'!$I$7</f>
        <v>47679606655251.273</v>
      </c>
      <c r="P12" s="16">
        <f>'KEEI BAU - Industry'!AF$9*'Petrochemicals Split'!$D$37*'Petrochemicals Split'!$I$7</f>
        <v>47794539660292.617</v>
      </c>
      <c r="Q12" s="16">
        <f>'KEEI BAU - Industry'!AG$9*'Petrochemicals Split'!$D$37*'Petrochemicals Split'!$I$7</f>
        <v>47909472665333.977</v>
      </c>
      <c r="R12" s="16">
        <f>'KEEI BAU - Industry'!AH$9*'Petrochemicals Split'!$D$37*'Petrochemicals Split'!$I$7</f>
        <v>47958143949402.125</v>
      </c>
      <c r="S12" s="16">
        <f>'KEEI BAU - Industry'!AI$9*'Petrochemicals Split'!$D$37*'Petrochemicals Split'!$I$7</f>
        <v>48006815233470.266</v>
      </c>
      <c r="T12" s="16">
        <f>'KEEI BAU - Industry'!AJ$9*'Petrochemicals Split'!$D$37*'Petrochemicals Split'!$I$7</f>
        <v>48055486517538.414</v>
      </c>
      <c r="U12" s="16">
        <f>'KEEI BAU - Industry'!AK$9*'Petrochemicals Split'!$D$37*'Petrochemicals Split'!$I$7</f>
        <v>48104157801606.547</v>
      </c>
      <c r="V12" s="16">
        <f>'KEEI BAU - Industry'!AL$9*'Petrochemicals Split'!$D$37*'Petrochemicals Split'!$I$7</f>
        <v>48152829085674.68</v>
      </c>
      <c r="W12" s="16">
        <f>'KEEI BAU - Industry'!AM$9*'Petrochemicals Split'!$D$37*'Petrochemicals Split'!$I$7</f>
        <v>48289849331040.445</v>
      </c>
      <c r="X12" s="16">
        <f>'KEEI BAU - Industry'!AN$9*'Petrochemicals Split'!$D$37*'Petrochemicals Split'!$I$7</f>
        <v>48366631648248.734</v>
      </c>
      <c r="Y12" s="16">
        <f>'KEEI BAU - Industry'!AO$9*'Petrochemicals Split'!$D$37*'Petrochemicals Split'!$I$7</f>
        <v>48443413965457.031</v>
      </c>
      <c r="Z12" s="16">
        <f>'KEEI BAU - Industry'!AP$9*'Petrochemicals Split'!$D$37*'Petrochemicals Split'!$I$7</f>
        <v>48520196282665.328</v>
      </c>
      <c r="AA12" s="16">
        <f>'KEEI BAU - Industry'!AQ$9*'Petrochemicals Split'!$D$37*'Petrochemicals Split'!$I$7</f>
        <v>48596978599873.594</v>
      </c>
      <c r="AB12" s="16">
        <f>'KEEI BAU - Industry'!AR$9*'Petrochemicals Split'!$D$37*'Petrochemicals Split'!$I$7</f>
        <v>48673760917081.875</v>
      </c>
      <c r="AC12" s="16">
        <f>'KEEI BAU - Industry'!AS$9*'Petrochemicals Split'!$D$37*'Petrochemicals Split'!$I$7</f>
        <v>48750543234290.172</v>
      </c>
      <c r="AD12" s="16">
        <f>'KEEI BAU - Industry'!AT$9*'Petrochemicals Split'!$D$37*'Petrochemicals Split'!$I$7</f>
        <v>48827325551498.469</v>
      </c>
      <c r="AE12" s="16">
        <f>'KEEI BAU - Industry'!AU$9*'Petrochemicals Split'!$D$37*'Petrochemicals Split'!$I$7</f>
        <v>48904107868706.766</v>
      </c>
      <c r="AF12" s="16">
        <f>'KEEI BAU - Industry'!AV$9*'Petrochemicals Split'!$D$37*'Petrochemicals Split'!$I$7</f>
        <v>48980890185915.063</v>
      </c>
    </row>
    <row r="13" spans="1:35">
      <c r="A13" t="s">
        <v>13</v>
      </c>
      <c r="B13" s="16">
        <f>'KEEI BAU - Industry'!R$37*'Others Split'!$D$46*'Others Split'!$I$12</f>
        <v>70943688343.373352</v>
      </c>
      <c r="C13" s="16">
        <f>'KEEI BAU - Industry'!S$37*'Others Split'!$D$46*'Others Split'!$I$12</f>
        <v>72517667188.651123</v>
      </c>
      <c r="D13" s="16">
        <f>'KEEI BAU - Industry'!T$37*'Others Split'!$D$46*'Others Split'!$I$12</f>
        <v>74091646033.928894</v>
      </c>
      <c r="E13" s="16">
        <f>'KEEI BAU - Industry'!U$37*'Others Split'!$D$46*'Others Split'!$I$12</f>
        <v>75665624879.20668</v>
      </c>
      <c r="F13" s="16">
        <f>'KEEI BAU - Industry'!V$37*'Others Split'!$D$46*'Others Split'!$I$12</f>
        <v>77239603724.484451</v>
      </c>
      <c r="G13" s="16">
        <f>'KEEI BAU - Industry'!W$37*'Others Split'!$D$46*'Others Split'!$I$12</f>
        <v>78813582569.762222</v>
      </c>
      <c r="H13" s="16">
        <f>'KEEI BAU - Industry'!X$37*'Others Split'!$D$46*'Others Split'!$I$12</f>
        <v>79540943856.087708</v>
      </c>
      <c r="I13" s="16">
        <f>'KEEI BAU - Industry'!Y$37*'Others Split'!$D$46*'Others Split'!$I$12</f>
        <v>80268305142.412964</v>
      </c>
      <c r="J13" s="16">
        <f>'KEEI BAU - Industry'!Z$37*'Others Split'!$D$46*'Others Split'!$I$12</f>
        <v>80995666428.738235</v>
      </c>
      <c r="K13" s="16">
        <f>'KEEI BAU - Industry'!AA$37*'Others Split'!$D$46*'Others Split'!$I$12</f>
        <v>81723027715.063507</v>
      </c>
      <c r="L13" s="16">
        <f>'KEEI BAU - Industry'!AB$37*'Others Split'!$D$46*'Others Split'!$I$12</f>
        <v>82450389001.388916</v>
      </c>
      <c r="M13" s="16">
        <f>'KEEI BAU - Industry'!AC$37*'Others Split'!$D$46*'Others Split'!$I$12</f>
        <v>82967516294.656555</v>
      </c>
      <c r="N13" s="16">
        <f>'KEEI BAU - Industry'!AD$37*'Others Split'!$D$46*'Others Split'!$I$12</f>
        <v>83484643587.924362</v>
      </c>
      <c r="O13" s="16">
        <f>'KEEI BAU - Industry'!AE$37*'Others Split'!$D$46*'Others Split'!$I$12</f>
        <v>84001770881.192154</v>
      </c>
      <c r="P13" s="16">
        <f>'KEEI BAU - Industry'!AF$37*'Others Split'!$D$46*'Others Split'!$I$12</f>
        <v>84518898174.459946</v>
      </c>
      <c r="Q13" s="16">
        <f>'KEEI BAU - Industry'!AG$37*'Others Split'!$D$46*'Others Split'!$I$12</f>
        <v>85036025467.727707</v>
      </c>
      <c r="R13" s="16">
        <f>'KEEI BAU - Industry'!AH$37*'Others Split'!$D$46*'Others Split'!$I$12</f>
        <v>85441994557.769897</v>
      </c>
      <c r="S13" s="16">
        <f>'KEEI BAU - Industry'!AI$37*'Others Split'!$D$46*'Others Split'!$I$12</f>
        <v>85847963647.811768</v>
      </c>
      <c r="T13" s="16">
        <f>'KEEI BAU - Industry'!AJ$37*'Others Split'!$D$46*'Others Split'!$I$12</f>
        <v>86253932737.85376</v>
      </c>
      <c r="U13" s="16">
        <f>'KEEI BAU - Industry'!AK$37*'Others Split'!$D$46*'Others Split'!$I$12</f>
        <v>86659901827.895782</v>
      </c>
      <c r="V13" s="16">
        <f>'KEEI BAU - Industry'!AL$37*'Others Split'!$D$46*'Others Split'!$I$12</f>
        <v>87065870917.937653</v>
      </c>
      <c r="W13" s="16">
        <f>'KEEI BAU - Industry'!AM$37*'Others Split'!$D$46*'Others Split'!$I$12</f>
        <v>87620050945.614075</v>
      </c>
      <c r="X13" s="16">
        <f>'KEEI BAU - Industry'!AN$37*'Others Split'!$D$46*'Others Split'!$I$12</f>
        <v>88073178061.266968</v>
      </c>
      <c r="Y13" s="16">
        <f>'KEEI BAU - Industry'!AO$37*'Others Split'!$D$46*'Others Split'!$I$12</f>
        <v>88526305176.920029</v>
      </c>
      <c r="Z13" s="16">
        <f>'KEEI BAU - Industry'!AP$37*'Others Split'!$D$46*'Others Split'!$I$12</f>
        <v>88979432292.572937</v>
      </c>
      <c r="AA13" s="16">
        <f>'KEEI BAU - Industry'!AQ$37*'Others Split'!$D$46*'Others Split'!$I$12</f>
        <v>89432559408.22583</v>
      </c>
      <c r="AB13" s="16">
        <f>'KEEI BAU - Industry'!AR$37*'Others Split'!$D$46*'Others Split'!$I$12</f>
        <v>89885686523.878738</v>
      </c>
      <c r="AC13" s="16">
        <f>'KEEI BAU - Industry'!AS$37*'Others Split'!$D$46*'Others Split'!$I$12</f>
        <v>90338813639.531784</v>
      </c>
      <c r="AD13" s="16">
        <f>'KEEI BAU - Industry'!AT$37*'Others Split'!$D$46*'Others Split'!$I$12</f>
        <v>90791940755.184708</v>
      </c>
      <c r="AE13" s="16">
        <f>'KEEI BAU - Industry'!AU$37*'Others Split'!$D$46*'Others Split'!$I$12</f>
        <v>91245067870.837601</v>
      </c>
      <c r="AF13" s="16">
        <f>'KEEI BAU - Industry'!AV$37*'Others Split'!$D$46*'Others Split'!$I$12</f>
        <v>91698194986.490646</v>
      </c>
    </row>
    <row r="14" spans="1:35">
      <c r="A14" t="s">
        <v>14</v>
      </c>
      <c r="B14" s="16">
        <f>'KEEI BAU - Industry'!R$37*'Others Split'!$D$46*'Others Split'!$I$13</f>
        <v>8205819951716.8506</v>
      </c>
      <c r="C14" s="16">
        <f>'KEEI BAU - Industry'!S$37*'Others Split'!$D$46*'Others Split'!$I$13</f>
        <v>8387876838153.9795</v>
      </c>
      <c r="D14" s="16">
        <f>'KEEI BAU - Industry'!T$37*'Others Split'!$D$46*'Others Split'!$I$13</f>
        <v>8569933724591.1084</v>
      </c>
      <c r="E14" s="16">
        <f>'KEEI BAU - Industry'!U$37*'Others Split'!$D$46*'Others Split'!$I$13</f>
        <v>8751990611028.2383</v>
      </c>
      <c r="F14" s="16">
        <f>'KEEI BAU - Industry'!V$37*'Others Split'!$D$46*'Others Split'!$I$13</f>
        <v>8934047497465.3672</v>
      </c>
      <c r="G14" s="16">
        <f>'KEEI BAU - Industry'!W$37*'Others Split'!$D$46*'Others Split'!$I$13</f>
        <v>9116104383902.4961</v>
      </c>
      <c r="H14" s="16">
        <f>'KEEI BAU - Industry'!X$37*'Others Split'!$D$46*'Others Split'!$I$13</f>
        <v>9200235839354.1445</v>
      </c>
      <c r="I14" s="16">
        <f>'KEEI BAU - Industry'!Y$37*'Others Split'!$D$46*'Others Split'!$I$13</f>
        <v>9284367294805.7656</v>
      </c>
      <c r="J14" s="16">
        <f>'KEEI BAU - Industry'!Z$37*'Others Split'!$D$46*'Others Split'!$I$13</f>
        <v>9368498750257.3887</v>
      </c>
      <c r="K14" s="16">
        <f>'KEEI BAU - Industry'!AA$37*'Others Split'!$D$46*'Others Split'!$I$13</f>
        <v>9452630205709.0098</v>
      </c>
      <c r="L14" s="16">
        <f>'KEEI BAU - Industry'!AB$37*'Others Split'!$D$46*'Others Split'!$I$13</f>
        <v>9536761661160.6504</v>
      </c>
      <c r="M14" s="16">
        <f>'KEEI BAU - Industry'!AC$37*'Others Split'!$D$46*'Others Split'!$I$13</f>
        <v>9596576051415.2734</v>
      </c>
      <c r="N14" s="16">
        <f>'KEEI BAU - Industry'!AD$37*'Others Split'!$D$46*'Others Split'!$I$13</f>
        <v>9656390441669.916</v>
      </c>
      <c r="O14" s="16">
        <f>'KEEI BAU - Industry'!AE$37*'Others Split'!$D$46*'Others Split'!$I$13</f>
        <v>9716204831924.5586</v>
      </c>
      <c r="P14" s="16">
        <f>'KEEI BAU - Industry'!AF$37*'Others Split'!$D$46*'Others Split'!$I$13</f>
        <v>9776019222179.1992</v>
      </c>
      <c r="Q14" s="16">
        <f>'KEEI BAU - Industry'!AG$37*'Others Split'!$D$46*'Others Split'!$I$13</f>
        <v>9835833612433.8379</v>
      </c>
      <c r="R14" s="16">
        <f>'KEEI BAU - Industry'!AH$37*'Others Split'!$D$46*'Others Split'!$I$13</f>
        <v>9882790703848.7168</v>
      </c>
      <c r="S14" s="16">
        <f>'KEEI BAU - Industry'!AI$37*'Others Split'!$D$46*'Others Split'!$I$13</f>
        <v>9929747795263.5605</v>
      </c>
      <c r="T14" s="16">
        <f>'KEEI BAU - Industry'!AJ$37*'Others Split'!$D$46*'Others Split'!$I$13</f>
        <v>9976704886678.418</v>
      </c>
      <c r="U14" s="16">
        <f>'KEEI BAU - Industry'!AK$37*'Others Split'!$D$46*'Others Split'!$I$13</f>
        <v>10023661978093.277</v>
      </c>
      <c r="V14" s="16">
        <f>'KEEI BAU - Industry'!AL$37*'Others Split'!$D$46*'Others Split'!$I$13</f>
        <v>10070619069508.121</v>
      </c>
      <c r="W14" s="16">
        <f>'KEEI BAU - Industry'!AM$37*'Others Split'!$D$46*'Others Split'!$I$13</f>
        <v>10134719226042.693</v>
      </c>
      <c r="X14" s="16">
        <f>'KEEI BAU - Industry'!AN$37*'Others Split'!$D$46*'Others Split'!$I$13</f>
        <v>10187130929086.545</v>
      </c>
      <c r="Y14" s="16">
        <f>'KEEI BAU - Industry'!AO$37*'Others Split'!$D$46*'Others Split'!$I$13</f>
        <v>10239542632130.416</v>
      </c>
      <c r="Z14" s="16">
        <f>'KEEI BAU - Industry'!AP$37*'Others Split'!$D$46*'Others Split'!$I$13</f>
        <v>10291954335174.27</v>
      </c>
      <c r="AA14" s="16">
        <f>'KEEI BAU - Industry'!AQ$37*'Others Split'!$D$46*'Others Split'!$I$13</f>
        <v>10344366038218.121</v>
      </c>
      <c r="AB14" s="16">
        <f>'KEEI BAU - Industry'!AR$37*'Others Split'!$D$46*'Others Split'!$I$13</f>
        <v>10396777741261.973</v>
      </c>
      <c r="AC14" s="16">
        <f>'KEEI BAU - Industry'!AS$37*'Others Split'!$D$46*'Others Split'!$I$13</f>
        <v>10449189444305.842</v>
      </c>
      <c r="AD14" s="16">
        <f>'KEEI BAU - Industry'!AT$37*'Others Split'!$D$46*'Others Split'!$I$13</f>
        <v>10501601147349.695</v>
      </c>
      <c r="AE14" s="16">
        <f>'KEEI BAU - Industry'!AU$37*'Others Split'!$D$46*'Others Split'!$I$13</f>
        <v>10554012850393.549</v>
      </c>
      <c r="AF14" s="16">
        <f>'KEEI BAU - Industry'!AV$37*'Others Split'!$D$46*'Others Split'!$I$13</f>
        <v>10606424553437.418</v>
      </c>
    </row>
    <row r="15" spans="1:35">
      <c r="A15" t="s">
        <v>15</v>
      </c>
      <c r="B15" s="16">
        <f>'KEEI BAU - Industry'!R23*'Steel Split'!$D$5</f>
        <v>451307814823.37329</v>
      </c>
      <c r="C15" s="16">
        <f>'KEEI BAU - Industry'!S23*'Steel Split'!$D$5</f>
        <v>440911080841.2793</v>
      </c>
      <c r="D15" s="16">
        <f>'KEEI BAU - Industry'!T23*'Steel Split'!$D$5</f>
        <v>430514346859.1853</v>
      </c>
      <c r="E15" s="16">
        <f>'KEEI BAU - Industry'!U23*'Steel Split'!$D$5</f>
        <v>420117612877.09125</v>
      </c>
      <c r="F15" s="16">
        <f>'KEEI BAU - Industry'!V23*'Steel Split'!$D$5</f>
        <v>409720878894.99731</v>
      </c>
      <c r="G15" s="16">
        <f>'KEEI BAU - Industry'!W23*'Steel Split'!$D$5</f>
        <v>399324144912.90332</v>
      </c>
      <c r="H15" s="16">
        <f>'KEEI BAU - Industry'!X23*'Steel Split'!$D$5</f>
        <v>397947165102.85919</v>
      </c>
      <c r="I15" s="16">
        <f>'KEEI BAU - Industry'!Y23*'Steel Split'!$D$5</f>
        <v>396570185292.8147</v>
      </c>
      <c r="J15" s="16">
        <f>'KEEI BAU - Industry'!Z23*'Steel Split'!$D$5</f>
        <v>395193205482.7702</v>
      </c>
      <c r="K15" s="16">
        <f>'KEEI BAU - Industry'!AA23*'Steel Split'!$D$5</f>
        <v>393816225672.72571</v>
      </c>
      <c r="L15" s="16">
        <f>'KEEI BAU - Industry'!AB23*'Steel Split'!$D$5</f>
        <v>392439245862.68085</v>
      </c>
      <c r="M15" s="16">
        <f>'KEEI BAU - Industry'!AC23*'Steel Split'!$D$5</f>
        <v>389685286242.59186</v>
      </c>
      <c r="N15" s="16">
        <f>'KEEI BAU - Industry'!AD23*'Steel Split'!$D$5</f>
        <v>386931326622.50287</v>
      </c>
      <c r="O15" s="16">
        <f>'KEEI BAU - Industry'!AE23*'Steel Split'!$D$5</f>
        <v>384177367002.41388</v>
      </c>
      <c r="P15" s="16">
        <f>'KEEI BAU - Industry'!AF23*'Steel Split'!$D$5</f>
        <v>381423407382.32489</v>
      </c>
      <c r="Q15" s="16">
        <f>'KEEI BAU - Industry'!AG23*'Steel Split'!$D$5</f>
        <v>378669447762.2359</v>
      </c>
      <c r="R15" s="16">
        <f>'KEEI BAU - Industry'!AH23*'Steel Split'!$D$5</f>
        <v>374538508332.10248</v>
      </c>
      <c r="S15" s="16">
        <f>'KEEI BAU - Industry'!AI23*'Steel Split'!$D$5</f>
        <v>370407568901.96899</v>
      </c>
      <c r="T15" s="16">
        <f>'KEEI BAU - Industry'!AJ23*'Steel Split'!$D$5</f>
        <v>366276629471.83551</v>
      </c>
      <c r="U15" s="16">
        <f>'KEEI BAU - Industry'!AK23*'Steel Split'!$D$5</f>
        <v>362145690041.70203</v>
      </c>
      <c r="V15" s="16">
        <f>'KEEI BAU - Industry'!AL23*'Steel Split'!$D$5</f>
        <v>358014750611.56854</v>
      </c>
      <c r="W15" s="16">
        <f>'KEEI BAU - Industry'!AM23*'Steel Split'!$D$5</f>
        <v>355719784261.49481</v>
      </c>
      <c r="X15" s="16">
        <f>'KEEI BAU - Industry'!AN23*'Steel Split'!$D$5</f>
        <v>352173018084.10742</v>
      </c>
      <c r="Y15" s="16">
        <f>'KEEI BAU - Industry'!AO23*'Steel Split'!$D$5</f>
        <v>348626251906.72003</v>
      </c>
      <c r="Z15" s="16">
        <f>'KEEI BAU - Industry'!AP23*'Steel Split'!$D$5</f>
        <v>345079485729.3327</v>
      </c>
      <c r="AA15" s="16">
        <f>'KEEI BAU - Industry'!AQ23*'Steel Split'!$D$5</f>
        <v>341532719551.94531</v>
      </c>
      <c r="AB15" s="16">
        <f>'KEEI BAU - Industry'!AR23*'Steel Split'!$D$5</f>
        <v>337985953374.55792</v>
      </c>
      <c r="AC15" s="16">
        <f>'KEEI BAU - Industry'!AS23*'Steel Split'!$D$5</f>
        <v>334439187197.17053</v>
      </c>
      <c r="AD15" s="16">
        <f>'KEEI BAU - Industry'!AT23*'Steel Split'!$D$5</f>
        <v>330892421019.7832</v>
      </c>
      <c r="AE15" s="16">
        <f>'KEEI BAU - Industry'!AU23*'Steel Split'!$D$5</f>
        <v>327345654842.39581</v>
      </c>
      <c r="AF15" s="16">
        <f>'KEEI BAU - Industry'!AV23*'Steel Split'!$D$5</f>
        <v>323798888665.00842</v>
      </c>
    </row>
    <row r="16" spans="1:35">
      <c r="A16" t="s">
        <v>16</v>
      </c>
      <c r="B16" s="16">
        <f>'KEEI BAU - Industry'!R$16*'Non-ferrous Metals Split'!$I$6*'Non-ferrous Metals Split'!$D$44</f>
        <v>251690520001.31882</v>
      </c>
      <c r="C16" s="16">
        <f>'KEEI BAU - Industry'!S$16*'Non-ferrous Metals Split'!$I$6*'Non-ferrous Metals Split'!$D$44</f>
        <v>255290266137.87906</v>
      </c>
      <c r="D16" s="16">
        <f>'KEEI BAU - Industry'!T$16*'Non-ferrous Metals Split'!$I$6*'Non-ferrous Metals Split'!$D$44</f>
        <v>258890012274.43936</v>
      </c>
      <c r="E16" s="16">
        <f>'KEEI BAU - Industry'!U$16*'Non-ferrous Metals Split'!$I$6*'Non-ferrous Metals Split'!$D$44</f>
        <v>262489758410.9996</v>
      </c>
      <c r="F16" s="16">
        <f>'KEEI BAU - Industry'!V$16*'Non-ferrous Metals Split'!$I$6*'Non-ferrous Metals Split'!$D$44</f>
        <v>266089504547.55991</v>
      </c>
      <c r="G16" s="16">
        <f>'KEEI BAU - Industry'!W$16*'Non-ferrous Metals Split'!$I$6*'Non-ferrous Metals Split'!$D$44</f>
        <v>269689250684.12018</v>
      </c>
      <c r="H16" s="16">
        <f>'KEEI BAU - Industry'!X$16*'Non-ferrous Metals Split'!$I$6*'Non-ferrous Metals Split'!$D$44</f>
        <v>269591003233.96204</v>
      </c>
      <c r="I16" s="16">
        <f>'KEEI BAU - Industry'!Y$16*'Non-ferrous Metals Split'!$I$6*'Non-ferrous Metals Split'!$D$44</f>
        <v>269492755783.80386</v>
      </c>
      <c r="J16" s="16">
        <f>'KEEI BAU - Industry'!Z$16*'Non-ferrous Metals Split'!$I$6*'Non-ferrous Metals Split'!$D$44</f>
        <v>269394508333.64569</v>
      </c>
      <c r="K16" s="16">
        <f>'KEEI BAU - Industry'!AA$16*'Non-ferrous Metals Split'!$I$6*'Non-ferrous Metals Split'!$D$44</f>
        <v>269296260883.48758</v>
      </c>
      <c r="L16" s="16">
        <f>'KEEI BAU - Industry'!AB$16*'Non-ferrous Metals Split'!$I$6*'Non-ferrous Metals Split'!$D$44</f>
        <v>269198013433.32941</v>
      </c>
      <c r="M16" s="16">
        <f>'KEEI BAU - Industry'!AC$16*'Non-ferrous Metals Split'!$I$6*'Non-ferrous Metals Split'!$D$44</f>
        <v>268608528732.38052</v>
      </c>
      <c r="N16" s="16">
        <f>'KEEI BAU - Industry'!AD$16*'Non-ferrous Metals Split'!$I$6*'Non-ferrous Metals Split'!$D$44</f>
        <v>268019044031.43164</v>
      </c>
      <c r="O16" s="16">
        <f>'KEEI BAU - Industry'!AE$16*'Non-ferrous Metals Split'!$I$6*'Non-ferrous Metals Split'!$D$44</f>
        <v>267429559330.48273</v>
      </c>
      <c r="P16" s="16">
        <f>'KEEI BAU - Industry'!AF$16*'Non-ferrous Metals Split'!$I$6*'Non-ferrous Metals Split'!$D$44</f>
        <v>266840074629.53384</v>
      </c>
      <c r="Q16" s="16">
        <f>'KEEI BAU - Industry'!AG$16*'Non-ferrous Metals Split'!$I$6*'Non-ferrous Metals Split'!$D$44</f>
        <v>266250589928.58496</v>
      </c>
      <c r="R16" s="16">
        <f>'KEEI BAU - Industry'!AH$16*'Non-ferrous Metals Split'!$I$6*'Non-ferrous Metals Split'!$D$44</f>
        <v>266250589928.58496</v>
      </c>
      <c r="S16" s="16">
        <f>'KEEI BAU - Industry'!AI$16*'Non-ferrous Metals Split'!$I$6*'Non-ferrous Metals Split'!$D$44</f>
        <v>266250589928.58496</v>
      </c>
      <c r="T16" s="16">
        <f>'KEEI BAU - Industry'!AJ$16*'Non-ferrous Metals Split'!$I$6*'Non-ferrous Metals Split'!$D$44</f>
        <v>266250589928.58496</v>
      </c>
      <c r="U16" s="16">
        <f>'KEEI BAU - Industry'!AK$16*'Non-ferrous Metals Split'!$I$6*'Non-ferrous Metals Split'!$D$44</f>
        <v>266250589928.58496</v>
      </c>
      <c r="V16" s="16">
        <f>'KEEI BAU - Industry'!AL$16*'Non-ferrous Metals Split'!$I$6*'Non-ferrous Metals Split'!$D$44</f>
        <v>266250589928.58496</v>
      </c>
      <c r="W16" s="16">
        <f>'KEEI BAU - Industry'!AM$16*'Non-ferrous Metals Split'!$I$6*'Non-ferrous Metals Split'!$D$44</f>
        <v>265464610327.31973</v>
      </c>
      <c r="X16" s="16">
        <f>'KEEI BAU - Industry'!AN$16*'Non-ferrous Metals Split'!$I$6*'Non-ferrous Metals Split'!$D$44</f>
        <v>265214525908.73541</v>
      </c>
      <c r="Y16" s="16">
        <f>'KEEI BAU - Industry'!AO$16*'Non-ferrous Metals Split'!$I$6*'Non-ferrous Metals Split'!$D$44</f>
        <v>264964441490.151</v>
      </c>
      <c r="Z16" s="16">
        <f>'KEEI BAU - Industry'!AP$16*'Non-ferrous Metals Split'!$I$6*'Non-ferrous Metals Split'!$D$44</f>
        <v>264714357071.56668</v>
      </c>
      <c r="AA16" s="16">
        <f>'KEEI BAU - Industry'!AQ$16*'Non-ferrous Metals Split'!$I$6*'Non-ferrous Metals Split'!$D$44</f>
        <v>264464272652.9823</v>
      </c>
      <c r="AB16" s="16">
        <f>'KEEI BAU - Industry'!AR$16*'Non-ferrous Metals Split'!$I$6*'Non-ferrous Metals Split'!$D$44</f>
        <v>264214188234.39783</v>
      </c>
      <c r="AC16" s="16">
        <f>'KEEI BAU - Industry'!AS$16*'Non-ferrous Metals Split'!$I$6*'Non-ferrous Metals Split'!$D$44</f>
        <v>263964103815.81345</v>
      </c>
      <c r="AD16" s="16">
        <f>'KEEI BAU - Industry'!AT$16*'Non-ferrous Metals Split'!$I$6*'Non-ferrous Metals Split'!$D$44</f>
        <v>263714019397.22913</v>
      </c>
      <c r="AE16" s="16">
        <f>'KEEI BAU - Industry'!AU$16*'Non-ferrous Metals Split'!$I$6*'Non-ferrous Metals Split'!$D$44</f>
        <v>263463934978.64471</v>
      </c>
      <c r="AF16" s="16">
        <f>'KEEI BAU - Industry'!AV$16*'Non-ferrous Metals Split'!$I$6*'Non-ferrous Metals Split'!$D$44</f>
        <v>263213850560.06039</v>
      </c>
    </row>
    <row r="17" spans="1:33">
      <c r="A17" t="s">
        <v>17</v>
      </c>
      <c r="B17" s="16">
        <f>'KEEI BAU - Industry'!R$16*'Non-ferrous Metals Split'!$I$7*'Non-ferrous Metals Split'!$D$44</f>
        <v>2139369420011.2097</v>
      </c>
      <c r="C17" s="16">
        <f>'KEEI BAU - Industry'!S$16*'Non-ferrous Metals Split'!$I$7*'Non-ferrous Metals Split'!$D$44</f>
        <v>2169967262171.9719</v>
      </c>
      <c r="D17" s="16">
        <f>'KEEI BAU - Industry'!T$16*'Non-ferrous Metals Split'!$I$7*'Non-ferrous Metals Split'!$D$44</f>
        <v>2200565104332.7344</v>
      </c>
      <c r="E17" s="16">
        <f>'KEEI BAU - Industry'!U$16*'Non-ferrous Metals Split'!$I$7*'Non-ferrous Metals Split'!$D$44</f>
        <v>2231162946493.4966</v>
      </c>
      <c r="F17" s="16">
        <f>'KEEI BAU - Industry'!V$16*'Non-ferrous Metals Split'!$I$7*'Non-ferrous Metals Split'!$D$44</f>
        <v>2261760788654.2588</v>
      </c>
      <c r="G17" s="16">
        <f>'KEEI BAU - Industry'!W$16*'Non-ferrous Metals Split'!$I$7*'Non-ferrous Metals Split'!$D$44</f>
        <v>2292358630815.021</v>
      </c>
      <c r="H17" s="16">
        <f>'KEEI BAU - Industry'!X$16*'Non-ferrous Metals Split'!$I$7*'Non-ferrous Metals Split'!$D$44</f>
        <v>2291523527488.6768</v>
      </c>
      <c r="I17" s="16">
        <f>'KEEI BAU - Industry'!Y$16*'Non-ferrous Metals Split'!$I$7*'Non-ferrous Metals Split'!$D$44</f>
        <v>2290688424162.333</v>
      </c>
      <c r="J17" s="16">
        <f>'KEEI BAU - Industry'!Z$16*'Non-ferrous Metals Split'!$I$7*'Non-ferrous Metals Split'!$D$44</f>
        <v>2289853320835.9883</v>
      </c>
      <c r="K17" s="16">
        <f>'KEEI BAU - Industry'!AA$16*'Non-ferrous Metals Split'!$I$7*'Non-ferrous Metals Split'!$D$44</f>
        <v>2289018217509.644</v>
      </c>
      <c r="L17" s="16">
        <f>'KEEI BAU - Industry'!AB$16*'Non-ferrous Metals Split'!$I$7*'Non-ferrous Metals Split'!$D$44</f>
        <v>2288183114183.2998</v>
      </c>
      <c r="M17" s="16">
        <f>'KEEI BAU - Industry'!AC$16*'Non-ferrous Metals Split'!$I$7*'Non-ferrous Metals Split'!$D$44</f>
        <v>2283172494225.2339</v>
      </c>
      <c r="N17" s="16">
        <f>'KEEI BAU - Industry'!AD$16*'Non-ferrous Metals Split'!$I$7*'Non-ferrous Metals Split'!$D$44</f>
        <v>2278161874267.1689</v>
      </c>
      <c r="O17" s="16">
        <f>'KEEI BAU - Industry'!AE$16*'Non-ferrous Metals Split'!$I$7*'Non-ferrous Metals Split'!$D$44</f>
        <v>2273151254309.103</v>
      </c>
      <c r="P17" s="16">
        <f>'KEEI BAU - Industry'!AF$16*'Non-ferrous Metals Split'!$I$7*'Non-ferrous Metals Split'!$D$44</f>
        <v>2268140634351.0371</v>
      </c>
      <c r="Q17" s="16">
        <f>'KEEI BAU - Industry'!AG$16*'Non-ferrous Metals Split'!$I$7*'Non-ferrous Metals Split'!$D$44</f>
        <v>2263130014392.9722</v>
      </c>
      <c r="R17" s="16">
        <f>'KEEI BAU - Industry'!AH$16*'Non-ferrous Metals Split'!$I$7*'Non-ferrous Metals Split'!$D$44</f>
        <v>2263130014392.9722</v>
      </c>
      <c r="S17" s="16">
        <f>'KEEI BAU - Industry'!AI$16*'Non-ferrous Metals Split'!$I$7*'Non-ferrous Metals Split'!$D$44</f>
        <v>2263130014392.9722</v>
      </c>
      <c r="T17" s="16">
        <f>'KEEI BAU - Industry'!AJ$16*'Non-ferrous Metals Split'!$I$7*'Non-ferrous Metals Split'!$D$44</f>
        <v>2263130014392.9722</v>
      </c>
      <c r="U17" s="16">
        <f>'KEEI BAU - Industry'!AK$16*'Non-ferrous Metals Split'!$I$7*'Non-ferrous Metals Split'!$D$44</f>
        <v>2263130014392.9722</v>
      </c>
      <c r="V17" s="16">
        <f>'KEEI BAU - Industry'!AL$16*'Non-ferrous Metals Split'!$I$7*'Non-ferrous Metals Split'!$D$44</f>
        <v>2263130014392.9722</v>
      </c>
      <c r="W17" s="16">
        <f>'KEEI BAU - Industry'!AM$16*'Non-ferrous Metals Split'!$I$7*'Non-ferrous Metals Split'!$D$44</f>
        <v>2256449187782.2173</v>
      </c>
      <c r="X17" s="16">
        <f>'KEEI BAU - Industry'!AN$16*'Non-ferrous Metals Split'!$I$7*'Non-ferrous Metals Split'!$D$44</f>
        <v>2254323470224.251</v>
      </c>
      <c r="Y17" s="16">
        <f>'KEEI BAU - Industry'!AO$16*'Non-ferrous Metals Split'!$I$7*'Non-ferrous Metals Split'!$D$44</f>
        <v>2252197752666.2837</v>
      </c>
      <c r="Z17" s="16">
        <f>'KEEI BAU - Industry'!AP$16*'Non-ferrous Metals Split'!$I$7*'Non-ferrous Metals Split'!$D$44</f>
        <v>2250072035108.3164</v>
      </c>
      <c r="AA17" s="16">
        <f>'KEEI BAU - Industry'!AQ$16*'Non-ferrous Metals Split'!$I$7*'Non-ferrous Metals Split'!$D$44</f>
        <v>2247946317550.3491</v>
      </c>
      <c r="AB17" s="16">
        <f>'KEEI BAU - Industry'!AR$16*'Non-ferrous Metals Split'!$I$7*'Non-ferrous Metals Split'!$D$44</f>
        <v>2245820599992.3813</v>
      </c>
      <c r="AC17" s="16">
        <f>'KEEI BAU - Industry'!AS$16*'Non-ferrous Metals Split'!$I$7*'Non-ferrous Metals Split'!$D$44</f>
        <v>2243694882434.4141</v>
      </c>
      <c r="AD17" s="16">
        <f>'KEEI BAU - Industry'!AT$16*'Non-ferrous Metals Split'!$I$7*'Non-ferrous Metals Split'!$D$44</f>
        <v>2241569164876.4473</v>
      </c>
      <c r="AE17" s="16">
        <f>'KEEI BAU - Industry'!AU$16*'Non-ferrous Metals Split'!$I$7*'Non-ferrous Metals Split'!$D$44</f>
        <v>2239443447318.48</v>
      </c>
      <c r="AF17" s="16">
        <f>'KEEI BAU - Industry'!AV$16*'Non-ferrous Metals Split'!$I$7*'Non-ferrous Metals Split'!$D$44</f>
        <v>2237317729760.5127</v>
      </c>
    </row>
    <row r="18" spans="1:33">
      <c r="A18" t="s">
        <v>18</v>
      </c>
      <c r="B18" s="16">
        <f>'KEEI BAU - Industry'!R$33*'Machinery Split'!$I6*'Machinery Split'!$D$40</f>
        <v>0</v>
      </c>
      <c r="C18" s="16">
        <f>'KEEI BAU - Industry'!S$33*'Machinery Split'!$I6*'Machinery Split'!$D$40</f>
        <v>0</v>
      </c>
      <c r="D18" s="16">
        <f>'KEEI BAU - Industry'!T$33*'Machinery Split'!$I6*'Machinery Split'!$D$40</f>
        <v>0</v>
      </c>
      <c r="E18" s="16">
        <f>'KEEI BAU - Industry'!U$33*'Machinery Split'!$I6*'Machinery Split'!$D$40</f>
        <v>0</v>
      </c>
      <c r="F18" s="16">
        <f>'KEEI BAU - Industry'!V$33*'Machinery Split'!$I6*'Machinery Split'!$D$40</f>
        <v>0</v>
      </c>
      <c r="G18" s="16">
        <f>'KEEI BAU - Industry'!W$33*'Machinery Split'!$I6*'Machinery Split'!$D$40</f>
        <v>0</v>
      </c>
      <c r="H18" s="16">
        <f>'KEEI BAU - Industry'!X$33*'Machinery Split'!$I6*'Machinery Split'!$D$40</f>
        <v>0</v>
      </c>
      <c r="I18" s="16">
        <f>'KEEI BAU - Industry'!Y$33*'Machinery Split'!$I6*'Machinery Split'!$D$40</f>
        <v>0</v>
      </c>
      <c r="J18" s="16">
        <f>'KEEI BAU - Industry'!Z$33*'Machinery Split'!$I6*'Machinery Split'!$D$40</f>
        <v>0</v>
      </c>
      <c r="K18" s="16">
        <f>'KEEI BAU - Industry'!AA$33*'Machinery Split'!$I6*'Machinery Split'!$D$40</f>
        <v>0</v>
      </c>
      <c r="L18" s="16">
        <f>'KEEI BAU - Industry'!AB$33*'Machinery Split'!$I6*'Machinery Split'!$D$40</f>
        <v>0</v>
      </c>
      <c r="M18" s="16">
        <f>'KEEI BAU - Industry'!AC$33*'Machinery Split'!$I6*'Machinery Split'!$D$40</f>
        <v>0</v>
      </c>
      <c r="N18" s="16">
        <f>'KEEI BAU - Industry'!AD$33*'Machinery Split'!$I6*'Machinery Split'!$D$40</f>
        <v>0</v>
      </c>
      <c r="O18" s="16">
        <f>'KEEI BAU - Industry'!AE$33*'Machinery Split'!$I6*'Machinery Split'!$D$40</f>
        <v>0</v>
      </c>
      <c r="P18" s="16">
        <f>'KEEI BAU - Industry'!AF$33*'Machinery Split'!$I6*'Machinery Split'!$D$40</f>
        <v>0</v>
      </c>
      <c r="Q18" s="16">
        <f>'KEEI BAU - Industry'!AG$33*'Machinery Split'!$I6*'Machinery Split'!$D$40</f>
        <v>0</v>
      </c>
      <c r="R18" s="16">
        <f>'KEEI BAU - Industry'!AH$33*'Machinery Split'!$I6*'Machinery Split'!$D$40</f>
        <v>0</v>
      </c>
      <c r="S18" s="16">
        <f>'KEEI BAU - Industry'!AI$33*'Machinery Split'!$I6*'Machinery Split'!$D$40</f>
        <v>0</v>
      </c>
      <c r="T18" s="16">
        <f>'KEEI BAU - Industry'!AJ$33*'Machinery Split'!$I6*'Machinery Split'!$D$40</f>
        <v>0</v>
      </c>
      <c r="U18" s="16">
        <f>'KEEI BAU - Industry'!AK$33*'Machinery Split'!$I6*'Machinery Split'!$D$40</f>
        <v>0</v>
      </c>
      <c r="V18" s="16">
        <f>'KEEI BAU - Industry'!AL$33*'Machinery Split'!$I6*'Machinery Split'!$D$40</f>
        <v>0</v>
      </c>
      <c r="W18" s="16">
        <f>'KEEI BAU - Industry'!AM$33*'Machinery Split'!$I6*'Machinery Split'!$D$40</f>
        <v>0</v>
      </c>
      <c r="X18" s="16">
        <f>'KEEI BAU - Industry'!AN$33*'Machinery Split'!$I6*'Machinery Split'!$D$40</f>
        <v>0</v>
      </c>
      <c r="Y18" s="16">
        <f>'KEEI BAU - Industry'!AO$33*'Machinery Split'!$I6*'Machinery Split'!$D$40</f>
        <v>0</v>
      </c>
      <c r="Z18" s="16">
        <f>'KEEI BAU - Industry'!AP$33*'Machinery Split'!$I6*'Machinery Split'!$D$40</f>
        <v>0</v>
      </c>
      <c r="AA18" s="16">
        <f>'KEEI BAU - Industry'!AQ$33*'Machinery Split'!$I6*'Machinery Split'!$D$40</f>
        <v>0</v>
      </c>
      <c r="AB18" s="16">
        <f>'KEEI BAU - Industry'!AR$33*'Machinery Split'!$I6*'Machinery Split'!$D$40</f>
        <v>0</v>
      </c>
      <c r="AC18" s="16">
        <f>'KEEI BAU - Industry'!AS$33*'Machinery Split'!$I6*'Machinery Split'!$D$40</f>
        <v>0</v>
      </c>
      <c r="AD18" s="16">
        <f>'KEEI BAU - Industry'!AT$33*'Machinery Split'!$I6*'Machinery Split'!$D$40</f>
        <v>0</v>
      </c>
      <c r="AE18" s="16">
        <f>'KEEI BAU - Industry'!AU$33*'Machinery Split'!$I6*'Machinery Split'!$D$40</f>
        <v>0</v>
      </c>
      <c r="AF18" s="16">
        <f>'KEEI BAU - Industry'!AV$33*'Machinery Split'!$I6*'Machinery Split'!$D$40</f>
        <v>0</v>
      </c>
    </row>
    <row r="19" spans="1:33">
      <c r="A19" t="s">
        <v>19</v>
      </c>
      <c r="B19" s="16">
        <f>'KEEI BAU - Industry'!R$33*'Machinery Split'!$I7*'Machinery Split'!$D$40</f>
        <v>0</v>
      </c>
      <c r="C19" s="16">
        <f>'KEEI BAU - Industry'!S$33*'Machinery Split'!$I7*'Machinery Split'!$D$40</f>
        <v>0</v>
      </c>
      <c r="D19" s="16">
        <f>'KEEI BAU - Industry'!T$33*'Machinery Split'!$I7*'Machinery Split'!$D$40</f>
        <v>0</v>
      </c>
      <c r="E19" s="16">
        <f>'KEEI BAU - Industry'!U$33*'Machinery Split'!$I7*'Machinery Split'!$D$40</f>
        <v>0</v>
      </c>
      <c r="F19" s="16">
        <f>'KEEI BAU - Industry'!V$33*'Machinery Split'!$I7*'Machinery Split'!$D$40</f>
        <v>0</v>
      </c>
      <c r="G19" s="16">
        <f>'KEEI BAU - Industry'!W$33*'Machinery Split'!$I7*'Machinery Split'!$D$40</f>
        <v>0</v>
      </c>
      <c r="H19" s="16">
        <f>'KEEI BAU - Industry'!X$33*'Machinery Split'!$I7*'Machinery Split'!$D$40</f>
        <v>0</v>
      </c>
      <c r="I19" s="16">
        <f>'KEEI BAU - Industry'!Y$33*'Machinery Split'!$I7*'Machinery Split'!$D$40</f>
        <v>0</v>
      </c>
      <c r="J19" s="16">
        <f>'KEEI BAU - Industry'!Z$33*'Machinery Split'!$I7*'Machinery Split'!$D$40</f>
        <v>0</v>
      </c>
      <c r="K19" s="16">
        <f>'KEEI BAU - Industry'!AA$33*'Machinery Split'!$I7*'Machinery Split'!$D$40</f>
        <v>0</v>
      </c>
      <c r="L19" s="16">
        <f>'KEEI BAU - Industry'!AB$33*'Machinery Split'!$I7*'Machinery Split'!$D$40</f>
        <v>0</v>
      </c>
      <c r="M19" s="16">
        <f>'KEEI BAU - Industry'!AC$33*'Machinery Split'!$I7*'Machinery Split'!$D$40</f>
        <v>0</v>
      </c>
      <c r="N19" s="16">
        <f>'KEEI BAU - Industry'!AD$33*'Machinery Split'!$I7*'Machinery Split'!$D$40</f>
        <v>0</v>
      </c>
      <c r="O19" s="16">
        <f>'KEEI BAU - Industry'!AE$33*'Machinery Split'!$I7*'Machinery Split'!$D$40</f>
        <v>0</v>
      </c>
      <c r="P19" s="16">
        <f>'KEEI BAU - Industry'!AF$33*'Machinery Split'!$I7*'Machinery Split'!$D$40</f>
        <v>0</v>
      </c>
      <c r="Q19" s="16">
        <f>'KEEI BAU - Industry'!AG$33*'Machinery Split'!$I7*'Machinery Split'!$D$40</f>
        <v>0</v>
      </c>
      <c r="R19" s="16">
        <f>'KEEI BAU - Industry'!AH$33*'Machinery Split'!$I7*'Machinery Split'!$D$40</f>
        <v>0</v>
      </c>
      <c r="S19" s="16">
        <f>'KEEI BAU - Industry'!AI$33*'Machinery Split'!$I7*'Machinery Split'!$D$40</f>
        <v>0</v>
      </c>
      <c r="T19" s="16">
        <f>'KEEI BAU - Industry'!AJ$33*'Machinery Split'!$I7*'Machinery Split'!$D$40</f>
        <v>0</v>
      </c>
      <c r="U19" s="16">
        <f>'KEEI BAU - Industry'!AK$33*'Machinery Split'!$I7*'Machinery Split'!$D$40</f>
        <v>0</v>
      </c>
      <c r="V19" s="16">
        <f>'KEEI BAU - Industry'!AL$33*'Machinery Split'!$I7*'Machinery Split'!$D$40</f>
        <v>0</v>
      </c>
      <c r="W19" s="16">
        <f>'KEEI BAU - Industry'!AM$33*'Machinery Split'!$I7*'Machinery Split'!$D$40</f>
        <v>0</v>
      </c>
      <c r="X19" s="16">
        <f>'KEEI BAU - Industry'!AN$33*'Machinery Split'!$I7*'Machinery Split'!$D$40</f>
        <v>0</v>
      </c>
      <c r="Y19" s="16">
        <f>'KEEI BAU - Industry'!AO$33*'Machinery Split'!$I7*'Machinery Split'!$D$40</f>
        <v>0</v>
      </c>
      <c r="Z19" s="16">
        <f>'KEEI BAU - Industry'!AP$33*'Machinery Split'!$I7*'Machinery Split'!$D$40</f>
        <v>0</v>
      </c>
      <c r="AA19" s="16">
        <f>'KEEI BAU - Industry'!AQ$33*'Machinery Split'!$I7*'Machinery Split'!$D$40</f>
        <v>0</v>
      </c>
      <c r="AB19" s="16">
        <f>'KEEI BAU - Industry'!AR$33*'Machinery Split'!$I7*'Machinery Split'!$D$40</f>
        <v>0</v>
      </c>
      <c r="AC19" s="16">
        <f>'KEEI BAU - Industry'!AS$33*'Machinery Split'!$I7*'Machinery Split'!$D$40</f>
        <v>0</v>
      </c>
      <c r="AD19" s="16">
        <f>'KEEI BAU - Industry'!AT$33*'Machinery Split'!$I7*'Machinery Split'!$D$40</f>
        <v>0</v>
      </c>
      <c r="AE19" s="16">
        <f>'KEEI BAU - Industry'!AU$33*'Machinery Split'!$I7*'Machinery Split'!$D$40</f>
        <v>0</v>
      </c>
      <c r="AF19" s="16">
        <f>'KEEI BAU - Industry'!AV$33*'Machinery Split'!$I7*'Machinery Split'!$D$40</f>
        <v>0</v>
      </c>
    </row>
    <row r="20" spans="1:33">
      <c r="A20" t="s">
        <v>20</v>
      </c>
      <c r="B20" s="16">
        <f>'KEEI BAU - Industry'!R$33*'Machinery Split'!$I8*'Machinery Split'!$D$40</f>
        <v>0</v>
      </c>
      <c r="C20" s="16">
        <f>'KEEI BAU - Industry'!S$33*'Machinery Split'!$I8*'Machinery Split'!$D$40</f>
        <v>0</v>
      </c>
      <c r="D20" s="16">
        <f>'KEEI BAU - Industry'!T$33*'Machinery Split'!$I8*'Machinery Split'!$D$40</f>
        <v>0</v>
      </c>
      <c r="E20" s="16">
        <f>'KEEI BAU - Industry'!U$33*'Machinery Split'!$I8*'Machinery Split'!$D$40</f>
        <v>0</v>
      </c>
      <c r="F20" s="16">
        <f>'KEEI BAU - Industry'!V$33*'Machinery Split'!$I8*'Machinery Split'!$D$40</f>
        <v>0</v>
      </c>
      <c r="G20" s="16">
        <f>'KEEI BAU - Industry'!W$33*'Machinery Split'!$I8*'Machinery Split'!$D$40</f>
        <v>0</v>
      </c>
      <c r="H20" s="16">
        <f>'KEEI BAU - Industry'!X$33*'Machinery Split'!$I8*'Machinery Split'!$D$40</f>
        <v>0</v>
      </c>
      <c r="I20" s="16">
        <f>'KEEI BAU - Industry'!Y$33*'Machinery Split'!$I8*'Machinery Split'!$D$40</f>
        <v>0</v>
      </c>
      <c r="J20" s="16">
        <f>'KEEI BAU - Industry'!Z$33*'Machinery Split'!$I8*'Machinery Split'!$D$40</f>
        <v>0</v>
      </c>
      <c r="K20" s="16">
        <f>'KEEI BAU - Industry'!AA$33*'Machinery Split'!$I8*'Machinery Split'!$D$40</f>
        <v>0</v>
      </c>
      <c r="L20" s="16">
        <f>'KEEI BAU - Industry'!AB$33*'Machinery Split'!$I8*'Machinery Split'!$D$40</f>
        <v>0</v>
      </c>
      <c r="M20" s="16">
        <f>'KEEI BAU - Industry'!AC$33*'Machinery Split'!$I8*'Machinery Split'!$D$40</f>
        <v>0</v>
      </c>
      <c r="N20" s="16">
        <f>'KEEI BAU - Industry'!AD$33*'Machinery Split'!$I8*'Machinery Split'!$D$40</f>
        <v>0</v>
      </c>
      <c r="O20" s="16">
        <f>'KEEI BAU - Industry'!AE$33*'Machinery Split'!$I8*'Machinery Split'!$D$40</f>
        <v>0</v>
      </c>
      <c r="P20" s="16">
        <f>'KEEI BAU - Industry'!AF$33*'Machinery Split'!$I8*'Machinery Split'!$D$40</f>
        <v>0</v>
      </c>
      <c r="Q20" s="16">
        <f>'KEEI BAU - Industry'!AG$33*'Machinery Split'!$I8*'Machinery Split'!$D$40</f>
        <v>0</v>
      </c>
      <c r="R20" s="16">
        <f>'KEEI BAU - Industry'!AH$33*'Machinery Split'!$I8*'Machinery Split'!$D$40</f>
        <v>0</v>
      </c>
      <c r="S20" s="16">
        <f>'KEEI BAU - Industry'!AI$33*'Machinery Split'!$I8*'Machinery Split'!$D$40</f>
        <v>0</v>
      </c>
      <c r="T20" s="16">
        <f>'KEEI BAU - Industry'!AJ$33*'Machinery Split'!$I8*'Machinery Split'!$D$40</f>
        <v>0</v>
      </c>
      <c r="U20" s="16">
        <f>'KEEI BAU - Industry'!AK$33*'Machinery Split'!$I8*'Machinery Split'!$D$40</f>
        <v>0</v>
      </c>
      <c r="V20" s="16">
        <f>'KEEI BAU - Industry'!AL$33*'Machinery Split'!$I8*'Machinery Split'!$D$40</f>
        <v>0</v>
      </c>
      <c r="W20" s="16">
        <f>'KEEI BAU - Industry'!AM$33*'Machinery Split'!$I8*'Machinery Split'!$D$40</f>
        <v>0</v>
      </c>
      <c r="X20" s="16">
        <f>'KEEI BAU - Industry'!AN$33*'Machinery Split'!$I8*'Machinery Split'!$D$40</f>
        <v>0</v>
      </c>
      <c r="Y20" s="16">
        <f>'KEEI BAU - Industry'!AO$33*'Machinery Split'!$I8*'Machinery Split'!$D$40</f>
        <v>0</v>
      </c>
      <c r="Z20" s="16">
        <f>'KEEI BAU - Industry'!AP$33*'Machinery Split'!$I8*'Machinery Split'!$D$40</f>
        <v>0</v>
      </c>
      <c r="AA20" s="16">
        <f>'KEEI BAU - Industry'!AQ$33*'Machinery Split'!$I8*'Machinery Split'!$D$40</f>
        <v>0</v>
      </c>
      <c r="AB20" s="16">
        <f>'KEEI BAU - Industry'!AR$33*'Machinery Split'!$I8*'Machinery Split'!$D$40</f>
        <v>0</v>
      </c>
      <c r="AC20" s="16">
        <f>'KEEI BAU - Industry'!AS$33*'Machinery Split'!$I8*'Machinery Split'!$D$40</f>
        <v>0</v>
      </c>
      <c r="AD20" s="16">
        <f>'KEEI BAU - Industry'!AT$33*'Machinery Split'!$I8*'Machinery Split'!$D$40</f>
        <v>0</v>
      </c>
      <c r="AE20" s="16">
        <f>'KEEI BAU - Industry'!AU$33*'Machinery Split'!$I8*'Machinery Split'!$D$40</f>
        <v>0</v>
      </c>
      <c r="AF20" s="16">
        <f>'KEEI BAU - Industry'!AV$33*'Machinery Split'!$I8*'Machinery Split'!$D$40</f>
        <v>0</v>
      </c>
    </row>
    <row r="21" spans="1:33">
      <c r="A21" t="s">
        <v>21</v>
      </c>
      <c r="B21" s="16">
        <f>'KEEI BAU - Industry'!R$33*'Machinery Split'!$I9*'Machinery Split'!$D$40</f>
        <v>0</v>
      </c>
      <c r="C21" s="16">
        <f>'KEEI BAU - Industry'!S$33*'Machinery Split'!$I9*'Machinery Split'!$D$40</f>
        <v>0</v>
      </c>
      <c r="D21" s="16">
        <f>'KEEI BAU - Industry'!T$33*'Machinery Split'!$I9*'Machinery Split'!$D$40</f>
        <v>0</v>
      </c>
      <c r="E21" s="16">
        <f>'KEEI BAU - Industry'!U$33*'Machinery Split'!$I9*'Machinery Split'!$D$40</f>
        <v>0</v>
      </c>
      <c r="F21" s="16">
        <f>'KEEI BAU - Industry'!V$33*'Machinery Split'!$I9*'Machinery Split'!$D$40</f>
        <v>0</v>
      </c>
      <c r="G21" s="16">
        <f>'KEEI BAU - Industry'!W$33*'Machinery Split'!$I9*'Machinery Split'!$D$40</f>
        <v>0</v>
      </c>
      <c r="H21" s="16">
        <f>'KEEI BAU - Industry'!X$33*'Machinery Split'!$I9*'Machinery Split'!$D$40</f>
        <v>0</v>
      </c>
      <c r="I21" s="16">
        <f>'KEEI BAU - Industry'!Y$33*'Machinery Split'!$I9*'Machinery Split'!$D$40</f>
        <v>0</v>
      </c>
      <c r="J21" s="16">
        <f>'KEEI BAU - Industry'!Z$33*'Machinery Split'!$I9*'Machinery Split'!$D$40</f>
        <v>0</v>
      </c>
      <c r="K21" s="16">
        <f>'KEEI BAU - Industry'!AA$33*'Machinery Split'!$I9*'Machinery Split'!$D$40</f>
        <v>0</v>
      </c>
      <c r="L21" s="16">
        <f>'KEEI BAU - Industry'!AB$33*'Machinery Split'!$I9*'Machinery Split'!$D$40</f>
        <v>0</v>
      </c>
      <c r="M21" s="16">
        <f>'KEEI BAU - Industry'!AC$33*'Machinery Split'!$I9*'Machinery Split'!$D$40</f>
        <v>0</v>
      </c>
      <c r="N21" s="16">
        <f>'KEEI BAU - Industry'!AD$33*'Machinery Split'!$I9*'Machinery Split'!$D$40</f>
        <v>0</v>
      </c>
      <c r="O21" s="16">
        <f>'KEEI BAU - Industry'!AE$33*'Machinery Split'!$I9*'Machinery Split'!$D$40</f>
        <v>0</v>
      </c>
      <c r="P21" s="16">
        <f>'KEEI BAU - Industry'!AF$33*'Machinery Split'!$I9*'Machinery Split'!$D$40</f>
        <v>0</v>
      </c>
      <c r="Q21" s="16">
        <f>'KEEI BAU - Industry'!AG$33*'Machinery Split'!$I9*'Machinery Split'!$D$40</f>
        <v>0</v>
      </c>
      <c r="R21" s="16">
        <f>'KEEI BAU - Industry'!AH$33*'Machinery Split'!$I9*'Machinery Split'!$D$40</f>
        <v>0</v>
      </c>
      <c r="S21" s="16">
        <f>'KEEI BAU - Industry'!AI$33*'Machinery Split'!$I9*'Machinery Split'!$D$40</f>
        <v>0</v>
      </c>
      <c r="T21" s="16">
        <f>'KEEI BAU - Industry'!AJ$33*'Machinery Split'!$I9*'Machinery Split'!$D$40</f>
        <v>0</v>
      </c>
      <c r="U21" s="16">
        <f>'KEEI BAU - Industry'!AK$33*'Machinery Split'!$I9*'Machinery Split'!$D$40</f>
        <v>0</v>
      </c>
      <c r="V21" s="16">
        <f>'KEEI BAU - Industry'!AL$33*'Machinery Split'!$I9*'Machinery Split'!$D$40</f>
        <v>0</v>
      </c>
      <c r="W21" s="16">
        <f>'KEEI BAU - Industry'!AM$33*'Machinery Split'!$I9*'Machinery Split'!$D$40</f>
        <v>0</v>
      </c>
      <c r="X21" s="16">
        <f>'KEEI BAU - Industry'!AN$33*'Machinery Split'!$I9*'Machinery Split'!$D$40</f>
        <v>0</v>
      </c>
      <c r="Y21" s="16">
        <f>'KEEI BAU - Industry'!AO$33*'Machinery Split'!$I9*'Machinery Split'!$D$40</f>
        <v>0</v>
      </c>
      <c r="Z21" s="16">
        <f>'KEEI BAU - Industry'!AP$33*'Machinery Split'!$I9*'Machinery Split'!$D$40</f>
        <v>0</v>
      </c>
      <c r="AA21" s="16">
        <f>'KEEI BAU - Industry'!AQ$33*'Machinery Split'!$I9*'Machinery Split'!$D$40</f>
        <v>0</v>
      </c>
      <c r="AB21" s="16">
        <f>'KEEI BAU - Industry'!AR$33*'Machinery Split'!$I9*'Machinery Split'!$D$40</f>
        <v>0</v>
      </c>
      <c r="AC21" s="16">
        <f>'KEEI BAU - Industry'!AS$33*'Machinery Split'!$I9*'Machinery Split'!$D$40</f>
        <v>0</v>
      </c>
      <c r="AD21" s="16">
        <f>'KEEI BAU - Industry'!AT$33*'Machinery Split'!$I9*'Machinery Split'!$D$40</f>
        <v>0</v>
      </c>
      <c r="AE21" s="16">
        <f>'KEEI BAU - Industry'!AU$33*'Machinery Split'!$I9*'Machinery Split'!$D$40</f>
        <v>0</v>
      </c>
      <c r="AF21" s="16">
        <f>'KEEI BAU - Industry'!AV$33*'Machinery Split'!$I9*'Machinery Split'!$D$40</f>
        <v>0</v>
      </c>
    </row>
    <row r="22" spans="1:33">
      <c r="A22" t="s">
        <v>22</v>
      </c>
      <c r="B22" s="16">
        <f>'KEEI BAU - Industry'!R$33*'Machinery Split'!$I10*'Machinery Split'!$D$40</f>
        <v>0</v>
      </c>
      <c r="C22" s="16">
        <f>'KEEI BAU - Industry'!S$33*'Machinery Split'!$I10*'Machinery Split'!$D$40</f>
        <v>0</v>
      </c>
      <c r="D22" s="16">
        <f>'KEEI BAU - Industry'!T$33*'Machinery Split'!$I10*'Machinery Split'!$D$40</f>
        <v>0</v>
      </c>
      <c r="E22" s="16">
        <f>'KEEI BAU - Industry'!U$33*'Machinery Split'!$I10*'Machinery Split'!$D$40</f>
        <v>0</v>
      </c>
      <c r="F22" s="16">
        <f>'KEEI BAU - Industry'!V$33*'Machinery Split'!$I10*'Machinery Split'!$D$40</f>
        <v>0</v>
      </c>
      <c r="G22" s="16">
        <f>'KEEI BAU - Industry'!W$33*'Machinery Split'!$I10*'Machinery Split'!$D$40</f>
        <v>0</v>
      </c>
      <c r="H22" s="16">
        <f>'KEEI BAU - Industry'!X$33*'Machinery Split'!$I10*'Machinery Split'!$D$40</f>
        <v>0</v>
      </c>
      <c r="I22" s="16">
        <f>'KEEI BAU - Industry'!Y$33*'Machinery Split'!$I10*'Machinery Split'!$D$40</f>
        <v>0</v>
      </c>
      <c r="J22" s="16">
        <f>'KEEI BAU - Industry'!Z$33*'Machinery Split'!$I10*'Machinery Split'!$D$40</f>
        <v>0</v>
      </c>
      <c r="K22" s="16">
        <f>'KEEI BAU - Industry'!AA$33*'Machinery Split'!$I10*'Machinery Split'!$D$40</f>
        <v>0</v>
      </c>
      <c r="L22" s="16">
        <f>'KEEI BAU - Industry'!AB$33*'Machinery Split'!$I10*'Machinery Split'!$D$40</f>
        <v>0</v>
      </c>
      <c r="M22" s="16">
        <f>'KEEI BAU - Industry'!AC$33*'Machinery Split'!$I10*'Machinery Split'!$D$40</f>
        <v>0</v>
      </c>
      <c r="N22" s="16">
        <f>'KEEI BAU - Industry'!AD$33*'Machinery Split'!$I10*'Machinery Split'!$D$40</f>
        <v>0</v>
      </c>
      <c r="O22" s="16">
        <f>'KEEI BAU - Industry'!AE$33*'Machinery Split'!$I10*'Machinery Split'!$D$40</f>
        <v>0</v>
      </c>
      <c r="P22" s="16">
        <f>'KEEI BAU - Industry'!AF$33*'Machinery Split'!$I10*'Machinery Split'!$D$40</f>
        <v>0</v>
      </c>
      <c r="Q22" s="16">
        <f>'KEEI BAU - Industry'!AG$33*'Machinery Split'!$I10*'Machinery Split'!$D$40</f>
        <v>0</v>
      </c>
      <c r="R22" s="16">
        <f>'KEEI BAU - Industry'!AH$33*'Machinery Split'!$I10*'Machinery Split'!$D$40</f>
        <v>0</v>
      </c>
      <c r="S22" s="16">
        <f>'KEEI BAU - Industry'!AI$33*'Machinery Split'!$I10*'Machinery Split'!$D$40</f>
        <v>0</v>
      </c>
      <c r="T22" s="16">
        <f>'KEEI BAU - Industry'!AJ$33*'Machinery Split'!$I10*'Machinery Split'!$D$40</f>
        <v>0</v>
      </c>
      <c r="U22" s="16">
        <f>'KEEI BAU - Industry'!AK$33*'Machinery Split'!$I10*'Machinery Split'!$D$40</f>
        <v>0</v>
      </c>
      <c r="V22" s="16">
        <f>'KEEI BAU - Industry'!AL$33*'Machinery Split'!$I10*'Machinery Split'!$D$40</f>
        <v>0</v>
      </c>
      <c r="W22" s="16">
        <f>'KEEI BAU - Industry'!AM$33*'Machinery Split'!$I10*'Machinery Split'!$D$40</f>
        <v>0</v>
      </c>
      <c r="X22" s="16">
        <f>'KEEI BAU - Industry'!AN$33*'Machinery Split'!$I10*'Machinery Split'!$D$40</f>
        <v>0</v>
      </c>
      <c r="Y22" s="16">
        <f>'KEEI BAU - Industry'!AO$33*'Machinery Split'!$I10*'Machinery Split'!$D$40</f>
        <v>0</v>
      </c>
      <c r="Z22" s="16">
        <f>'KEEI BAU - Industry'!AP$33*'Machinery Split'!$I10*'Machinery Split'!$D$40</f>
        <v>0</v>
      </c>
      <c r="AA22" s="16">
        <f>'KEEI BAU - Industry'!AQ$33*'Machinery Split'!$I10*'Machinery Split'!$D$40</f>
        <v>0</v>
      </c>
      <c r="AB22" s="16">
        <f>'KEEI BAU - Industry'!AR$33*'Machinery Split'!$I10*'Machinery Split'!$D$40</f>
        <v>0</v>
      </c>
      <c r="AC22" s="16">
        <f>'KEEI BAU - Industry'!AS$33*'Machinery Split'!$I10*'Machinery Split'!$D$40</f>
        <v>0</v>
      </c>
      <c r="AD22" s="16">
        <f>'KEEI BAU - Industry'!AT$33*'Machinery Split'!$I10*'Machinery Split'!$D$40</f>
        <v>0</v>
      </c>
      <c r="AE22" s="16">
        <f>'KEEI BAU - Industry'!AU$33*'Machinery Split'!$I10*'Machinery Split'!$D$40</f>
        <v>0</v>
      </c>
      <c r="AF22" s="16">
        <f>'KEEI BAU - Industry'!AV$33*'Machinery Split'!$I10*'Machinery Split'!$D$40</f>
        <v>0</v>
      </c>
    </row>
    <row r="23" spans="1:33">
      <c r="A23" t="s">
        <v>23</v>
      </c>
      <c r="B23" s="16">
        <f>'KEEI BAU - Industry'!R$37*'Others Split'!$D$46*'Others Split'!$I$14</f>
        <v>12033291122812.645</v>
      </c>
      <c r="C23" s="16">
        <f>'KEEI BAU - Industry'!S$37*'Others Split'!$D$46*'Others Split'!$I$14</f>
        <v>12300265481048.771</v>
      </c>
      <c r="D23" s="16">
        <f>'KEEI BAU - Industry'!T$37*'Others Split'!$D$46*'Others Split'!$I$14</f>
        <v>12567239839284.898</v>
      </c>
      <c r="E23" s="16">
        <f>'KEEI BAU - Industry'!U$37*'Others Split'!$D$46*'Others Split'!$I$14</f>
        <v>12834214197521.027</v>
      </c>
      <c r="F23" s="16">
        <f>'KEEI BAU - Industry'!V$37*'Others Split'!$D$46*'Others Split'!$I$14</f>
        <v>13101188555757.154</v>
      </c>
      <c r="G23" s="16">
        <f>'KEEI BAU - Industry'!W$37*'Others Split'!$D$46*'Others Split'!$I$14</f>
        <v>13368162913993.281</v>
      </c>
      <c r="H23" s="16">
        <f>'KEEI BAU - Industry'!X$37*'Others Split'!$D$46*'Others Split'!$I$14</f>
        <v>13491536117645.381</v>
      </c>
      <c r="I23" s="16">
        <f>'KEEI BAU - Industry'!Y$37*'Others Split'!$D$46*'Others Split'!$I$14</f>
        <v>13614909321297.441</v>
      </c>
      <c r="J23" s="16">
        <f>'KEEI BAU - Industry'!Z$37*'Others Split'!$D$46*'Others Split'!$I$14</f>
        <v>13738282524949.504</v>
      </c>
      <c r="K23" s="16">
        <f>'KEEI BAU - Industry'!AA$37*'Others Split'!$D$46*'Others Split'!$I$14</f>
        <v>13861655728601.564</v>
      </c>
      <c r="L23" s="16">
        <f>'KEEI BAU - Industry'!AB$37*'Others Split'!$D$46*'Others Split'!$I$14</f>
        <v>13985028932253.652</v>
      </c>
      <c r="M23" s="16">
        <f>'KEEI BAU - Industry'!AC$37*'Others Split'!$D$46*'Others Split'!$I$14</f>
        <v>14072742771394.959</v>
      </c>
      <c r="N23" s="16">
        <f>'KEEI BAU - Industry'!AD$37*'Others Split'!$D$46*'Others Split'!$I$14</f>
        <v>14160456610536.293</v>
      </c>
      <c r="O23" s="16">
        <f>'KEEI BAU - Industry'!AE$37*'Others Split'!$D$46*'Others Split'!$I$14</f>
        <v>14248170449677.627</v>
      </c>
      <c r="P23" s="16">
        <f>'KEEI BAU - Industry'!AF$37*'Others Split'!$D$46*'Others Split'!$I$14</f>
        <v>14335884288818.957</v>
      </c>
      <c r="Q23" s="16">
        <f>'KEEI BAU - Industry'!AG$37*'Others Split'!$D$46*'Others Split'!$I$14</f>
        <v>14423598127960.285</v>
      </c>
      <c r="R23" s="16">
        <f>'KEEI BAU - Industry'!AH$37*'Others Split'!$D$46*'Others Split'!$I$14</f>
        <v>14492457590463.791</v>
      </c>
      <c r="S23" s="16">
        <f>'KEEI BAU - Industry'!AI$37*'Others Split'!$D$46*'Others Split'!$I$14</f>
        <v>14561317052967.244</v>
      </c>
      <c r="T23" s="16">
        <f>'KEEI BAU - Industry'!AJ$37*'Others Split'!$D$46*'Others Split'!$I$14</f>
        <v>14630176515470.719</v>
      </c>
      <c r="U23" s="16">
        <f>'KEEI BAU - Industry'!AK$37*'Others Split'!$D$46*'Others Split'!$I$14</f>
        <v>14699035977974.197</v>
      </c>
      <c r="V23" s="16">
        <f>'KEEI BAU - Industry'!AL$37*'Others Split'!$D$46*'Others Split'!$I$14</f>
        <v>14767895440477.648</v>
      </c>
      <c r="W23" s="16">
        <f>'KEEI BAU - Industry'!AM$37*'Others Split'!$D$46*'Others Split'!$I$14</f>
        <v>14861894071831.607</v>
      </c>
      <c r="X23" s="16">
        <f>'KEEI BAU - Industry'!AN$37*'Others Split'!$D$46*'Others Split'!$I$14</f>
        <v>14938752360787.498</v>
      </c>
      <c r="Y23" s="16">
        <f>'KEEI BAU - Industry'!AO$37*'Others Split'!$D$46*'Others Split'!$I$14</f>
        <v>15015610649743.416</v>
      </c>
      <c r="Z23" s="16">
        <f>'KEEI BAU - Industry'!AP$37*'Others Split'!$D$46*'Others Split'!$I$14</f>
        <v>15092468938699.311</v>
      </c>
      <c r="AA23" s="16">
        <f>'KEEI BAU - Industry'!AQ$37*'Others Split'!$D$46*'Others Split'!$I$14</f>
        <v>15169327227655.203</v>
      </c>
      <c r="AB23" s="16">
        <f>'KEEI BAU - Industry'!AR$37*'Others Split'!$D$46*'Others Split'!$I$14</f>
        <v>15246185516611.094</v>
      </c>
      <c r="AC23" s="16">
        <f>'KEEI BAU - Industry'!AS$37*'Others Split'!$D$46*'Others Split'!$I$14</f>
        <v>15323043805567.012</v>
      </c>
      <c r="AD23" s="16">
        <f>'KEEI BAU - Industry'!AT$37*'Others Split'!$D$46*'Others Split'!$I$14</f>
        <v>15399902094522.906</v>
      </c>
      <c r="AE23" s="16">
        <f>'KEEI BAU - Industry'!AU$37*'Others Split'!$D$46*'Others Split'!$I$14</f>
        <v>15476760383478.799</v>
      </c>
      <c r="AF23" s="16">
        <f>'KEEI BAU - Industry'!AV$37*'Others Split'!$D$46*'Others Split'!$I$14</f>
        <v>15553618672434.715</v>
      </c>
    </row>
    <row r="24" spans="1:33">
      <c r="A24" t="s">
        <v>24</v>
      </c>
      <c r="B24" s="16">
        <v>0</v>
      </c>
      <c r="C24" s="16">
        <v>0</v>
      </c>
      <c r="D24" s="16">
        <v>0</v>
      </c>
      <c r="E24" s="16">
        <v>0</v>
      </c>
      <c r="F24" s="16">
        <v>0</v>
      </c>
      <c r="G24" s="16">
        <v>0</v>
      </c>
      <c r="H24" s="16">
        <v>0</v>
      </c>
      <c r="I24" s="16">
        <v>0</v>
      </c>
      <c r="J24" s="16">
        <v>0</v>
      </c>
      <c r="K24" s="16">
        <v>0</v>
      </c>
      <c r="L24" s="16">
        <v>0</v>
      </c>
      <c r="M24" s="16">
        <v>0</v>
      </c>
      <c r="N24" s="16">
        <v>0</v>
      </c>
      <c r="O24" s="16">
        <v>0</v>
      </c>
      <c r="P24" s="16">
        <v>0</v>
      </c>
      <c r="Q24" s="16">
        <v>0</v>
      </c>
      <c r="R24" s="16">
        <v>0</v>
      </c>
      <c r="S24" s="16">
        <v>0</v>
      </c>
      <c r="T24" s="16">
        <v>0</v>
      </c>
      <c r="U24" s="16">
        <v>0</v>
      </c>
      <c r="V24" s="16">
        <v>0</v>
      </c>
      <c r="W24" s="16">
        <v>0</v>
      </c>
      <c r="X24" s="16">
        <v>0</v>
      </c>
      <c r="Y24" s="16">
        <v>0</v>
      </c>
      <c r="Z24" s="16">
        <v>0</v>
      </c>
      <c r="AA24" s="16">
        <v>0</v>
      </c>
      <c r="AB24" s="16">
        <v>0</v>
      </c>
      <c r="AC24" s="16">
        <v>0</v>
      </c>
      <c r="AD24" s="16">
        <v>0</v>
      </c>
      <c r="AE24" s="16">
        <v>0</v>
      </c>
      <c r="AF24" s="16">
        <v>0</v>
      </c>
    </row>
    <row r="25" spans="1:33">
      <c r="A25" t="s">
        <v>25</v>
      </c>
      <c r="B25" s="16">
        <f>'Water and Waste'!D34*(1+'Water and Waste'!D40)*(1+'Water and Waste'!E40)</f>
        <v>355814807146.05389</v>
      </c>
      <c r="C25" s="16">
        <f>B25*(1+'Water and Waste'!F40)</f>
        <v>356170621953.19989</v>
      </c>
      <c r="D25" s="16">
        <f>C25*(1+'Water and Waste'!G40)</f>
        <v>356526792575.15308</v>
      </c>
      <c r="E25" s="16">
        <f>D25*(1+'Water and Waste'!H40)</f>
        <v>356883319367.72821</v>
      </c>
      <c r="F25" s="16">
        <f>E25*(1+'Water and Waste'!I40)</f>
        <v>357240202687.09589</v>
      </c>
      <c r="G25" s="16">
        <f>F25*(1+'Water and Waste'!J40)</f>
        <v>357597442889.78296</v>
      </c>
      <c r="H25" s="16">
        <f>G25*(1+'Water and Waste'!K40)</f>
        <v>357955040332.67273</v>
      </c>
      <c r="I25" s="16">
        <f>H25*(1+'Water and Waste'!L40)</f>
        <v>358312995373.00537</v>
      </c>
      <c r="J25" s="16">
        <f>I25*(1+'Water and Waste'!M40)</f>
        <v>358671308368.37836</v>
      </c>
      <c r="K25" s="16">
        <f>J25*(1+'Water and Waste'!N40)</f>
        <v>359029979676.7467</v>
      </c>
      <c r="L25" s="16">
        <f>K25*(1+'Water and Waste'!O40)</f>
        <v>359389009656.4234</v>
      </c>
      <c r="M25" s="16">
        <f>L25*(1+'Water and Waste'!P40)</f>
        <v>359748398666.07977</v>
      </c>
      <c r="N25" s="16">
        <f>M25*(1+'Water and Waste'!Q40)</f>
        <v>360108147064.74579</v>
      </c>
      <c r="O25" s="16">
        <f>N25*(1+'Water and Waste'!R40)</f>
        <v>360468255211.81049</v>
      </c>
      <c r="P25" s="16">
        <f>O25*(1+'Water and Waste'!S40)</f>
        <v>360828723467.02228</v>
      </c>
      <c r="Q25" s="16">
        <f>P25*(1+'Water and Waste'!T40)</f>
        <v>361189552190.48926</v>
      </c>
      <c r="R25" s="16">
        <f>Q25*(1+'Water and Waste'!U40)</f>
        <v>361550741742.67969</v>
      </c>
      <c r="S25" s="16">
        <f>R25*(1+'Water and Waste'!V40)</f>
        <v>361912292484.4223</v>
      </c>
      <c r="T25" s="16">
        <f>S25*(1+'Water and Waste'!W40)</f>
        <v>362274204776.90668</v>
      </c>
      <c r="U25" s="16">
        <f>T25*(1+'Water and Waste'!X40)</f>
        <v>362636478981.68353</v>
      </c>
      <c r="V25" s="16">
        <f>U25*(1+'Water and Waste'!Y40)</f>
        <v>362999115460.66516</v>
      </c>
      <c r="W25" s="16">
        <f>V25*(1+'Water and Waste'!Z40)</f>
        <v>361184119883.36182</v>
      </c>
      <c r="X25" s="16">
        <f>W25*(1+'Water and Waste'!AA40)</f>
        <v>359378199283.94501</v>
      </c>
      <c r="Y25" s="16">
        <f>X25*(1+'Water and Waste'!AB40)</f>
        <v>357581308287.52527</v>
      </c>
      <c r="Z25" s="16">
        <f>Y25*(1+'Water and Waste'!AC40)</f>
        <v>355793401746.08765</v>
      </c>
      <c r="AA25" s="16">
        <f>Z25*(1+'Water and Waste'!AD40)</f>
        <v>354014434737.35718</v>
      </c>
      <c r="AB25" s="16">
        <f>AA25*(1+'Water and Waste'!AE40)</f>
        <v>352244362563.67041</v>
      </c>
      <c r="AC25" s="16">
        <f>AB25*(1+'Water and Waste'!AF40)</f>
        <v>350483140750.85205</v>
      </c>
      <c r="AD25" s="16">
        <f>AC25*(1+'Water and Waste'!AG40)</f>
        <v>348730725047.09778</v>
      </c>
      <c r="AE25" s="16">
        <f>AD25*(1+'Water and Waste'!AH40)</f>
        <v>346987071421.8623</v>
      </c>
      <c r="AF25" s="16">
        <f>AE25*(1+'Water and Waste'!AI40)</f>
        <v>345252136064.75293</v>
      </c>
    </row>
    <row r="26" spans="1:33">
      <c r="A26" t="s">
        <v>26</v>
      </c>
      <c r="B26" s="16">
        <f>'KEEI BAU - Industry'!R$37*'Others Split'!$D$46*'Others Split'!$I$15</f>
        <v>42981369015031.453</v>
      </c>
      <c r="C26" s="16">
        <f>'KEEI BAU - Industry'!S$37*'Others Split'!$D$46*'Others Split'!$I$15</f>
        <v>43934967103184.086</v>
      </c>
      <c r="D26" s="16">
        <f>'KEEI BAU - Industry'!T$37*'Others Split'!$D$46*'Others Split'!$I$15</f>
        <v>44888565191336.727</v>
      </c>
      <c r="E26" s="16">
        <f>'KEEI BAU - Industry'!U$37*'Others Split'!$D$46*'Others Split'!$I$15</f>
        <v>45842163279489.359</v>
      </c>
      <c r="F26" s="16">
        <f>'KEEI BAU - Industry'!V$37*'Others Split'!$D$46*'Others Split'!$I$15</f>
        <v>46795761367641.992</v>
      </c>
      <c r="G26" s="16">
        <f>'KEEI BAU - Industry'!W$37*'Others Split'!$D$46*'Others Split'!$I$15</f>
        <v>47749359455794.625</v>
      </c>
      <c r="H26" s="16">
        <f>'KEEI BAU - Industry'!X$37*'Others Split'!$D$46*'Others Split'!$I$15</f>
        <v>48190032679654.773</v>
      </c>
      <c r="I26" s="16">
        <f>'KEEI BAU - Industry'!Y$37*'Others Split'!$D$46*'Others Split'!$I$15</f>
        <v>48630705903514.773</v>
      </c>
      <c r="J26" s="16">
        <f>'KEEI BAU - Industry'!Z$37*'Others Split'!$D$46*'Others Split'!$I$15</f>
        <v>49071379127374.789</v>
      </c>
      <c r="K26" s="16">
        <f>'KEEI BAU - Industry'!AA$37*'Others Split'!$D$46*'Others Split'!$I$15</f>
        <v>49512052351234.797</v>
      </c>
      <c r="L26" s="16">
        <f>'KEEI BAU - Industry'!AB$37*'Others Split'!$D$46*'Others Split'!$I$15</f>
        <v>49952725575094.898</v>
      </c>
      <c r="M26" s="16">
        <f>'KEEI BAU - Industry'!AC$37*'Others Split'!$D$46*'Others Split'!$I$15</f>
        <v>50266028132922.188</v>
      </c>
      <c r="N26" s="16">
        <f>'KEEI BAU - Industry'!AD$37*'Others Split'!$D$46*'Others Split'!$I$15</f>
        <v>50579330690749.57</v>
      </c>
      <c r="O26" s="16">
        <f>'KEEI BAU - Industry'!AE$37*'Others Split'!$D$46*'Others Split'!$I$15</f>
        <v>50892633248576.953</v>
      </c>
      <c r="P26" s="16">
        <f>'KEEI BAU - Industry'!AF$37*'Others Split'!$D$46*'Others Split'!$I$15</f>
        <v>51205935806404.336</v>
      </c>
      <c r="Q26" s="16">
        <f>'KEEI BAU - Industry'!AG$37*'Others Split'!$D$46*'Others Split'!$I$15</f>
        <v>51519238364231.695</v>
      </c>
      <c r="R26" s="16">
        <f>'KEEI BAU - Industry'!AH$37*'Others Split'!$D$46*'Others Split'!$I$15</f>
        <v>51765195512432.742</v>
      </c>
      <c r="S26" s="16">
        <f>'KEEI BAU - Industry'!AI$37*'Others Split'!$D$46*'Others Split'!$I$15</f>
        <v>52011152660633.594</v>
      </c>
      <c r="T26" s="16">
        <f>'KEEI BAU - Industry'!AJ$37*'Others Split'!$D$46*'Others Split'!$I$15</f>
        <v>52257109808834.523</v>
      </c>
      <c r="U26" s="16">
        <f>'KEEI BAU - Industry'!AK$37*'Others Split'!$D$46*'Others Split'!$I$15</f>
        <v>52503066957035.469</v>
      </c>
      <c r="V26" s="16">
        <f>'KEEI BAU - Industry'!AL$37*'Others Split'!$D$46*'Others Split'!$I$15</f>
        <v>52749024105236.313</v>
      </c>
      <c r="W26" s="16">
        <f>'KEEI BAU - Industry'!AM$37*'Others Split'!$D$46*'Others Split'!$I$15</f>
        <v>53084775132939.203</v>
      </c>
      <c r="X26" s="16">
        <f>'KEEI BAU - Industry'!AN$37*'Others Split'!$D$46*'Others Split'!$I$15</f>
        <v>53359303060981.633</v>
      </c>
      <c r="Y26" s="16">
        <f>'KEEI BAU - Industry'!AO$37*'Others Split'!$D$46*'Others Split'!$I$15</f>
        <v>53633830989024.148</v>
      </c>
      <c r="Z26" s="16">
        <f>'KEEI BAU - Industry'!AP$37*'Others Split'!$D$46*'Others Split'!$I$15</f>
        <v>53908358917066.586</v>
      </c>
      <c r="AA26" s="16">
        <f>'KEEI BAU - Industry'!AQ$37*'Others Split'!$D$46*'Others Split'!$I$15</f>
        <v>54182886845109.016</v>
      </c>
      <c r="AB26" s="16">
        <f>'KEEI BAU - Industry'!AR$37*'Others Split'!$D$46*'Others Split'!$I$15</f>
        <v>54457414773151.445</v>
      </c>
      <c r="AC26" s="16">
        <f>'KEEI BAU - Industry'!AS$37*'Others Split'!$D$46*'Others Split'!$I$15</f>
        <v>54731942701193.969</v>
      </c>
      <c r="AD26" s="16">
        <f>'KEEI BAU - Industry'!AT$37*'Others Split'!$D$46*'Others Split'!$I$15</f>
        <v>55006470629236.406</v>
      </c>
      <c r="AE26" s="16">
        <f>'KEEI BAU - Industry'!AU$37*'Others Split'!$D$46*'Others Split'!$I$15</f>
        <v>55280998557278.828</v>
      </c>
      <c r="AF26" s="16">
        <f>'KEEI BAU - Industry'!AV$37*'Others Split'!$D$46*'Others Split'!$I$15</f>
        <v>55555526485321.352</v>
      </c>
    </row>
    <row r="30" spans="1:33">
      <c r="B30" s="16"/>
      <c r="C30" s="16"/>
      <c r="D30" s="16"/>
      <c r="E30" s="16"/>
      <c r="F30" s="16"/>
      <c r="G30" s="16"/>
      <c r="H30" s="16"/>
      <c r="I30" s="16"/>
      <c r="J30" s="16"/>
      <c r="K30" s="16"/>
      <c r="L30" s="16"/>
      <c r="M30" s="16"/>
      <c r="N30" s="16"/>
      <c r="O30" s="16"/>
      <c r="P30" s="16"/>
      <c r="Q30" s="16"/>
      <c r="R30" s="16"/>
      <c r="S30" s="16"/>
      <c r="T30" s="16"/>
      <c r="U30" s="16"/>
      <c r="V30" s="16"/>
      <c r="W30" s="16"/>
      <c r="X30" s="16"/>
      <c r="Y30" s="16"/>
      <c r="Z30" s="16"/>
      <c r="AA30" s="16"/>
      <c r="AB30" s="16"/>
      <c r="AC30" s="16"/>
      <c r="AD30" s="16"/>
      <c r="AE30" s="16"/>
      <c r="AF30" s="16"/>
      <c r="AG30" s="16"/>
    </row>
    <row r="31" spans="1:33">
      <c r="B31" s="16"/>
      <c r="C31" s="16"/>
      <c r="D31" s="16"/>
      <c r="E31" s="16"/>
      <c r="F31" s="16"/>
      <c r="G31" s="16"/>
      <c r="H31" s="16"/>
      <c r="I31" s="16"/>
      <c r="J31" s="16"/>
      <c r="K31" s="16"/>
      <c r="L31" s="16"/>
      <c r="M31" s="16"/>
      <c r="N31" s="16"/>
      <c r="O31" s="16"/>
      <c r="P31" s="16"/>
      <c r="Q31" s="16"/>
      <c r="R31" s="16"/>
      <c r="S31" s="16"/>
      <c r="T31" s="16"/>
      <c r="U31" s="16"/>
      <c r="V31" s="16"/>
      <c r="W31" s="16"/>
      <c r="X31" s="16"/>
      <c r="Y31" s="16"/>
      <c r="Z31" s="16"/>
      <c r="AA31" s="16"/>
      <c r="AB31" s="16"/>
      <c r="AC31" s="16"/>
      <c r="AD31" s="16"/>
      <c r="AE31" s="16"/>
      <c r="AF31" s="16"/>
      <c r="AG31" s="16"/>
    </row>
    <row r="32" spans="1:33">
      <c r="B32" s="16"/>
      <c r="C32" s="16"/>
      <c r="D32" s="16"/>
      <c r="E32" s="16"/>
      <c r="F32" s="16"/>
      <c r="G32" s="16"/>
      <c r="H32" s="16"/>
      <c r="I32" s="16"/>
      <c r="J32" s="16"/>
      <c r="K32" s="16"/>
      <c r="L32" s="16"/>
      <c r="M32" s="16"/>
      <c r="N32" s="16"/>
      <c r="O32" s="16"/>
      <c r="P32" s="16"/>
      <c r="Q32" s="16"/>
      <c r="R32" s="16"/>
      <c r="S32" s="16"/>
      <c r="T32" s="16"/>
      <c r="U32" s="16"/>
      <c r="V32" s="16"/>
      <c r="W32" s="16"/>
      <c r="X32" s="16"/>
      <c r="Y32" s="16"/>
      <c r="Z32" s="16"/>
      <c r="AA32" s="16"/>
      <c r="AB32" s="16"/>
      <c r="AC32" s="16"/>
      <c r="AD32" s="16"/>
      <c r="AE32" s="16"/>
      <c r="AF32" s="16"/>
      <c r="AG32" s="16"/>
    </row>
    <row r="33" spans="2:33">
      <c r="B33" s="16"/>
      <c r="C33" s="16"/>
      <c r="D33" s="16"/>
      <c r="E33" s="16"/>
      <c r="F33" s="16"/>
      <c r="G33" s="16"/>
      <c r="H33" s="16"/>
      <c r="I33" s="16"/>
      <c r="J33" s="16"/>
      <c r="K33" s="16"/>
      <c r="L33" s="16"/>
      <c r="M33" s="16"/>
      <c r="N33" s="16"/>
      <c r="O33" s="16"/>
      <c r="P33" s="16"/>
      <c r="Q33" s="16"/>
      <c r="R33" s="16"/>
      <c r="S33" s="16"/>
      <c r="T33" s="16"/>
      <c r="U33" s="16"/>
      <c r="V33" s="16"/>
      <c r="W33" s="16"/>
      <c r="X33" s="16"/>
      <c r="Y33" s="16"/>
      <c r="Z33" s="16"/>
      <c r="AA33" s="16"/>
      <c r="AB33" s="16"/>
      <c r="AC33" s="16"/>
      <c r="AD33" s="16"/>
      <c r="AE33" s="16"/>
      <c r="AF33" s="16"/>
      <c r="AG33" s="16"/>
    </row>
    <row r="34" spans="2:33">
      <c r="B34" s="16"/>
      <c r="C34" s="16"/>
      <c r="D34" s="16"/>
      <c r="E34" s="16"/>
      <c r="F34" s="16"/>
      <c r="G34" s="16"/>
      <c r="H34" s="16"/>
      <c r="I34" s="16"/>
      <c r="J34" s="16"/>
      <c r="K34" s="16"/>
      <c r="L34" s="16"/>
      <c r="M34" s="16"/>
      <c r="N34" s="16"/>
      <c r="O34" s="16"/>
      <c r="P34" s="16"/>
      <c r="Q34" s="16"/>
      <c r="R34" s="16"/>
      <c r="S34" s="16"/>
      <c r="T34" s="16"/>
      <c r="U34" s="16"/>
      <c r="V34" s="16"/>
      <c r="W34" s="16"/>
      <c r="X34" s="16"/>
      <c r="Y34" s="16"/>
      <c r="Z34" s="16"/>
      <c r="AA34" s="16"/>
      <c r="AB34" s="16"/>
      <c r="AC34" s="16"/>
      <c r="AD34" s="16"/>
      <c r="AE34" s="16"/>
      <c r="AF34" s="16"/>
      <c r="AG34" s="16"/>
    </row>
    <row r="35" spans="2:33">
      <c r="B35" s="16"/>
      <c r="C35" s="16"/>
      <c r="D35" s="16"/>
      <c r="E35" s="16"/>
      <c r="F35" s="16"/>
      <c r="G35" s="16"/>
      <c r="H35" s="16"/>
      <c r="I35" s="16"/>
      <c r="J35" s="16"/>
      <c r="K35" s="16"/>
      <c r="L35" s="16"/>
      <c r="M35" s="16"/>
      <c r="N35" s="16"/>
      <c r="O35" s="16"/>
      <c r="P35" s="16"/>
      <c r="Q35" s="16"/>
      <c r="R35" s="16"/>
      <c r="S35" s="16"/>
      <c r="T35" s="16"/>
      <c r="U35" s="16"/>
      <c r="V35" s="16"/>
      <c r="W35" s="16"/>
      <c r="X35" s="16"/>
      <c r="Y35" s="16"/>
      <c r="Z35" s="16"/>
      <c r="AA35" s="16"/>
      <c r="AB35" s="16"/>
      <c r="AC35" s="16"/>
      <c r="AD35" s="16"/>
      <c r="AE35" s="16"/>
      <c r="AF35" s="16"/>
      <c r="AG35" s="16"/>
    </row>
    <row r="36" spans="2:33">
      <c r="B36" s="16"/>
      <c r="C36" s="16"/>
      <c r="D36" s="16"/>
      <c r="E36" s="16"/>
      <c r="F36" s="16"/>
      <c r="G36" s="16"/>
      <c r="H36" s="16"/>
      <c r="I36" s="16"/>
      <c r="J36" s="16"/>
      <c r="K36" s="16"/>
      <c r="L36" s="16"/>
      <c r="M36" s="16"/>
      <c r="N36" s="16"/>
      <c r="O36" s="16"/>
      <c r="P36" s="16"/>
      <c r="Q36" s="16"/>
      <c r="R36" s="16"/>
      <c r="S36" s="16"/>
      <c r="T36" s="16"/>
      <c r="U36" s="16"/>
      <c r="V36" s="16"/>
      <c r="W36" s="16"/>
      <c r="X36" s="16"/>
      <c r="Y36" s="16"/>
      <c r="Z36" s="16"/>
      <c r="AA36" s="16"/>
      <c r="AB36" s="16"/>
      <c r="AC36" s="16"/>
      <c r="AD36" s="16"/>
      <c r="AE36" s="16"/>
      <c r="AF36" s="16"/>
      <c r="AG36" s="16"/>
    </row>
    <row r="37" spans="2:33">
      <c r="B37" s="16"/>
      <c r="C37" s="16"/>
      <c r="D37" s="16"/>
      <c r="E37" s="16"/>
      <c r="F37" s="16"/>
      <c r="G37" s="16"/>
      <c r="H37" s="16"/>
      <c r="I37" s="16"/>
      <c r="J37" s="16"/>
      <c r="K37" s="16"/>
      <c r="L37" s="16"/>
      <c r="M37" s="16"/>
      <c r="N37" s="16"/>
      <c r="O37" s="16"/>
      <c r="P37" s="16"/>
      <c r="Q37" s="16"/>
      <c r="R37" s="16"/>
      <c r="S37" s="16"/>
      <c r="T37" s="16"/>
      <c r="U37" s="16"/>
      <c r="V37" s="16"/>
      <c r="W37" s="16"/>
      <c r="X37" s="16"/>
      <c r="Y37" s="16"/>
      <c r="Z37" s="16"/>
      <c r="AA37" s="16"/>
      <c r="AB37" s="16"/>
      <c r="AC37" s="16"/>
      <c r="AD37" s="16"/>
      <c r="AE37" s="16"/>
      <c r="AF37" s="16"/>
      <c r="AG37" s="16"/>
    </row>
    <row r="39" spans="2:33">
      <c r="B39" s="16"/>
      <c r="C39" s="16"/>
      <c r="D39" s="16"/>
      <c r="E39" s="16"/>
      <c r="F39" s="16"/>
      <c r="G39" s="16"/>
      <c r="H39" s="16"/>
      <c r="I39" s="16"/>
      <c r="J39" s="16"/>
      <c r="K39" s="16"/>
      <c r="L39" s="16"/>
      <c r="M39" s="16"/>
      <c r="N39" s="16"/>
      <c r="O39" s="16"/>
      <c r="P39" s="16"/>
      <c r="Q39" s="16"/>
      <c r="R39" s="16"/>
      <c r="S39" s="16"/>
      <c r="T39" s="16"/>
      <c r="U39" s="16"/>
      <c r="V39" s="16"/>
      <c r="W39" s="16"/>
      <c r="X39" s="16"/>
      <c r="Y39" s="16"/>
      <c r="Z39" s="16"/>
      <c r="AA39" s="16"/>
      <c r="AB39" s="16"/>
      <c r="AC39" s="16"/>
      <c r="AD39" s="16"/>
      <c r="AE39" s="16"/>
      <c r="AF39" s="16"/>
      <c r="AG39" s="16"/>
    </row>
    <row r="40" spans="2:33">
      <c r="B40" s="16"/>
      <c r="C40" s="16"/>
      <c r="D40" s="16"/>
      <c r="E40" s="16"/>
      <c r="F40" s="16"/>
      <c r="G40" s="16"/>
      <c r="H40" s="16"/>
      <c r="I40" s="16"/>
      <c r="J40" s="16"/>
      <c r="K40" s="16"/>
      <c r="L40" s="16"/>
      <c r="M40" s="16"/>
      <c r="N40" s="16"/>
      <c r="O40" s="16"/>
      <c r="P40" s="16"/>
      <c r="Q40" s="16"/>
      <c r="R40" s="16"/>
      <c r="S40" s="16"/>
      <c r="T40" s="16"/>
      <c r="U40" s="16"/>
      <c r="V40" s="16"/>
      <c r="W40" s="16"/>
      <c r="X40" s="16"/>
      <c r="Y40" s="16"/>
      <c r="Z40" s="16"/>
      <c r="AA40" s="16"/>
      <c r="AB40" s="16"/>
      <c r="AC40" s="16"/>
      <c r="AD40" s="16"/>
      <c r="AE40" s="16"/>
      <c r="AF40" s="16"/>
      <c r="AG40" s="16"/>
    </row>
    <row r="41" spans="2:33">
      <c r="B41" s="16"/>
      <c r="C41" s="16"/>
      <c r="D41" s="16"/>
      <c r="E41" s="16"/>
      <c r="F41" s="16"/>
      <c r="G41" s="16"/>
      <c r="H41" s="16"/>
      <c r="I41" s="16"/>
      <c r="J41" s="16"/>
      <c r="K41" s="16"/>
      <c r="L41" s="16"/>
      <c r="M41" s="16"/>
      <c r="N41" s="16"/>
      <c r="O41" s="16"/>
      <c r="P41" s="16"/>
      <c r="Q41" s="16"/>
      <c r="R41" s="16"/>
      <c r="S41" s="16"/>
      <c r="T41" s="16"/>
      <c r="U41" s="16"/>
      <c r="V41" s="16"/>
      <c r="W41" s="16"/>
      <c r="X41" s="16"/>
      <c r="Y41" s="16"/>
      <c r="Z41" s="16"/>
      <c r="AA41" s="16"/>
      <c r="AB41" s="16"/>
      <c r="AC41" s="16"/>
      <c r="AD41" s="16"/>
      <c r="AE41" s="16"/>
      <c r="AF41" s="16"/>
      <c r="AG41" s="16"/>
    </row>
    <row r="42" spans="2:33">
      <c r="B42" s="16"/>
      <c r="C42" s="16"/>
      <c r="D42" s="16"/>
      <c r="E42" s="16"/>
      <c r="F42" s="16"/>
      <c r="G42" s="16"/>
      <c r="H42" s="16"/>
      <c r="I42" s="16"/>
      <c r="J42" s="16"/>
      <c r="K42" s="16"/>
      <c r="L42" s="16"/>
      <c r="M42" s="16"/>
      <c r="N42" s="16"/>
      <c r="O42" s="16"/>
      <c r="P42" s="16"/>
      <c r="Q42" s="16"/>
      <c r="R42" s="16"/>
      <c r="S42" s="16"/>
      <c r="T42" s="16"/>
      <c r="U42" s="16"/>
      <c r="V42" s="16"/>
      <c r="W42" s="16"/>
      <c r="X42" s="16"/>
      <c r="Y42" s="16"/>
      <c r="Z42" s="16"/>
      <c r="AA42" s="16"/>
      <c r="AB42" s="16"/>
      <c r="AC42" s="16"/>
      <c r="AD42" s="16"/>
      <c r="AE42" s="16"/>
      <c r="AF42" s="16"/>
      <c r="AG42" s="16"/>
    </row>
    <row r="43" spans="2:33">
      <c r="B43" s="16"/>
      <c r="C43" s="16"/>
      <c r="D43" s="16"/>
      <c r="E43" s="16"/>
      <c r="F43" s="16"/>
      <c r="G43" s="16"/>
      <c r="H43" s="16"/>
      <c r="I43" s="16"/>
      <c r="J43" s="16"/>
      <c r="K43" s="16"/>
      <c r="L43" s="16"/>
      <c r="M43" s="16"/>
      <c r="N43" s="16"/>
      <c r="O43" s="16"/>
      <c r="P43" s="16"/>
      <c r="Q43" s="16"/>
      <c r="R43" s="16"/>
      <c r="S43" s="16"/>
      <c r="T43" s="16"/>
      <c r="U43" s="16"/>
      <c r="V43" s="16"/>
      <c r="W43" s="16"/>
      <c r="X43" s="16"/>
      <c r="Y43" s="16"/>
      <c r="Z43" s="16"/>
      <c r="AA43" s="16"/>
      <c r="AB43" s="16"/>
      <c r="AC43" s="16"/>
      <c r="AD43" s="16"/>
      <c r="AE43" s="16"/>
      <c r="AF43" s="16"/>
      <c r="AG43" s="16"/>
    </row>
    <row r="44" spans="2:33">
      <c r="B44" s="16"/>
      <c r="C44" s="16"/>
      <c r="D44" s="16"/>
      <c r="E44" s="16"/>
      <c r="F44" s="16"/>
      <c r="G44" s="16"/>
      <c r="H44" s="16"/>
      <c r="I44" s="16"/>
      <c r="J44" s="16"/>
      <c r="K44" s="16"/>
      <c r="L44" s="16"/>
      <c r="M44" s="16"/>
      <c r="N44" s="16"/>
      <c r="O44" s="16"/>
      <c r="P44" s="16"/>
      <c r="Q44" s="16"/>
      <c r="R44" s="16"/>
      <c r="S44" s="16"/>
      <c r="T44" s="16"/>
      <c r="U44" s="16"/>
      <c r="V44" s="16"/>
      <c r="W44" s="16"/>
      <c r="X44" s="16"/>
      <c r="Y44" s="16"/>
      <c r="Z44" s="16"/>
      <c r="AA44" s="16"/>
      <c r="AB44" s="16"/>
      <c r="AC44" s="16"/>
      <c r="AD44" s="16"/>
      <c r="AE44" s="16"/>
      <c r="AF44" s="16"/>
      <c r="AG44" s="16"/>
    </row>
    <row r="45" spans="2:33">
      <c r="B45" s="16"/>
      <c r="C45" s="16"/>
      <c r="D45" s="16"/>
      <c r="E45" s="16"/>
      <c r="F45" s="16"/>
      <c r="G45" s="16"/>
      <c r="H45" s="16"/>
      <c r="I45" s="16"/>
      <c r="J45" s="16"/>
      <c r="K45" s="16"/>
      <c r="L45" s="16"/>
      <c r="M45" s="16"/>
      <c r="N45" s="16"/>
      <c r="O45" s="16"/>
      <c r="P45" s="16"/>
      <c r="Q45" s="16"/>
      <c r="R45" s="16"/>
      <c r="S45" s="16"/>
      <c r="T45" s="16"/>
      <c r="U45" s="16"/>
      <c r="V45" s="16"/>
      <c r="W45" s="16"/>
      <c r="X45" s="16"/>
      <c r="Y45" s="16"/>
      <c r="Z45" s="16"/>
      <c r="AA45" s="16"/>
      <c r="AB45" s="16"/>
      <c r="AC45" s="16"/>
      <c r="AD45" s="16"/>
      <c r="AE45" s="16"/>
      <c r="AF45" s="16"/>
      <c r="AG45" s="16"/>
    </row>
    <row r="46" spans="2:33">
      <c r="B46" s="16"/>
      <c r="C46" s="16"/>
      <c r="D46" s="16"/>
      <c r="E46" s="16"/>
      <c r="F46" s="16"/>
      <c r="G46" s="16"/>
      <c r="H46" s="16"/>
      <c r="I46" s="16"/>
      <c r="J46" s="16"/>
      <c r="K46" s="16"/>
      <c r="L46" s="16"/>
      <c r="M46" s="16"/>
      <c r="N46" s="16"/>
      <c r="O46" s="16"/>
      <c r="P46" s="16"/>
      <c r="Q46" s="16"/>
      <c r="R46" s="16"/>
      <c r="S46" s="16"/>
      <c r="T46" s="16"/>
      <c r="U46" s="16"/>
      <c r="V46" s="16"/>
      <c r="W46" s="16"/>
      <c r="X46" s="16"/>
      <c r="Y46" s="16"/>
      <c r="Z46" s="16"/>
      <c r="AA46" s="16"/>
      <c r="AB46" s="16"/>
      <c r="AC46" s="16"/>
      <c r="AD46" s="16"/>
      <c r="AE46" s="16"/>
      <c r="AF46" s="16"/>
      <c r="AG46" s="16"/>
    </row>
    <row r="47" spans="2:33">
      <c r="B47" s="16"/>
      <c r="C47" s="16"/>
      <c r="D47" s="16"/>
      <c r="E47" s="16"/>
      <c r="F47" s="16"/>
      <c r="G47" s="16"/>
      <c r="H47" s="16"/>
      <c r="I47" s="16"/>
      <c r="J47" s="16"/>
      <c r="K47" s="16"/>
      <c r="L47" s="16"/>
      <c r="M47" s="16"/>
      <c r="N47" s="16"/>
      <c r="O47" s="16"/>
      <c r="P47" s="16"/>
      <c r="Q47" s="16"/>
      <c r="R47" s="16"/>
      <c r="S47" s="16"/>
      <c r="T47" s="16"/>
      <c r="U47" s="16"/>
      <c r="V47" s="16"/>
      <c r="W47" s="16"/>
      <c r="X47" s="16"/>
      <c r="Y47" s="16"/>
      <c r="Z47" s="16"/>
      <c r="AA47" s="16"/>
      <c r="AB47" s="16"/>
      <c r="AC47" s="16"/>
      <c r="AD47" s="16"/>
      <c r="AE47" s="16"/>
      <c r="AF47" s="16"/>
      <c r="AG47" s="16"/>
    </row>
    <row r="48" spans="2:33">
      <c r="B48" s="16"/>
      <c r="C48" s="16"/>
      <c r="D48" s="16"/>
      <c r="E48" s="16"/>
      <c r="F48" s="16"/>
      <c r="G48" s="16"/>
      <c r="H48" s="16"/>
      <c r="I48" s="16"/>
      <c r="J48" s="16"/>
      <c r="K48" s="16"/>
      <c r="L48" s="16"/>
      <c r="M48" s="16"/>
      <c r="N48" s="16"/>
      <c r="O48" s="16"/>
      <c r="P48" s="16"/>
      <c r="Q48" s="16"/>
      <c r="R48" s="16"/>
      <c r="S48" s="16"/>
      <c r="T48" s="16"/>
      <c r="U48" s="16"/>
      <c r="V48" s="16"/>
      <c r="W48" s="16"/>
      <c r="X48" s="16"/>
      <c r="Y48" s="16"/>
      <c r="Z48" s="16"/>
      <c r="AA48" s="16"/>
      <c r="AB48" s="16"/>
      <c r="AC48" s="16"/>
      <c r="AD48" s="16"/>
      <c r="AE48" s="16"/>
      <c r="AF48" s="16"/>
      <c r="AG48" s="16"/>
    </row>
    <row r="49" spans="2:33">
      <c r="B49" s="16"/>
      <c r="C49" s="16"/>
      <c r="D49" s="16"/>
      <c r="E49" s="16"/>
      <c r="F49" s="16"/>
      <c r="G49" s="16"/>
      <c r="H49" s="16"/>
      <c r="I49" s="16"/>
      <c r="J49" s="16"/>
      <c r="K49" s="16"/>
      <c r="L49" s="16"/>
      <c r="M49" s="16"/>
      <c r="N49" s="16"/>
      <c r="O49" s="16"/>
      <c r="P49" s="16"/>
      <c r="Q49" s="16"/>
      <c r="R49" s="16"/>
      <c r="S49" s="16"/>
      <c r="T49" s="16"/>
      <c r="U49" s="16"/>
      <c r="V49" s="16"/>
      <c r="W49" s="16"/>
      <c r="X49" s="16"/>
      <c r="Y49" s="16"/>
      <c r="Z49" s="16"/>
      <c r="AA49" s="16"/>
      <c r="AB49" s="16"/>
      <c r="AC49" s="16"/>
      <c r="AD49" s="16"/>
      <c r="AE49" s="16"/>
      <c r="AF49" s="16"/>
      <c r="AG49" s="16"/>
    </row>
    <row r="50" spans="2:33">
      <c r="B50" s="16"/>
      <c r="C50" s="16"/>
      <c r="D50" s="16"/>
      <c r="E50" s="16"/>
      <c r="F50" s="16"/>
      <c r="G50" s="16"/>
      <c r="H50" s="16"/>
      <c r="I50" s="16"/>
      <c r="J50" s="16"/>
      <c r="K50" s="16"/>
      <c r="L50" s="16"/>
      <c r="M50" s="16"/>
      <c r="N50" s="16"/>
      <c r="O50" s="16"/>
      <c r="P50" s="16"/>
      <c r="Q50" s="16"/>
      <c r="R50" s="16"/>
      <c r="S50" s="16"/>
      <c r="T50" s="16"/>
      <c r="U50" s="16"/>
      <c r="V50" s="16"/>
      <c r="W50" s="16"/>
      <c r="X50" s="16"/>
      <c r="Y50" s="16"/>
      <c r="Z50" s="16"/>
      <c r="AA50" s="16"/>
      <c r="AB50" s="16"/>
      <c r="AC50" s="16"/>
      <c r="AD50" s="16"/>
      <c r="AE50" s="16"/>
      <c r="AF50" s="16"/>
      <c r="AG50" s="16"/>
    </row>
    <row r="51" spans="2:33">
      <c r="B51" s="16"/>
      <c r="C51" s="16"/>
      <c r="D51" s="16"/>
      <c r="E51" s="16"/>
      <c r="F51" s="16"/>
      <c r="G51" s="16"/>
      <c r="H51" s="16"/>
      <c r="I51" s="16"/>
      <c r="J51" s="16"/>
      <c r="K51" s="16"/>
      <c r="L51" s="16"/>
      <c r="M51" s="16"/>
      <c r="N51" s="16"/>
      <c r="O51" s="16"/>
      <c r="P51" s="16"/>
      <c r="Q51" s="16"/>
      <c r="R51" s="16"/>
      <c r="S51" s="16"/>
      <c r="T51" s="16"/>
      <c r="U51" s="16"/>
      <c r="V51" s="16"/>
      <c r="W51" s="16"/>
      <c r="X51" s="16"/>
      <c r="Y51" s="16"/>
      <c r="Z51" s="16"/>
      <c r="AA51" s="16"/>
      <c r="AB51" s="16"/>
      <c r="AC51" s="16"/>
      <c r="AD51" s="16"/>
      <c r="AE51" s="16"/>
      <c r="AF51" s="16"/>
      <c r="AG51" s="16"/>
    </row>
    <row r="54" spans="2:33">
      <c r="B54" s="16"/>
      <c r="C54" s="16"/>
      <c r="D54" s="16"/>
      <c r="E54" s="16"/>
      <c r="F54" s="16"/>
      <c r="G54" s="16"/>
      <c r="H54" s="16"/>
      <c r="I54" s="16"/>
      <c r="J54" s="16"/>
      <c r="K54" s="16"/>
      <c r="L54" s="16"/>
      <c r="M54" s="16"/>
      <c r="N54" s="16"/>
      <c r="O54" s="16"/>
      <c r="P54" s="16"/>
      <c r="Q54" s="16"/>
      <c r="R54" s="16"/>
      <c r="S54" s="16"/>
      <c r="T54" s="16"/>
      <c r="U54" s="16"/>
      <c r="V54" s="16"/>
      <c r="W54" s="16"/>
      <c r="X54" s="16"/>
      <c r="Y54" s="16"/>
      <c r="Z54" s="16"/>
      <c r="AA54" s="16"/>
      <c r="AB54" s="16"/>
      <c r="AC54" s="16"/>
      <c r="AD54" s="16"/>
      <c r="AE54" s="16"/>
      <c r="AF54" s="16"/>
      <c r="AG54" s="16"/>
    </row>
    <row r="56" spans="2:33">
      <c r="B56" s="21"/>
    </row>
    <row r="57" spans="2:33">
      <c r="B57" s="21"/>
    </row>
    <row r="58" spans="2:33">
      <c r="B58" s="21"/>
    </row>
    <row r="59" spans="2:33">
      <c r="B59" s="21"/>
    </row>
    <row r="60" spans="2:33">
      <c r="B60" s="21"/>
    </row>
    <row r="61" spans="2:33">
      <c r="B61" s="21"/>
    </row>
    <row r="62" spans="2:33">
      <c r="B62" s="21"/>
    </row>
    <row r="63" spans="2:33">
      <c r="B63" s="21"/>
    </row>
    <row r="64" spans="2:33">
      <c r="B64" s="21"/>
    </row>
    <row r="65" spans="2:2">
      <c r="B65" s="21"/>
    </row>
    <row r="66" spans="2:2">
      <c r="B66" s="21"/>
    </row>
    <row r="67" spans="2:2">
      <c r="B67" s="21"/>
    </row>
    <row r="68" spans="2:2">
      <c r="B68" s="21"/>
    </row>
    <row r="69" spans="2:2">
      <c r="B69" s="21"/>
    </row>
    <row r="70" spans="2:2">
      <c r="B70" s="21"/>
    </row>
    <row r="71" spans="2:2">
      <c r="B71" s="21"/>
    </row>
    <row r="72" spans="2:2">
      <c r="B72" s="21"/>
    </row>
    <row r="73" spans="2:2">
      <c r="B73" s="21"/>
    </row>
    <row r="74" spans="2:2">
      <c r="B74" s="21"/>
    </row>
    <row r="75" spans="2:2">
      <c r="B75" s="21"/>
    </row>
    <row r="76" spans="2:2">
      <c r="B76" s="21"/>
    </row>
    <row r="77" spans="2:2">
      <c r="B77" s="21"/>
    </row>
    <row r="78" spans="2:2">
      <c r="B78" s="21"/>
    </row>
    <row r="79" spans="2:2">
      <c r="B79" s="21"/>
    </row>
    <row r="80" spans="2:2">
      <c r="B80" s="21"/>
    </row>
  </sheetData>
  <pageMargins left="0.7" right="0.7" top="0.75" bottom="0.75" header="0.3" footer="0.3"/>
  <drawing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3CDB2-5A83-4C28-920A-FCCD58C6C0B7}">
  <sheetPr>
    <tabColor rgb="FFFF8989"/>
  </sheetPr>
  <dimension ref="A1:AF83"/>
  <sheetViews>
    <sheetView topLeftCell="A56" workbookViewId="0">
      <selection activeCell="A59" sqref="A59"/>
    </sheetView>
  </sheetViews>
  <sheetFormatPr defaultRowHeight="15"/>
  <cols>
    <col min="1" max="1" width="43.5703125" bestFit="1" customWidth="1"/>
  </cols>
  <sheetData>
    <row r="1" spans="1:32">
      <c r="A1" s="1" t="s">
        <v>791</v>
      </c>
    </row>
    <row r="2" spans="1:32">
      <c r="A2" s="24" t="s">
        <v>27</v>
      </c>
      <c r="B2" s="1">
        <v>2020</v>
      </c>
      <c r="C2" s="1">
        <v>2021</v>
      </c>
      <c r="D2" s="1">
        <v>2022</v>
      </c>
      <c r="E2" s="1">
        <v>2023</v>
      </c>
      <c r="F2" s="1">
        <v>2024</v>
      </c>
      <c r="G2" s="1">
        <v>2025</v>
      </c>
      <c r="H2" s="1">
        <v>2026</v>
      </c>
      <c r="I2" s="1">
        <v>2027</v>
      </c>
      <c r="J2" s="1">
        <v>2028</v>
      </c>
      <c r="K2" s="1">
        <v>2029</v>
      </c>
      <c r="L2" s="1">
        <v>2030</v>
      </c>
      <c r="M2" s="1">
        <v>2031</v>
      </c>
      <c r="N2" s="1">
        <v>2032</v>
      </c>
      <c r="O2" s="1">
        <v>2033</v>
      </c>
      <c r="P2" s="1">
        <v>2034</v>
      </c>
      <c r="Q2" s="1">
        <v>2035</v>
      </c>
      <c r="R2" s="1">
        <v>2036</v>
      </c>
      <c r="S2" s="1">
        <v>2037</v>
      </c>
      <c r="T2" s="1">
        <v>2038</v>
      </c>
      <c r="U2" s="1">
        <v>2039</v>
      </c>
      <c r="V2" s="1">
        <v>2040</v>
      </c>
      <c r="W2" s="1">
        <v>2041</v>
      </c>
      <c r="X2" s="1">
        <v>2042</v>
      </c>
      <c r="Y2" s="1">
        <v>2043</v>
      </c>
      <c r="Z2" s="1">
        <v>2044</v>
      </c>
      <c r="AA2" s="1">
        <v>2045</v>
      </c>
      <c r="AB2" s="1">
        <v>2046</v>
      </c>
      <c r="AC2" s="1">
        <v>2047</v>
      </c>
      <c r="AD2" s="1">
        <v>2048</v>
      </c>
      <c r="AE2" s="1">
        <v>2049</v>
      </c>
      <c r="AF2" s="1">
        <v>2050</v>
      </c>
    </row>
    <row r="3" spans="1:32">
      <c r="A3" t="s">
        <v>2</v>
      </c>
      <c r="B3" s="16">
        <f>SUM('BIFUbC-electricity'!B2,'BIFUbC-coal'!B2,'BIFUbC-natural-gas'!B2,'BIFUbC-biomass'!B2,'BIFUbC-heat'!B2,'BIFUbC-crude-oil'!B2,'BIFUbC-petroleum-diesel'!B2,'BIFUbC-heavy-or-residual-oil'!B2,'BIFUbC-LPG-propane-or-butane'!B2,'BIFUbC-hydrogen'!B2)</f>
        <v>209837040434386.72</v>
      </c>
      <c r="C3" s="16">
        <f>SUM('BIFUbC-electricity'!C2,'BIFUbC-coal'!C2,'BIFUbC-natural-gas'!C2,'BIFUbC-biomass'!C2,'BIFUbC-heat'!C2,'BIFUbC-crude-oil'!C2,'BIFUbC-petroleum-diesel'!C2,'BIFUbC-heavy-or-residual-oil'!C2,'BIFUbC-LPG-propane-or-butane'!C2,'BIFUbC-hydrogen'!C2)</f>
        <v>203557053244147.94</v>
      </c>
      <c r="D3" s="16">
        <f>SUM('BIFUbC-electricity'!D2,'BIFUbC-coal'!D2,'BIFUbC-natural-gas'!D2,'BIFUbC-biomass'!D2,'BIFUbC-heat'!D2,'BIFUbC-crude-oil'!D2,'BIFUbC-petroleum-diesel'!D2,'BIFUbC-heavy-or-residual-oil'!D2,'BIFUbC-LPG-propane-or-butane'!D2,'BIFUbC-hydrogen'!D2)</f>
        <v>209942442337460.78</v>
      </c>
      <c r="E3" s="16">
        <f>SUM('BIFUbC-electricity'!E2,'BIFUbC-coal'!E2,'BIFUbC-natural-gas'!E2,'BIFUbC-biomass'!E2,'BIFUbC-heat'!E2,'BIFUbC-crude-oil'!E2,'BIFUbC-petroleum-diesel'!E2,'BIFUbC-heavy-or-residual-oil'!E2,'BIFUbC-LPG-propane-or-butane'!E2,'BIFUbC-hydrogen'!E2)</f>
        <v>216327831430773.69</v>
      </c>
      <c r="F3" s="16">
        <f>SUM('BIFUbC-electricity'!F2,'BIFUbC-coal'!F2,'BIFUbC-natural-gas'!F2,'BIFUbC-biomass'!F2,'BIFUbC-heat'!F2,'BIFUbC-crude-oil'!F2,'BIFUbC-petroleum-diesel'!F2,'BIFUbC-heavy-or-residual-oil'!F2,'BIFUbC-LPG-propane-or-butane'!F2,'BIFUbC-hydrogen'!F2)</f>
        <v>222713220524086.53</v>
      </c>
      <c r="G3" s="16">
        <f>SUM('BIFUbC-electricity'!G2,'BIFUbC-coal'!G2,'BIFUbC-natural-gas'!G2,'BIFUbC-biomass'!G2,'BIFUbC-heat'!G2,'BIFUbC-crude-oil'!G2,'BIFUbC-petroleum-diesel'!G2,'BIFUbC-heavy-or-residual-oil'!G2,'BIFUbC-LPG-propane-or-butane'!G2,'BIFUbC-hydrogen'!G2)</f>
        <v>229098609617399.41</v>
      </c>
      <c r="H3" s="16">
        <f>SUM('BIFUbC-electricity'!H2,'BIFUbC-coal'!H2,'BIFUbC-natural-gas'!H2,'BIFUbC-biomass'!H2,'BIFUbC-heat'!H2,'BIFUbC-crude-oil'!H2,'BIFUbC-petroleum-diesel'!H2,'BIFUbC-heavy-or-residual-oil'!H2,'BIFUbC-LPG-propane-or-butane'!H2,'BIFUbC-hydrogen'!H2)</f>
        <v>231647764210744.59</v>
      </c>
      <c r="I3" s="16">
        <f>SUM('BIFUbC-electricity'!I2,'BIFUbC-coal'!I2,'BIFUbC-natural-gas'!I2,'BIFUbC-biomass'!I2,'BIFUbC-heat'!I2,'BIFUbC-crude-oil'!I2,'BIFUbC-petroleum-diesel'!I2,'BIFUbC-heavy-or-residual-oil'!I2,'BIFUbC-LPG-propane-or-butane'!I2,'BIFUbC-hydrogen'!I2)</f>
        <v>234196918804089.47</v>
      </c>
      <c r="J3" s="16">
        <f>SUM('BIFUbC-electricity'!J2,'BIFUbC-coal'!J2,'BIFUbC-natural-gas'!J2,'BIFUbC-biomass'!J2,'BIFUbC-heat'!J2,'BIFUbC-crude-oil'!J2,'BIFUbC-petroleum-diesel'!J2,'BIFUbC-heavy-or-residual-oil'!J2,'BIFUbC-LPG-propane-or-butane'!J2,'BIFUbC-hydrogen'!J2)</f>
        <v>236746073397434.13</v>
      </c>
      <c r="K3" s="16">
        <f>SUM('BIFUbC-electricity'!K2,'BIFUbC-coal'!K2,'BIFUbC-natural-gas'!K2,'BIFUbC-biomass'!K2,'BIFUbC-heat'!K2,'BIFUbC-crude-oil'!K2,'BIFUbC-petroleum-diesel'!K2,'BIFUbC-heavy-or-residual-oil'!K2,'BIFUbC-LPG-propane-or-butane'!K2,'BIFUbC-hydrogen'!K2)</f>
        <v>239295227990779</v>
      </c>
      <c r="L3" s="16">
        <f>SUM('BIFUbC-electricity'!L2,'BIFUbC-coal'!L2,'BIFUbC-natural-gas'!L2,'BIFUbC-biomass'!L2,'BIFUbC-heat'!L2,'BIFUbC-crude-oil'!L2,'BIFUbC-petroleum-diesel'!L2,'BIFUbC-heavy-or-residual-oil'!L2,'BIFUbC-LPG-propane-or-butane'!L2,'BIFUbC-hydrogen'!L2)</f>
        <v>241844382584123.66</v>
      </c>
      <c r="M3" s="16">
        <f>SUM('BIFUbC-electricity'!M2,'BIFUbC-coal'!M2,'BIFUbC-natural-gas'!M2,'BIFUbC-biomass'!M2,'BIFUbC-heat'!M2,'BIFUbC-crude-oil'!M2,'BIFUbC-petroleum-diesel'!M2,'BIFUbC-heavy-or-residual-oil'!M2,'BIFUbC-LPG-propane-or-butane'!M2,'BIFUbC-hydrogen'!M2)</f>
        <v>243642237051131.25</v>
      </c>
      <c r="N3" s="16">
        <f>SUM('BIFUbC-electricity'!N2,'BIFUbC-coal'!N2,'BIFUbC-natural-gas'!N2,'BIFUbC-biomass'!N2,'BIFUbC-heat'!N2,'BIFUbC-crude-oil'!N2,'BIFUbC-petroleum-diesel'!N2,'BIFUbC-heavy-or-residual-oil'!N2,'BIFUbC-LPG-propane-or-butane'!N2,'BIFUbC-hydrogen'!N2)</f>
        <v>245440091518138.66</v>
      </c>
      <c r="O3" s="16">
        <f>SUM('BIFUbC-electricity'!O2,'BIFUbC-coal'!O2,'BIFUbC-natural-gas'!O2,'BIFUbC-biomass'!O2,'BIFUbC-heat'!O2,'BIFUbC-crude-oil'!O2,'BIFUbC-petroleum-diesel'!O2,'BIFUbC-heavy-or-residual-oil'!O2,'BIFUbC-LPG-propane-or-butane'!O2,'BIFUbC-hydrogen'!O2)</f>
        <v>247237945985146.25</v>
      </c>
      <c r="P3" s="16">
        <f>SUM('BIFUbC-electricity'!P2,'BIFUbC-coal'!P2,'BIFUbC-natural-gas'!P2,'BIFUbC-biomass'!P2,'BIFUbC-heat'!P2,'BIFUbC-crude-oil'!P2,'BIFUbC-petroleum-diesel'!P2,'BIFUbC-heavy-or-residual-oil'!P2,'BIFUbC-LPG-propane-or-butane'!P2,'BIFUbC-hydrogen'!P2)</f>
        <v>249035800452153.63</v>
      </c>
      <c r="Q3" s="16">
        <f>SUM('BIFUbC-electricity'!Q2,'BIFUbC-coal'!Q2,'BIFUbC-natural-gas'!Q2,'BIFUbC-biomass'!Q2,'BIFUbC-heat'!Q2,'BIFUbC-crude-oil'!Q2,'BIFUbC-petroleum-diesel'!Q2,'BIFUbC-heavy-or-residual-oil'!Q2,'BIFUbC-LPG-propane-or-butane'!Q2,'BIFUbC-hydrogen'!Q2)</f>
        <v>250833654919161</v>
      </c>
      <c r="R3" s="16">
        <f>SUM('BIFUbC-electricity'!R2,'BIFUbC-coal'!R2,'BIFUbC-natural-gas'!R2,'BIFUbC-biomass'!R2,'BIFUbC-heat'!R2,'BIFUbC-crude-oil'!R2,'BIFUbC-petroleum-diesel'!R2,'BIFUbC-heavy-or-residual-oil'!R2,'BIFUbC-LPG-propane-or-butane'!R2,'BIFUbC-hydrogen'!R2)</f>
        <v>252376311188928.84</v>
      </c>
      <c r="S3" s="16">
        <f>SUM('BIFUbC-electricity'!S2,'BIFUbC-coal'!S2,'BIFUbC-natural-gas'!S2,'BIFUbC-biomass'!S2,'BIFUbC-heat'!S2,'BIFUbC-crude-oil'!S2,'BIFUbC-petroleum-diesel'!S2,'BIFUbC-heavy-or-residual-oil'!S2,'BIFUbC-LPG-propane-or-butane'!S2,'BIFUbC-hydrogen'!S2)</f>
        <v>253918967458696.25</v>
      </c>
      <c r="T3" s="16">
        <f>SUM('BIFUbC-electricity'!T2,'BIFUbC-coal'!T2,'BIFUbC-natural-gas'!T2,'BIFUbC-biomass'!T2,'BIFUbC-heat'!T2,'BIFUbC-crude-oil'!T2,'BIFUbC-petroleum-diesel'!T2,'BIFUbC-heavy-or-residual-oil'!T2,'BIFUbC-LPG-propane-or-butane'!T2,'BIFUbC-hydrogen'!T2)</f>
        <v>255461623728463.56</v>
      </c>
      <c r="U3" s="16">
        <f>SUM('BIFUbC-electricity'!U2,'BIFUbC-coal'!U2,'BIFUbC-natural-gas'!U2,'BIFUbC-biomass'!U2,'BIFUbC-heat'!U2,'BIFUbC-crude-oil'!U2,'BIFUbC-petroleum-diesel'!U2,'BIFUbC-heavy-or-residual-oil'!U2,'BIFUbC-LPG-propane-or-butane'!U2,'BIFUbC-hydrogen'!U2)</f>
        <v>257004279998231.22</v>
      </c>
      <c r="V3" s="16">
        <f>SUM('BIFUbC-electricity'!V2,'BIFUbC-coal'!V2,'BIFUbC-natural-gas'!V2,'BIFUbC-biomass'!V2,'BIFUbC-heat'!V2,'BIFUbC-crude-oil'!V2,'BIFUbC-petroleum-diesel'!V2,'BIFUbC-heavy-or-residual-oil'!V2,'BIFUbC-LPG-propane-or-butane'!V2,'BIFUbC-hydrogen'!V2)</f>
        <v>258546936267998.19</v>
      </c>
      <c r="W3" s="16">
        <f>SUM('BIFUbC-electricity'!W2,'BIFUbC-coal'!W2,'BIFUbC-natural-gas'!W2,'BIFUbC-biomass'!W2,'BIFUbC-heat'!W2,'BIFUbC-crude-oil'!W2,'BIFUbC-petroleum-diesel'!W2,'BIFUbC-heavy-or-residual-oil'!W2,'BIFUbC-LPG-propane-or-butane'!W2,'BIFUbC-hydrogen'!W2)</f>
        <v>260429856800752.53</v>
      </c>
      <c r="X3" s="16">
        <f>SUM('BIFUbC-electricity'!X2,'BIFUbC-coal'!X2,'BIFUbC-natural-gas'!X2,'BIFUbC-biomass'!X2,'BIFUbC-heat'!X2,'BIFUbC-crude-oil'!X2,'BIFUbC-petroleum-diesel'!X2,'BIFUbC-heavy-or-residual-oil'!X2,'BIFUbC-LPG-propane-or-butane'!X2,'BIFUbC-hydrogen'!X2)</f>
        <v>262080778972379.41</v>
      </c>
      <c r="Y3" s="16">
        <f>SUM('BIFUbC-electricity'!Y2,'BIFUbC-coal'!Y2,'BIFUbC-natural-gas'!Y2,'BIFUbC-biomass'!Y2,'BIFUbC-heat'!Y2,'BIFUbC-crude-oil'!Y2,'BIFUbC-petroleum-diesel'!Y2,'BIFUbC-heavy-or-residual-oil'!Y2,'BIFUbC-LPG-propane-or-butane'!Y2,'BIFUbC-hydrogen'!Y2)</f>
        <v>263731701144006.44</v>
      </c>
      <c r="Z3" s="16">
        <f>SUM('BIFUbC-electricity'!Z2,'BIFUbC-coal'!Z2,'BIFUbC-natural-gas'!Z2,'BIFUbC-biomass'!Z2,'BIFUbC-heat'!Z2,'BIFUbC-crude-oil'!Z2,'BIFUbC-petroleum-diesel'!Z2,'BIFUbC-heavy-or-residual-oil'!Z2,'BIFUbC-LPG-propane-or-butane'!Z2,'BIFUbC-hydrogen'!Z2)</f>
        <v>265382623315633.16</v>
      </c>
      <c r="AA3" s="16">
        <f>SUM('BIFUbC-electricity'!AA2,'BIFUbC-coal'!AA2,'BIFUbC-natural-gas'!AA2,'BIFUbC-biomass'!AA2,'BIFUbC-heat'!AA2,'BIFUbC-crude-oil'!AA2,'BIFUbC-petroleum-diesel'!AA2,'BIFUbC-heavy-or-residual-oil'!AA2,'BIFUbC-LPG-propane-or-butane'!AA2,'BIFUbC-hydrogen'!AA2)</f>
        <v>267033545487260.13</v>
      </c>
      <c r="AB3" s="16">
        <f>SUM('BIFUbC-electricity'!AB2,'BIFUbC-coal'!AB2,'BIFUbC-natural-gas'!AB2,'BIFUbC-biomass'!AB2,'BIFUbC-heat'!AB2,'BIFUbC-crude-oil'!AB2,'BIFUbC-petroleum-diesel'!AB2,'BIFUbC-heavy-or-residual-oil'!AB2,'BIFUbC-LPG-propane-or-butane'!AB2,'BIFUbC-hydrogen'!AB2)</f>
        <v>268684467658886.88</v>
      </c>
      <c r="AC3" s="16">
        <f>SUM('BIFUbC-electricity'!AC2,'BIFUbC-coal'!AC2,'BIFUbC-natural-gas'!AC2,'BIFUbC-biomass'!AC2,'BIFUbC-heat'!AC2,'BIFUbC-crude-oil'!AC2,'BIFUbC-petroleum-diesel'!AC2,'BIFUbC-heavy-or-residual-oil'!AC2,'BIFUbC-LPG-propane-or-butane'!AC2,'BIFUbC-hydrogen'!AC2)</f>
        <v>270335389830513.78</v>
      </c>
      <c r="AD3" s="16">
        <f>SUM('BIFUbC-electricity'!AD2,'BIFUbC-coal'!AD2,'BIFUbC-natural-gas'!AD2,'BIFUbC-biomass'!AD2,'BIFUbC-heat'!AD2,'BIFUbC-crude-oil'!AD2,'BIFUbC-petroleum-diesel'!AD2,'BIFUbC-heavy-or-residual-oil'!AD2,'BIFUbC-LPG-propane-or-butane'!AD2,'BIFUbC-hydrogen'!AD2)</f>
        <v>271986312002140.72</v>
      </c>
      <c r="AE3" s="16">
        <f>SUM('BIFUbC-electricity'!AE2,'BIFUbC-coal'!AE2,'BIFUbC-natural-gas'!AE2,'BIFUbC-biomass'!AE2,'BIFUbC-heat'!AE2,'BIFUbC-crude-oil'!AE2,'BIFUbC-petroleum-diesel'!AE2,'BIFUbC-heavy-or-residual-oil'!AE2,'BIFUbC-LPG-propane-or-butane'!AE2,'BIFUbC-hydrogen'!AE2)</f>
        <v>273637234173767.59</v>
      </c>
      <c r="AF3" s="16">
        <f>SUM('BIFUbC-electricity'!AF2,'BIFUbC-coal'!AF2,'BIFUbC-natural-gas'!AF2,'BIFUbC-biomass'!AF2,'BIFUbC-heat'!AF2,'BIFUbC-crude-oil'!AF2,'BIFUbC-petroleum-diesel'!AF2,'BIFUbC-heavy-or-residual-oil'!AF2,'BIFUbC-LPG-propane-or-butane'!AF2,'BIFUbC-hydrogen'!AF2)</f>
        <v>275288156345394.47</v>
      </c>
    </row>
    <row r="4" spans="1:32">
      <c r="A4" t="s">
        <v>3</v>
      </c>
      <c r="B4" s="16">
        <f>SUM('BIFUbC-electricity'!B3,'BIFUbC-coal'!B3,'BIFUbC-natural-gas'!B3,'BIFUbC-biomass'!B3,'BIFUbC-heat'!B3,'BIFUbC-crude-oil'!B3,'BIFUbC-petroleum-diesel'!B3,'BIFUbC-heavy-or-residual-oil'!B3,'BIFUbC-LPG-propane-or-butane'!B3,'BIFUbC-hydrogen'!B3)</f>
        <v>13048331901963.146</v>
      </c>
      <c r="C4" s="16">
        <f>SUM('BIFUbC-electricity'!C3,'BIFUbC-coal'!C3,'BIFUbC-natural-gas'!C3,'BIFUbC-biomass'!C3,'BIFUbC-heat'!C3,'BIFUbC-crude-oil'!C3,'BIFUbC-petroleum-diesel'!C3,'BIFUbC-heavy-or-residual-oil'!C3,'BIFUbC-LPG-propane-or-butane'!C3,'BIFUbC-hydrogen'!C3)</f>
        <v>387467651140.53052</v>
      </c>
      <c r="D4" s="16">
        <f>SUM('BIFUbC-electricity'!D3,'BIFUbC-coal'!D3,'BIFUbC-natural-gas'!D3,'BIFUbC-biomass'!D3,'BIFUbC-heat'!D3,'BIFUbC-crude-oil'!D3,'BIFUbC-petroleum-diesel'!D3,'BIFUbC-heavy-or-residual-oil'!D3,'BIFUbC-LPG-propane-or-butane'!D3,'BIFUbC-hydrogen'!D3)</f>
        <v>391979683869.62982</v>
      </c>
      <c r="E4" s="16">
        <f>SUM('BIFUbC-electricity'!E3,'BIFUbC-coal'!E3,'BIFUbC-natural-gas'!E3,'BIFUbC-biomass'!E3,'BIFUbC-heat'!E3,'BIFUbC-crude-oil'!E3,'BIFUbC-petroleum-diesel'!E3,'BIFUbC-heavy-or-residual-oil'!E3,'BIFUbC-LPG-propane-or-butane'!E3,'BIFUbC-hydrogen'!E3)</f>
        <v>396491716598.7309</v>
      </c>
      <c r="F4" s="16">
        <f>SUM('BIFUbC-electricity'!F3,'BIFUbC-coal'!F3,'BIFUbC-natural-gas'!F3,'BIFUbC-biomass'!F3,'BIFUbC-heat'!F3,'BIFUbC-crude-oil'!F3,'BIFUbC-petroleum-diesel'!F3,'BIFUbC-heavy-or-residual-oil'!F3,'BIFUbC-LPG-propane-or-butane'!F3,'BIFUbC-hydrogen'!F3)</f>
        <v>401003749327.83026</v>
      </c>
      <c r="G4" s="16">
        <f>SUM('BIFUbC-electricity'!G3,'BIFUbC-coal'!G3,'BIFUbC-natural-gas'!G3,'BIFUbC-biomass'!G3,'BIFUbC-heat'!G3,'BIFUbC-crude-oil'!G3,'BIFUbC-petroleum-diesel'!G3,'BIFUbC-heavy-or-residual-oil'!G3,'BIFUbC-LPG-propane-or-butane'!G3,'BIFUbC-hydrogen'!G3)</f>
        <v>405515782056.93091</v>
      </c>
      <c r="H4" s="16">
        <f>SUM('BIFUbC-electricity'!H3,'BIFUbC-coal'!H3,'BIFUbC-natural-gas'!H3,'BIFUbC-biomass'!H3,'BIFUbC-heat'!H3,'BIFUbC-crude-oil'!H3,'BIFUbC-petroleum-diesel'!H3,'BIFUbC-heavy-or-residual-oil'!H3,'BIFUbC-LPG-propane-or-butane'!H3,'BIFUbC-hydrogen'!H3)</f>
        <v>407102976955.73389</v>
      </c>
      <c r="I4" s="16">
        <f>SUM('BIFUbC-electricity'!I3,'BIFUbC-coal'!I3,'BIFUbC-natural-gas'!I3,'BIFUbC-biomass'!I3,'BIFUbC-heat'!I3,'BIFUbC-crude-oil'!I3,'BIFUbC-petroleum-diesel'!I3,'BIFUbC-heavy-or-residual-oil'!I3,'BIFUbC-LPG-propane-or-butane'!I3,'BIFUbC-hydrogen'!I3)</f>
        <v>408690171854.53735</v>
      </c>
      <c r="J4" s="16">
        <f>SUM('BIFUbC-electricity'!J3,'BIFUbC-coal'!J3,'BIFUbC-natural-gas'!J3,'BIFUbC-biomass'!J3,'BIFUbC-heat'!J3,'BIFUbC-crude-oil'!J3,'BIFUbC-petroleum-diesel'!J3,'BIFUbC-heavy-or-residual-oil'!J3,'BIFUbC-LPG-propane-or-butane'!J3,'BIFUbC-hydrogen'!J3)</f>
        <v>410277366753.34033</v>
      </c>
      <c r="K4" s="16">
        <f>SUM('BIFUbC-electricity'!K3,'BIFUbC-coal'!K3,'BIFUbC-natural-gas'!K3,'BIFUbC-biomass'!K3,'BIFUbC-heat'!K3,'BIFUbC-crude-oil'!K3,'BIFUbC-petroleum-diesel'!K3,'BIFUbC-heavy-or-residual-oil'!K3,'BIFUbC-LPG-propane-or-butane'!K3,'BIFUbC-hydrogen'!K3)</f>
        <v>411864561652.1438</v>
      </c>
      <c r="L4" s="16">
        <f>SUM('BIFUbC-electricity'!L3,'BIFUbC-coal'!L3,'BIFUbC-natural-gas'!L3,'BIFUbC-biomass'!L3,'BIFUbC-heat'!L3,'BIFUbC-crude-oil'!L3,'BIFUbC-petroleum-diesel'!L3,'BIFUbC-heavy-or-residual-oil'!L3,'BIFUbC-LPG-propane-or-butane'!L3,'BIFUbC-hydrogen'!L3)</f>
        <v>413451756550.94702</v>
      </c>
      <c r="M4" s="16">
        <f>SUM('BIFUbC-electricity'!M3,'BIFUbC-coal'!M3,'BIFUbC-natural-gas'!M3,'BIFUbC-biomass'!M3,'BIFUbC-heat'!M3,'BIFUbC-crude-oil'!M3,'BIFUbC-petroleum-diesel'!M3,'BIFUbC-heavy-or-residual-oil'!M3,'BIFUbC-LPG-propane-or-butane'!M3,'BIFUbC-hydrogen'!M3)</f>
        <v>411961226050.54834</v>
      </c>
      <c r="N4" s="16">
        <f>SUM('BIFUbC-electricity'!N3,'BIFUbC-coal'!N3,'BIFUbC-natural-gas'!N3,'BIFUbC-biomass'!N3,'BIFUbC-heat'!N3,'BIFUbC-crude-oil'!N3,'BIFUbC-petroleum-diesel'!N3,'BIFUbC-heavy-or-residual-oil'!N3,'BIFUbC-LPG-propane-or-butane'!N3,'BIFUbC-hydrogen'!N3)</f>
        <v>410470695550.14941</v>
      </c>
      <c r="O4" s="16">
        <f>SUM('BIFUbC-electricity'!O3,'BIFUbC-coal'!O3,'BIFUbC-natural-gas'!O3,'BIFUbC-biomass'!O3,'BIFUbC-heat'!O3,'BIFUbC-crude-oil'!O3,'BIFUbC-petroleum-diesel'!O3,'BIFUbC-heavy-or-residual-oil'!O3,'BIFUbC-LPG-propane-or-butane'!O3,'BIFUbC-hydrogen'!O3)</f>
        <v>408980165049.75098</v>
      </c>
      <c r="P4" s="16">
        <f>SUM('BIFUbC-electricity'!P3,'BIFUbC-coal'!P3,'BIFUbC-natural-gas'!P3,'BIFUbC-biomass'!P3,'BIFUbC-heat'!P3,'BIFUbC-crude-oil'!P3,'BIFUbC-petroleum-diesel'!P3,'BIFUbC-heavy-or-residual-oil'!P3,'BIFUbC-LPG-propane-or-butane'!P3,'BIFUbC-hydrogen'!P3)</f>
        <v>407489634549.35205</v>
      </c>
      <c r="Q4" s="16">
        <f>SUM('BIFUbC-electricity'!Q3,'BIFUbC-coal'!Q3,'BIFUbC-natural-gas'!Q3,'BIFUbC-biomass'!Q3,'BIFUbC-heat'!Q3,'BIFUbC-crude-oil'!Q3,'BIFUbC-petroleum-diesel'!Q3,'BIFUbC-heavy-or-residual-oil'!Q3,'BIFUbC-LPG-propane-or-butane'!Q3,'BIFUbC-hydrogen'!Q3)</f>
        <v>405999104048.95355</v>
      </c>
      <c r="R4" s="16">
        <f>SUM('BIFUbC-electricity'!R3,'BIFUbC-coal'!R3,'BIFUbC-natural-gas'!R3,'BIFUbC-biomass'!R3,'BIFUbC-heat'!R3,'BIFUbC-crude-oil'!R3,'BIFUbC-petroleum-diesel'!R3,'BIFUbC-heavy-or-residual-oil'!R3,'BIFUbC-LPG-propane-or-butane'!R3,'BIFUbC-hydrogen'!R3)</f>
        <v>397640222811.91522</v>
      </c>
      <c r="S4" s="16">
        <f>SUM('BIFUbC-electricity'!S3,'BIFUbC-coal'!S3,'BIFUbC-natural-gas'!S3,'BIFUbC-biomass'!S3,'BIFUbC-heat'!S3,'BIFUbC-crude-oil'!S3,'BIFUbC-petroleum-diesel'!S3,'BIFUbC-heavy-or-residual-oil'!S3,'BIFUbC-LPG-propane-or-butane'!S3,'BIFUbC-hydrogen'!S3)</f>
        <v>389281341574.88159</v>
      </c>
      <c r="T4" s="16">
        <f>SUM('BIFUbC-electricity'!T3,'BIFUbC-coal'!T3,'BIFUbC-natural-gas'!T3,'BIFUbC-biomass'!T3,'BIFUbC-heat'!T3,'BIFUbC-crude-oil'!T3,'BIFUbC-petroleum-diesel'!T3,'BIFUbC-heavy-or-residual-oil'!T3,'BIFUbC-LPG-propane-or-butane'!T3,'BIFUbC-hydrogen'!T3)</f>
        <v>380922460337.84442</v>
      </c>
      <c r="U4" s="16">
        <f>SUM('BIFUbC-electricity'!U3,'BIFUbC-coal'!U3,'BIFUbC-natural-gas'!U3,'BIFUbC-biomass'!U3,'BIFUbC-heat'!U3,'BIFUbC-crude-oil'!U3,'BIFUbC-petroleum-diesel'!U3,'BIFUbC-heavy-or-residual-oil'!U3,'BIFUbC-LPG-propane-or-butane'!U3,'BIFUbC-hydrogen'!U3)</f>
        <v>372563579100.80731</v>
      </c>
      <c r="V4" s="16">
        <f>SUM('BIFUbC-electricity'!V3,'BIFUbC-coal'!V3,'BIFUbC-natural-gas'!V3,'BIFUbC-biomass'!V3,'BIFUbC-heat'!V3,'BIFUbC-crude-oil'!V3,'BIFUbC-petroleum-diesel'!V3,'BIFUbC-heavy-or-residual-oil'!V3,'BIFUbC-LPG-propane-or-butane'!V3,'BIFUbC-hydrogen'!V3)</f>
        <v>364204697863.77344</v>
      </c>
      <c r="W4" s="16">
        <f>SUM('BIFUbC-electricity'!W3,'BIFUbC-coal'!W3,'BIFUbC-natural-gas'!W3,'BIFUbC-biomass'!W3,'BIFUbC-heat'!W3,'BIFUbC-crude-oil'!W3,'BIFUbC-petroleum-diesel'!W3,'BIFUbC-heavy-or-residual-oil'!W3,'BIFUbC-LPG-propane-or-butane'!W3,'BIFUbC-hydrogen'!W3)</f>
        <v>365003617608.91852</v>
      </c>
      <c r="X4" s="16">
        <f>SUM('BIFUbC-electricity'!X3,'BIFUbC-coal'!X3,'BIFUbC-natural-gas'!X3,'BIFUbC-biomass'!X3,'BIFUbC-heat'!X3,'BIFUbC-crude-oil'!X3,'BIFUbC-petroleum-diesel'!X3,'BIFUbC-heavy-or-residual-oil'!X3,'BIFUbC-LPG-propane-or-butane'!X3,'BIFUbC-hydrogen'!X3)</f>
        <v>359558582138.93958</v>
      </c>
      <c r="Y4" s="16">
        <f>SUM('BIFUbC-electricity'!Y3,'BIFUbC-coal'!Y3,'BIFUbC-natural-gas'!Y3,'BIFUbC-biomass'!Y3,'BIFUbC-heat'!Y3,'BIFUbC-crude-oil'!Y3,'BIFUbC-petroleum-diesel'!Y3,'BIFUbC-heavy-or-residual-oil'!Y3,'BIFUbC-LPG-propane-or-butane'!Y3,'BIFUbC-hydrogen'!Y3)</f>
        <v>354113546668.96234</v>
      </c>
      <c r="Z4" s="16">
        <f>SUM('BIFUbC-electricity'!Z3,'BIFUbC-coal'!Z3,'BIFUbC-natural-gas'!Z3,'BIFUbC-biomass'!Z3,'BIFUbC-heat'!Z3,'BIFUbC-crude-oil'!Z3,'BIFUbC-petroleum-diesel'!Z3,'BIFUbC-heavy-or-residual-oil'!Z3,'BIFUbC-LPG-propane-or-butane'!Z3,'BIFUbC-hydrogen'!Z3)</f>
        <v>348668511198.98334</v>
      </c>
      <c r="AA4" s="16">
        <f>SUM('BIFUbC-electricity'!AA3,'BIFUbC-coal'!AA3,'BIFUbC-natural-gas'!AA3,'BIFUbC-biomass'!AA3,'BIFUbC-heat'!AA3,'BIFUbC-crude-oil'!AA3,'BIFUbC-petroleum-diesel'!AA3,'BIFUbC-heavy-or-residual-oil'!AA3,'BIFUbC-LPG-propane-or-butane'!AA3,'BIFUbC-hydrogen'!AA3)</f>
        <v>343223475729.0061</v>
      </c>
      <c r="AB4" s="16">
        <f>SUM('BIFUbC-electricity'!AB3,'BIFUbC-coal'!AB3,'BIFUbC-natural-gas'!AB3,'BIFUbC-biomass'!AB3,'BIFUbC-heat'!AB3,'BIFUbC-crude-oil'!AB3,'BIFUbC-petroleum-diesel'!AB3,'BIFUbC-heavy-or-residual-oil'!AB3,'BIFUbC-LPG-propane-or-butane'!AB3,'BIFUbC-hydrogen'!AB3)</f>
        <v>337778440259.02893</v>
      </c>
      <c r="AC4" s="16">
        <f>SUM('BIFUbC-electricity'!AC3,'BIFUbC-coal'!AC3,'BIFUbC-natural-gas'!AC3,'BIFUbC-biomass'!AC3,'BIFUbC-heat'!AC3,'BIFUbC-crude-oil'!AC3,'BIFUbC-petroleum-diesel'!AC3,'BIFUbC-heavy-or-residual-oil'!AC3,'BIFUbC-LPG-propane-or-butane'!AC3,'BIFUbC-hydrogen'!AC3)</f>
        <v>332333404789.04993</v>
      </c>
      <c r="AD4" s="16">
        <f>SUM('BIFUbC-electricity'!AD3,'BIFUbC-coal'!AD3,'BIFUbC-natural-gas'!AD3,'BIFUbC-biomass'!AD3,'BIFUbC-heat'!AD3,'BIFUbC-crude-oil'!AD3,'BIFUbC-petroleum-diesel'!AD3,'BIFUbC-heavy-or-residual-oil'!AD3,'BIFUbC-LPG-propane-or-butane'!AD3,'BIFUbC-hydrogen'!AD3)</f>
        <v>326888369319.07269</v>
      </c>
      <c r="AE4" s="16">
        <f>SUM('BIFUbC-electricity'!AE3,'BIFUbC-coal'!AE3,'BIFUbC-natural-gas'!AE3,'BIFUbC-biomass'!AE3,'BIFUbC-heat'!AE3,'BIFUbC-crude-oil'!AE3,'BIFUbC-petroleum-diesel'!AE3,'BIFUbC-heavy-or-residual-oil'!AE3,'BIFUbC-LPG-propane-or-butane'!AE3,'BIFUbC-hydrogen'!AE3)</f>
        <v>321443333849.09546</v>
      </c>
      <c r="AF4" s="16">
        <f>SUM('BIFUbC-electricity'!AF3,'BIFUbC-coal'!AF3,'BIFUbC-natural-gas'!AF3,'BIFUbC-biomass'!AF3,'BIFUbC-heat'!AF3,'BIFUbC-crude-oil'!AF3,'BIFUbC-petroleum-diesel'!AF3,'BIFUbC-heavy-or-residual-oil'!AF3,'BIFUbC-LPG-propane-or-butane'!AF3,'BIFUbC-hydrogen'!AF3)</f>
        <v>315998298379.11646</v>
      </c>
    </row>
    <row r="5" spans="1:32">
      <c r="A5" t="s">
        <v>4</v>
      </c>
      <c r="B5" s="16">
        <f>SUM('BIFUbC-electricity'!B4,'BIFUbC-coal'!B4,'BIFUbC-natural-gas'!B4,'BIFUbC-biomass'!B4,'BIFUbC-heat'!B4,'BIFUbC-crude-oil'!B4,'BIFUbC-petroleum-diesel'!B4,'BIFUbC-heavy-or-residual-oil'!B4,'BIFUbC-LPG-propane-or-butane'!B4,'BIFUbC-hydrogen'!B4)</f>
        <v>139126610879.03522</v>
      </c>
      <c r="C5" s="16">
        <f>SUM('BIFUbC-electricity'!C4,'BIFUbC-coal'!C4,'BIFUbC-natural-gas'!C4,'BIFUbC-biomass'!C4,'BIFUbC-heat'!C4,'BIFUbC-crude-oil'!C4,'BIFUbC-petroleum-diesel'!C4,'BIFUbC-heavy-or-residual-oil'!C4,'BIFUbC-LPG-propane-or-butane'!C4,'BIFUbC-hydrogen'!C4)</f>
        <v>134180545787.83896</v>
      </c>
      <c r="D5" s="16">
        <f>SUM('BIFUbC-electricity'!D4,'BIFUbC-coal'!D4,'BIFUbC-natural-gas'!D4,'BIFUbC-biomass'!D4,'BIFUbC-heat'!D4,'BIFUbC-crude-oil'!D4,'BIFUbC-petroleum-diesel'!D4,'BIFUbC-heavy-or-residual-oil'!D4,'BIFUbC-LPG-propane-or-butane'!D4,'BIFUbC-hydrogen'!D4)</f>
        <v>129234480696.64418</v>
      </c>
      <c r="E5" s="16">
        <f>SUM('BIFUbC-electricity'!E4,'BIFUbC-coal'!E4,'BIFUbC-natural-gas'!E4,'BIFUbC-biomass'!E4,'BIFUbC-heat'!E4,'BIFUbC-crude-oil'!E4,'BIFUbC-petroleum-diesel'!E4,'BIFUbC-heavy-or-residual-oil'!E4,'BIFUbC-LPG-propane-or-butane'!E4,'BIFUbC-hydrogen'!E4)</f>
        <v>124288415605.44939</v>
      </c>
      <c r="F5" s="16">
        <f>SUM('BIFUbC-electricity'!F4,'BIFUbC-coal'!F4,'BIFUbC-natural-gas'!F4,'BIFUbC-biomass'!F4,'BIFUbC-heat'!F4,'BIFUbC-crude-oil'!F4,'BIFUbC-petroleum-diesel'!F4,'BIFUbC-heavy-or-residual-oil'!F4,'BIFUbC-LPG-propane-or-butane'!F4,'BIFUbC-hydrogen'!F4)</f>
        <v>119342350514.25461</v>
      </c>
      <c r="G5" s="16">
        <f>SUM('BIFUbC-electricity'!G4,'BIFUbC-coal'!G4,'BIFUbC-natural-gas'!G4,'BIFUbC-biomass'!G4,'BIFUbC-heat'!G4,'BIFUbC-crude-oil'!G4,'BIFUbC-petroleum-diesel'!G4,'BIFUbC-heavy-or-residual-oil'!G4,'BIFUbC-LPG-propane-or-butane'!G4,'BIFUbC-hydrogen'!G4)</f>
        <v>114396285423.05949</v>
      </c>
      <c r="H5" s="16">
        <f>SUM('BIFUbC-electricity'!H4,'BIFUbC-coal'!H4,'BIFUbC-natural-gas'!H4,'BIFUbC-biomass'!H4,'BIFUbC-heat'!H4,'BIFUbC-crude-oil'!H4,'BIFUbC-petroleum-diesel'!H4,'BIFUbC-heavy-or-residual-oil'!H4,'BIFUbC-LPG-propane-or-butane'!H4,'BIFUbC-hydrogen'!H4)</f>
        <v>114730348973.88715</v>
      </c>
      <c r="I5" s="16">
        <f>SUM('BIFUbC-electricity'!I4,'BIFUbC-coal'!I4,'BIFUbC-natural-gas'!I4,'BIFUbC-biomass'!I4,'BIFUbC-heat'!I4,'BIFUbC-crude-oil'!I4,'BIFUbC-petroleum-diesel'!I4,'BIFUbC-heavy-or-residual-oil'!I4,'BIFUbC-LPG-propane-or-butane'!I4,'BIFUbC-hydrogen'!I4)</f>
        <v>115064412524.71483</v>
      </c>
      <c r="J5" s="16">
        <f>SUM('BIFUbC-electricity'!J4,'BIFUbC-coal'!J4,'BIFUbC-natural-gas'!J4,'BIFUbC-biomass'!J4,'BIFUbC-heat'!J4,'BIFUbC-crude-oil'!J4,'BIFUbC-petroleum-diesel'!J4,'BIFUbC-heavy-or-residual-oil'!J4,'BIFUbC-LPG-propane-or-butane'!J4,'BIFUbC-hydrogen'!J4)</f>
        <v>115398476075.54242</v>
      </c>
      <c r="K5" s="16">
        <f>SUM('BIFUbC-electricity'!K4,'BIFUbC-coal'!K4,'BIFUbC-natural-gas'!K4,'BIFUbC-biomass'!K4,'BIFUbC-heat'!K4,'BIFUbC-crude-oil'!K4,'BIFUbC-petroleum-diesel'!K4,'BIFUbC-heavy-or-residual-oil'!K4,'BIFUbC-LPG-propane-or-butane'!K4,'BIFUbC-hydrogen'!K4)</f>
        <v>115732539626.3701</v>
      </c>
      <c r="L5" s="16">
        <f>SUM('BIFUbC-electricity'!L4,'BIFUbC-coal'!L4,'BIFUbC-natural-gas'!L4,'BIFUbC-biomass'!L4,'BIFUbC-heat'!L4,'BIFUbC-crude-oil'!L4,'BIFUbC-petroleum-diesel'!L4,'BIFUbC-heavy-or-residual-oil'!L4,'BIFUbC-LPG-propane-or-butane'!L4,'BIFUbC-hydrogen'!L4)</f>
        <v>116066603177.19768</v>
      </c>
      <c r="M5" s="16">
        <f>SUM('BIFUbC-electricity'!M4,'BIFUbC-coal'!M4,'BIFUbC-natural-gas'!M4,'BIFUbC-biomass'!M4,'BIFUbC-heat'!M4,'BIFUbC-crude-oil'!M4,'BIFUbC-petroleum-diesel'!M4,'BIFUbC-heavy-or-residual-oil'!M4,'BIFUbC-LPG-propane-or-butane'!M4,'BIFUbC-hydrogen'!M4)</f>
        <v>116006162251.38039</v>
      </c>
      <c r="N5" s="16">
        <f>SUM('BIFUbC-electricity'!N4,'BIFUbC-coal'!N4,'BIFUbC-natural-gas'!N4,'BIFUbC-biomass'!N4,'BIFUbC-heat'!N4,'BIFUbC-crude-oil'!N4,'BIFUbC-petroleum-diesel'!N4,'BIFUbC-heavy-or-residual-oil'!N4,'BIFUbC-LPG-propane-or-butane'!N4,'BIFUbC-hydrogen'!N4)</f>
        <v>115945721325.56308</v>
      </c>
      <c r="O5" s="16">
        <f>SUM('BIFUbC-electricity'!O4,'BIFUbC-coal'!O4,'BIFUbC-natural-gas'!O4,'BIFUbC-biomass'!O4,'BIFUbC-heat'!O4,'BIFUbC-crude-oil'!O4,'BIFUbC-petroleum-diesel'!O4,'BIFUbC-heavy-or-residual-oil'!O4,'BIFUbC-LPG-propane-or-butane'!O4,'BIFUbC-hydrogen'!O4)</f>
        <v>115885280399.74576</v>
      </c>
      <c r="P5" s="16">
        <f>SUM('BIFUbC-electricity'!P4,'BIFUbC-coal'!P4,'BIFUbC-natural-gas'!P4,'BIFUbC-biomass'!P4,'BIFUbC-heat'!P4,'BIFUbC-crude-oil'!P4,'BIFUbC-petroleum-diesel'!P4,'BIFUbC-heavy-or-residual-oil'!P4,'BIFUbC-LPG-propane-or-butane'!P4,'BIFUbC-hydrogen'!P4)</f>
        <v>115824839473.92844</v>
      </c>
      <c r="Q5" s="16">
        <f>SUM('BIFUbC-electricity'!Q4,'BIFUbC-coal'!Q4,'BIFUbC-natural-gas'!Q4,'BIFUbC-biomass'!Q4,'BIFUbC-heat'!Q4,'BIFUbC-crude-oil'!Q4,'BIFUbC-petroleum-diesel'!Q4,'BIFUbC-heavy-or-residual-oil'!Q4,'BIFUbC-LPG-propane-or-butane'!Q4,'BIFUbC-hydrogen'!Q4)</f>
        <v>115764398548.1111</v>
      </c>
      <c r="R5" s="16">
        <f>SUM('BIFUbC-electricity'!R4,'BIFUbC-coal'!R4,'BIFUbC-natural-gas'!R4,'BIFUbC-biomass'!R4,'BIFUbC-heat'!R4,'BIFUbC-crude-oil'!R4,'BIFUbC-petroleum-diesel'!R4,'BIFUbC-heavy-or-residual-oil'!R4,'BIFUbC-LPG-propane-or-butane'!R4,'BIFUbC-hydrogen'!R4)</f>
        <v>115508434868.29439</v>
      </c>
      <c r="S5" s="16">
        <f>SUM('BIFUbC-electricity'!S4,'BIFUbC-coal'!S4,'BIFUbC-natural-gas'!S4,'BIFUbC-biomass'!S4,'BIFUbC-heat'!S4,'BIFUbC-crude-oil'!S4,'BIFUbC-petroleum-diesel'!S4,'BIFUbC-heavy-or-residual-oil'!S4,'BIFUbC-LPG-propane-or-butane'!S4,'BIFUbC-hydrogen'!S4)</f>
        <v>115252471188.47769</v>
      </c>
      <c r="T5" s="16">
        <f>SUM('BIFUbC-electricity'!T4,'BIFUbC-coal'!T4,'BIFUbC-natural-gas'!T4,'BIFUbC-biomass'!T4,'BIFUbC-heat'!T4,'BIFUbC-crude-oil'!T4,'BIFUbC-petroleum-diesel'!T4,'BIFUbC-heavy-or-residual-oil'!T4,'BIFUbC-LPG-propane-or-butane'!T4,'BIFUbC-hydrogen'!T4)</f>
        <v>114996507508.661</v>
      </c>
      <c r="U5" s="16">
        <f>SUM('BIFUbC-electricity'!U4,'BIFUbC-coal'!U4,'BIFUbC-natural-gas'!U4,'BIFUbC-biomass'!U4,'BIFUbC-heat'!U4,'BIFUbC-crude-oil'!U4,'BIFUbC-petroleum-diesel'!U4,'BIFUbC-heavy-or-residual-oil'!U4,'BIFUbC-LPG-propane-or-butane'!U4,'BIFUbC-hydrogen'!U4)</f>
        <v>114740543828.84428</v>
      </c>
      <c r="V5" s="16">
        <f>SUM('BIFUbC-electricity'!V4,'BIFUbC-coal'!V4,'BIFUbC-natural-gas'!V4,'BIFUbC-biomass'!V4,'BIFUbC-heat'!V4,'BIFUbC-crude-oil'!V4,'BIFUbC-petroleum-diesel'!V4,'BIFUbC-heavy-or-residual-oil'!V4,'BIFUbC-LPG-propane-or-butane'!V4,'BIFUbC-hydrogen'!V4)</f>
        <v>114484580149.02759</v>
      </c>
      <c r="W5" s="16">
        <f>SUM('BIFUbC-electricity'!W4,'BIFUbC-coal'!W4,'BIFUbC-natural-gas'!W4,'BIFUbC-biomass'!W4,'BIFUbC-heat'!W4,'BIFUbC-crude-oil'!W4,'BIFUbC-petroleum-diesel'!W4,'BIFUbC-heavy-or-residual-oil'!W4,'BIFUbC-LPG-propane-or-butane'!W4,'BIFUbC-hydrogen'!W4)</f>
        <v>114489313474.5434</v>
      </c>
      <c r="X5" s="16">
        <f>SUM('BIFUbC-electricity'!X4,'BIFUbC-coal'!X4,'BIFUbC-natural-gas'!X4,'BIFUbC-biomass'!X4,'BIFUbC-heat'!X4,'BIFUbC-crude-oil'!X4,'BIFUbC-petroleum-diesel'!X4,'BIFUbC-heavy-or-residual-oil'!X4,'BIFUbC-LPG-propane-or-butane'!X4,'BIFUbC-hydrogen'!X4)</f>
        <v>114316298841.87793</v>
      </c>
      <c r="Y5" s="16">
        <f>SUM('BIFUbC-electricity'!Y4,'BIFUbC-coal'!Y4,'BIFUbC-natural-gas'!Y4,'BIFUbC-biomass'!Y4,'BIFUbC-heat'!Y4,'BIFUbC-crude-oil'!Y4,'BIFUbC-petroleum-diesel'!Y4,'BIFUbC-heavy-or-residual-oil'!Y4,'BIFUbC-LPG-propane-or-butane'!Y4,'BIFUbC-hydrogen'!Y4)</f>
        <v>114143284209.21246</v>
      </c>
      <c r="Z5" s="16">
        <f>SUM('BIFUbC-electricity'!Z4,'BIFUbC-coal'!Z4,'BIFUbC-natural-gas'!Z4,'BIFUbC-biomass'!Z4,'BIFUbC-heat'!Z4,'BIFUbC-crude-oil'!Z4,'BIFUbC-petroleum-diesel'!Z4,'BIFUbC-heavy-or-residual-oil'!Z4,'BIFUbC-LPG-propane-or-butane'!Z4,'BIFUbC-hydrogen'!Z4)</f>
        <v>113970269576.54706</v>
      </c>
      <c r="AA5" s="16">
        <f>SUM('BIFUbC-electricity'!AA4,'BIFUbC-coal'!AA4,'BIFUbC-natural-gas'!AA4,'BIFUbC-biomass'!AA4,'BIFUbC-heat'!AA4,'BIFUbC-crude-oil'!AA4,'BIFUbC-petroleum-diesel'!AA4,'BIFUbC-heavy-or-residual-oil'!AA4,'BIFUbC-LPG-propane-or-butane'!AA4,'BIFUbC-hydrogen'!AA4)</f>
        <v>113797254943.88159</v>
      </c>
      <c r="AB5" s="16">
        <f>SUM('BIFUbC-electricity'!AB4,'BIFUbC-coal'!AB4,'BIFUbC-natural-gas'!AB4,'BIFUbC-biomass'!AB4,'BIFUbC-heat'!AB4,'BIFUbC-crude-oil'!AB4,'BIFUbC-petroleum-diesel'!AB4,'BIFUbC-heavy-or-residual-oil'!AB4,'BIFUbC-LPG-propane-or-butane'!AB4,'BIFUbC-hydrogen'!AB4)</f>
        <v>113624240311.21613</v>
      </c>
      <c r="AC5" s="16">
        <f>SUM('BIFUbC-electricity'!AC4,'BIFUbC-coal'!AC4,'BIFUbC-natural-gas'!AC4,'BIFUbC-biomass'!AC4,'BIFUbC-heat'!AC4,'BIFUbC-crude-oil'!AC4,'BIFUbC-petroleum-diesel'!AC4,'BIFUbC-heavy-or-residual-oil'!AC4,'BIFUbC-LPG-propane-or-butane'!AC4,'BIFUbC-hydrogen'!AC4)</f>
        <v>113451225678.55066</v>
      </c>
      <c r="AD5" s="16">
        <f>SUM('BIFUbC-electricity'!AD4,'BIFUbC-coal'!AD4,'BIFUbC-natural-gas'!AD4,'BIFUbC-biomass'!AD4,'BIFUbC-heat'!AD4,'BIFUbC-crude-oil'!AD4,'BIFUbC-petroleum-diesel'!AD4,'BIFUbC-heavy-or-residual-oil'!AD4,'BIFUbC-LPG-propane-or-butane'!AD4,'BIFUbC-hydrogen'!AD4)</f>
        <v>113278211045.88521</v>
      </c>
      <c r="AE5" s="16">
        <f>SUM('BIFUbC-electricity'!AE4,'BIFUbC-coal'!AE4,'BIFUbC-natural-gas'!AE4,'BIFUbC-biomass'!AE4,'BIFUbC-heat'!AE4,'BIFUbC-crude-oil'!AE4,'BIFUbC-petroleum-diesel'!AE4,'BIFUbC-heavy-or-residual-oil'!AE4,'BIFUbC-LPG-propane-or-butane'!AE4,'BIFUbC-hydrogen'!AE4)</f>
        <v>113105196413.21974</v>
      </c>
      <c r="AF5" s="16">
        <f>SUM('BIFUbC-electricity'!AF4,'BIFUbC-coal'!AF4,'BIFUbC-natural-gas'!AF4,'BIFUbC-biomass'!AF4,'BIFUbC-heat'!AF4,'BIFUbC-crude-oil'!AF4,'BIFUbC-petroleum-diesel'!AF4,'BIFUbC-heavy-or-residual-oil'!AF4,'BIFUbC-LPG-propane-or-butane'!AF4,'BIFUbC-hydrogen'!AF4)</f>
        <v>112932181780.55429</v>
      </c>
    </row>
    <row r="6" spans="1:32">
      <c r="A6" t="s">
        <v>5</v>
      </c>
      <c r="B6" s="16">
        <f>SUM('BIFUbC-electricity'!B5,'BIFUbC-coal'!B5,'BIFUbC-natural-gas'!B5,'BIFUbC-biomass'!B5,'BIFUbC-heat'!B5,'BIFUbC-crude-oil'!B5,'BIFUbC-petroleum-diesel'!B5,'BIFUbC-heavy-or-residual-oil'!B5,'BIFUbC-LPG-propane-or-butane'!B5,'BIFUbC-hydrogen'!B5)</f>
        <v>10367605671216.117</v>
      </c>
      <c r="C6" s="16">
        <f>SUM('BIFUbC-electricity'!C5,'BIFUbC-coal'!C5,'BIFUbC-natural-gas'!C5,'BIFUbC-biomass'!C5,'BIFUbC-heat'!C5,'BIFUbC-crude-oil'!C5,'BIFUbC-petroleum-diesel'!C5,'BIFUbC-heavy-or-residual-oil'!C5,'BIFUbC-LPG-propane-or-butane'!C5,'BIFUbC-hydrogen'!C5)</f>
        <v>10713538023383.156</v>
      </c>
      <c r="D6" s="16">
        <f>SUM('BIFUbC-electricity'!D5,'BIFUbC-coal'!D5,'BIFUbC-natural-gas'!D5,'BIFUbC-biomass'!D5,'BIFUbC-heat'!D5,'BIFUbC-crude-oil'!D5,'BIFUbC-petroleum-diesel'!D5,'BIFUbC-heavy-or-residual-oil'!D5,'BIFUbC-LPG-propane-or-butane'!D5,'BIFUbC-hydrogen'!D5)</f>
        <v>11059470375550.199</v>
      </c>
      <c r="E6" s="16">
        <f>SUM('BIFUbC-electricity'!E5,'BIFUbC-coal'!E5,'BIFUbC-natural-gas'!E5,'BIFUbC-biomass'!E5,'BIFUbC-heat'!E5,'BIFUbC-crude-oil'!E5,'BIFUbC-petroleum-diesel'!E5,'BIFUbC-heavy-or-residual-oil'!E5,'BIFUbC-LPG-propane-or-butane'!E5,'BIFUbC-hydrogen'!E5)</f>
        <v>11405402727717.24</v>
      </c>
      <c r="F6" s="16">
        <f>SUM('BIFUbC-electricity'!F5,'BIFUbC-coal'!F5,'BIFUbC-natural-gas'!F5,'BIFUbC-biomass'!F5,'BIFUbC-heat'!F5,'BIFUbC-crude-oil'!F5,'BIFUbC-petroleum-diesel'!F5,'BIFUbC-heavy-or-residual-oil'!F5,'BIFUbC-LPG-propane-or-butane'!F5,'BIFUbC-hydrogen'!F5)</f>
        <v>11751335079884.281</v>
      </c>
      <c r="G6" s="16">
        <f>SUM('BIFUbC-electricity'!G5,'BIFUbC-coal'!G5,'BIFUbC-natural-gas'!G5,'BIFUbC-biomass'!G5,'BIFUbC-heat'!G5,'BIFUbC-crude-oil'!G5,'BIFUbC-petroleum-diesel'!G5,'BIFUbC-heavy-or-residual-oil'!G5,'BIFUbC-LPG-propane-or-butane'!G5,'BIFUbC-hydrogen'!G5)</f>
        <v>12097267432051.32</v>
      </c>
      <c r="H6" s="16">
        <f>SUM('BIFUbC-electricity'!H5,'BIFUbC-coal'!H5,'BIFUbC-natural-gas'!H5,'BIFUbC-biomass'!H5,'BIFUbC-heat'!H5,'BIFUbC-crude-oil'!H5,'BIFUbC-petroleum-diesel'!H5,'BIFUbC-heavy-or-residual-oil'!H5,'BIFUbC-LPG-propane-or-butane'!H5,'BIFUbC-hydrogen'!H5)</f>
        <v>12198094974243.6</v>
      </c>
      <c r="I6" s="16">
        <f>SUM('BIFUbC-electricity'!I5,'BIFUbC-coal'!I5,'BIFUbC-natural-gas'!I5,'BIFUbC-biomass'!I5,'BIFUbC-heat'!I5,'BIFUbC-crude-oil'!I5,'BIFUbC-petroleum-diesel'!I5,'BIFUbC-heavy-or-residual-oil'!I5,'BIFUbC-LPG-propane-or-butane'!I5,'BIFUbC-hydrogen'!I5)</f>
        <v>12298922516435.871</v>
      </c>
      <c r="J6" s="16">
        <f>SUM('BIFUbC-electricity'!J5,'BIFUbC-coal'!J5,'BIFUbC-natural-gas'!J5,'BIFUbC-biomass'!J5,'BIFUbC-heat'!J5,'BIFUbC-crude-oil'!J5,'BIFUbC-petroleum-diesel'!J5,'BIFUbC-heavy-or-residual-oil'!J5,'BIFUbC-LPG-propane-or-butane'!J5,'BIFUbC-hydrogen'!J5)</f>
        <v>12399750058628.143</v>
      </c>
      <c r="K6" s="16">
        <f>SUM('BIFUbC-electricity'!K5,'BIFUbC-coal'!K5,'BIFUbC-natural-gas'!K5,'BIFUbC-biomass'!K5,'BIFUbC-heat'!K5,'BIFUbC-crude-oil'!K5,'BIFUbC-petroleum-diesel'!K5,'BIFUbC-heavy-or-residual-oil'!K5,'BIFUbC-LPG-propane-or-butane'!K5,'BIFUbC-hydrogen'!K5)</f>
        <v>12500577600820.412</v>
      </c>
      <c r="L6" s="16">
        <f>SUM('BIFUbC-electricity'!L5,'BIFUbC-coal'!L5,'BIFUbC-natural-gas'!L5,'BIFUbC-biomass'!L5,'BIFUbC-heat'!L5,'BIFUbC-crude-oil'!L5,'BIFUbC-petroleum-diesel'!L5,'BIFUbC-heavy-or-residual-oil'!L5,'BIFUbC-LPG-propane-or-butane'!L5,'BIFUbC-hydrogen'!L5)</f>
        <v>12601405143012.689</v>
      </c>
      <c r="M6" s="16">
        <f>SUM('BIFUbC-electricity'!M5,'BIFUbC-coal'!M5,'BIFUbC-natural-gas'!M5,'BIFUbC-biomass'!M5,'BIFUbC-heat'!M5,'BIFUbC-crude-oil'!M5,'BIFUbC-petroleum-diesel'!M5,'BIFUbC-heavy-or-residual-oil'!M5,'BIFUbC-LPG-propane-or-butane'!M5,'BIFUbC-hydrogen'!M5)</f>
        <v>12659323155249.178</v>
      </c>
      <c r="N6" s="16">
        <f>SUM('BIFUbC-electricity'!N5,'BIFUbC-coal'!N5,'BIFUbC-natural-gas'!N5,'BIFUbC-biomass'!N5,'BIFUbC-heat'!N5,'BIFUbC-crude-oil'!N5,'BIFUbC-petroleum-diesel'!N5,'BIFUbC-heavy-or-residual-oil'!N5,'BIFUbC-LPG-propane-or-butane'!N5,'BIFUbC-hydrogen'!N5)</f>
        <v>12717241167485.664</v>
      </c>
      <c r="O6" s="16">
        <f>SUM('BIFUbC-electricity'!O5,'BIFUbC-coal'!O5,'BIFUbC-natural-gas'!O5,'BIFUbC-biomass'!O5,'BIFUbC-heat'!O5,'BIFUbC-crude-oil'!O5,'BIFUbC-petroleum-diesel'!O5,'BIFUbC-heavy-or-residual-oil'!O5,'BIFUbC-LPG-propane-or-butane'!O5,'BIFUbC-hydrogen'!O5)</f>
        <v>12775159179722.156</v>
      </c>
      <c r="P6" s="16">
        <f>SUM('BIFUbC-electricity'!P5,'BIFUbC-coal'!P5,'BIFUbC-natural-gas'!P5,'BIFUbC-biomass'!P5,'BIFUbC-heat'!P5,'BIFUbC-crude-oil'!P5,'BIFUbC-petroleum-diesel'!P5,'BIFUbC-heavy-or-residual-oil'!P5,'BIFUbC-LPG-propane-or-butane'!P5,'BIFUbC-hydrogen'!P5)</f>
        <v>12833077191958.648</v>
      </c>
      <c r="Q6" s="16">
        <f>SUM('BIFUbC-electricity'!Q5,'BIFUbC-coal'!Q5,'BIFUbC-natural-gas'!Q5,'BIFUbC-biomass'!Q5,'BIFUbC-heat'!Q5,'BIFUbC-crude-oil'!Q5,'BIFUbC-petroleum-diesel'!Q5,'BIFUbC-heavy-or-residual-oil'!Q5,'BIFUbC-LPG-propane-or-butane'!Q5,'BIFUbC-hydrogen'!Q5)</f>
        <v>12890995204195.137</v>
      </c>
      <c r="R6" s="16">
        <f>SUM('BIFUbC-electricity'!R5,'BIFUbC-coal'!R5,'BIFUbC-natural-gas'!R5,'BIFUbC-biomass'!R5,'BIFUbC-heat'!R5,'BIFUbC-crude-oil'!R5,'BIFUbC-petroleum-diesel'!R5,'BIFUbC-heavy-or-residual-oil'!R5,'BIFUbC-LPG-propane-or-butane'!R5,'BIFUbC-hydrogen'!R5)</f>
        <v>12933708427170.262</v>
      </c>
      <c r="S6" s="16">
        <f>SUM('BIFUbC-electricity'!S5,'BIFUbC-coal'!S5,'BIFUbC-natural-gas'!S5,'BIFUbC-biomass'!S5,'BIFUbC-heat'!S5,'BIFUbC-crude-oil'!S5,'BIFUbC-petroleum-diesel'!S5,'BIFUbC-heavy-or-residual-oil'!S5,'BIFUbC-LPG-propane-or-butane'!S5,'BIFUbC-hydrogen'!S5)</f>
        <v>12976421650145.379</v>
      </c>
      <c r="T6" s="16">
        <f>SUM('BIFUbC-electricity'!T5,'BIFUbC-coal'!T5,'BIFUbC-natural-gas'!T5,'BIFUbC-biomass'!T5,'BIFUbC-heat'!T5,'BIFUbC-crude-oil'!T5,'BIFUbC-petroleum-diesel'!T5,'BIFUbC-heavy-or-residual-oil'!T5,'BIFUbC-LPG-propane-or-butane'!T5,'BIFUbC-hydrogen'!T5)</f>
        <v>13019134873120.5</v>
      </c>
      <c r="U6" s="16">
        <f>SUM('BIFUbC-electricity'!U5,'BIFUbC-coal'!U5,'BIFUbC-natural-gas'!U5,'BIFUbC-biomass'!U5,'BIFUbC-heat'!U5,'BIFUbC-crude-oil'!U5,'BIFUbC-petroleum-diesel'!U5,'BIFUbC-heavy-or-residual-oil'!U5,'BIFUbC-LPG-propane-or-butane'!U5,'BIFUbC-hydrogen'!U5)</f>
        <v>13061848096095.621</v>
      </c>
      <c r="V6" s="16">
        <f>SUM('BIFUbC-electricity'!V5,'BIFUbC-coal'!V5,'BIFUbC-natural-gas'!V5,'BIFUbC-biomass'!V5,'BIFUbC-heat'!V5,'BIFUbC-crude-oil'!V5,'BIFUbC-petroleum-diesel'!V5,'BIFUbC-heavy-or-residual-oil'!V5,'BIFUbC-LPG-propane-or-butane'!V5,'BIFUbC-hydrogen'!V5)</f>
        <v>13104561319070.738</v>
      </c>
      <c r="W6" s="16">
        <f>SUM('BIFUbC-electricity'!W5,'BIFUbC-coal'!W5,'BIFUbC-natural-gas'!W5,'BIFUbC-biomass'!W5,'BIFUbC-heat'!W5,'BIFUbC-crude-oil'!W5,'BIFUbC-petroleum-diesel'!W5,'BIFUbC-heavy-or-residual-oil'!W5,'BIFUbC-LPG-propane-or-butane'!W5,'BIFUbC-hydrogen'!W5)</f>
        <v>13167547594394.359</v>
      </c>
      <c r="X6" s="16">
        <f>SUM('BIFUbC-electricity'!X5,'BIFUbC-coal'!X5,'BIFUbC-natural-gas'!X5,'BIFUbC-biomass'!X5,'BIFUbC-heat'!X5,'BIFUbC-crude-oil'!X5,'BIFUbC-petroleum-diesel'!X5,'BIFUbC-heavy-or-residual-oil'!X5,'BIFUbC-LPG-propane-or-butane'!X5,'BIFUbC-hydrogen'!X5)</f>
        <v>13216711334025.809</v>
      </c>
      <c r="Y6" s="16">
        <f>SUM('BIFUbC-electricity'!Y5,'BIFUbC-coal'!Y5,'BIFUbC-natural-gas'!Y5,'BIFUbC-biomass'!Y5,'BIFUbC-heat'!Y5,'BIFUbC-crude-oil'!Y5,'BIFUbC-petroleum-diesel'!Y5,'BIFUbC-heavy-or-residual-oil'!Y5,'BIFUbC-LPG-propane-or-butane'!Y5,'BIFUbC-hydrogen'!Y5)</f>
        <v>13265875073657.271</v>
      </c>
      <c r="Z6" s="16">
        <f>SUM('BIFUbC-electricity'!Z5,'BIFUbC-coal'!Z5,'BIFUbC-natural-gas'!Z5,'BIFUbC-biomass'!Z5,'BIFUbC-heat'!Z5,'BIFUbC-crude-oil'!Z5,'BIFUbC-petroleum-diesel'!Z5,'BIFUbC-heavy-or-residual-oil'!Z5,'BIFUbC-LPG-propane-or-butane'!Z5,'BIFUbC-hydrogen'!Z5)</f>
        <v>13315038813288.734</v>
      </c>
      <c r="AA6" s="16">
        <f>SUM('BIFUbC-electricity'!AA5,'BIFUbC-coal'!AA5,'BIFUbC-natural-gas'!AA5,'BIFUbC-biomass'!AA5,'BIFUbC-heat'!AA5,'BIFUbC-crude-oil'!AA5,'BIFUbC-petroleum-diesel'!AA5,'BIFUbC-heavy-or-residual-oil'!AA5,'BIFUbC-LPG-propane-or-butane'!AA5,'BIFUbC-hydrogen'!AA5)</f>
        <v>13364202552920.195</v>
      </c>
      <c r="AB6" s="16">
        <f>SUM('BIFUbC-electricity'!AB5,'BIFUbC-coal'!AB5,'BIFUbC-natural-gas'!AB5,'BIFUbC-biomass'!AB5,'BIFUbC-heat'!AB5,'BIFUbC-crude-oil'!AB5,'BIFUbC-petroleum-diesel'!AB5,'BIFUbC-heavy-or-residual-oil'!AB5,'BIFUbC-LPG-propane-or-butane'!AB5,'BIFUbC-hydrogen'!AB5)</f>
        <v>13413366292551.645</v>
      </c>
      <c r="AC6" s="16">
        <f>SUM('BIFUbC-electricity'!AC5,'BIFUbC-coal'!AC5,'BIFUbC-natural-gas'!AC5,'BIFUbC-biomass'!AC5,'BIFUbC-heat'!AC5,'BIFUbC-crude-oil'!AC5,'BIFUbC-petroleum-diesel'!AC5,'BIFUbC-heavy-or-residual-oil'!AC5,'BIFUbC-LPG-propane-or-butane'!AC5,'BIFUbC-hydrogen'!AC5)</f>
        <v>13462530032183.107</v>
      </c>
      <c r="AD6" s="16">
        <f>SUM('BIFUbC-electricity'!AD5,'BIFUbC-coal'!AD5,'BIFUbC-natural-gas'!AD5,'BIFUbC-biomass'!AD5,'BIFUbC-heat'!AD5,'BIFUbC-crude-oil'!AD5,'BIFUbC-petroleum-diesel'!AD5,'BIFUbC-heavy-or-residual-oil'!AD5,'BIFUbC-LPG-propane-or-butane'!AD5,'BIFUbC-hydrogen'!AD5)</f>
        <v>13511693771814.57</v>
      </c>
      <c r="AE6" s="16">
        <f>SUM('BIFUbC-electricity'!AE5,'BIFUbC-coal'!AE5,'BIFUbC-natural-gas'!AE5,'BIFUbC-biomass'!AE5,'BIFUbC-heat'!AE5,'BIFUbC-crude-oil'!AE5,'BIFUbC-petroleum-diesel'!AE5,'BIFUbC-heavy-or-residual-oil'!AE5,'BIFUbC-LPG-propane-or-butane'!AE5,'BIFUbC-hydrogen'!AE5)</f>
        <v>13560857511446.027</v>
      </c>
      <c r="AF6" s="16">
        <f>SUM('BIFUbC-electricity'!AF5,'BIFUbC-coal'!AF5,'BIFUbC-natural-gas'!AF5,'BIFUbC-biomass'!AF5,'BIFUbC-heat'!AF5,'BIFUbC-crude-oil'!AF5,'BIFUbC-petroleum-diesel'!AF5,'BIFUbC-heavy-or-residual-oil'!AF5,'BIFUbC-LPG-propane-or-butane'!AF5,'BIFUbC-hydrogen'!AF5)</f>
        <v>13610021251077.496</v>
      </c>
    </row>
    <row r="7" spans="1:32">
      <c r="A7" t="s">
        <v>6</v>
      </c>
      <c r="B7" s="16">
        <f>SUM('BIFUbC-electricity'!B6,'BIFUbC-coal'!B6,'BIFUbC-natural-gas'!B6,'BIFUbC-biomass'!B6,'BIFUbC-heat'!B6,'BIFUbC-crude-oil'!B6,'BIFUbC-petroleum-diesel'!B6,'BIFUbC-heavy-or-residual-oil'!B6,'BIFUbC-LPG-propane-or-butane'!B6,'BIFUbC-hydrogen'!B6)</f>
        <v>116137078107523.31</v>
      </c>
      <c r="C7" s="16">
        <f>SUM('BIFUbC-electricity'!C6,'BIFUbC-coal'!C6,'BIFUbC-natural-gas'!C6,'BIFUbC-biomass'!C6,'BIFUbC-heat'!C6,'BIFUbC-crude-oil'!C6,'BIFUbC-petroleum-diesel'!C6,'BIFUbC-heavy-or-residual-oil'!C6,'BIFUbC-LPG-propane-or-butane'!C6,'BIFUbC-hydrogen'!C6)</f>
        <v>119877183413097.52</v>
      </c>
      <c r="D7" s="16">
        <f>SUM('BIFUbC-electricity'!D6,'BIFUbC-coal'!D6,'BIFUbC-natural-gas'!D6,'BIFUbC-biomass'!D6,'BIFUbC-heat'!D6,'BIFUbC-crude-oil'!D6,'BIFUbC-petroleum-diesel'!D6,'BIFUbC-heavy-or-residual-oil'!D6,'BIFUbC-LPG-propane-or-butane'!D6,'BIFUbC-hydrogen'!D6)</f>
        <v>123617288718671.64</v>
      </c>
      <c r="E7" s="16">
        <f>SUM('BIFUbC-electricity'!E6,'BIFUbC-coal'!E6,'BIFUbC-natural-gas'!E6,'BIFUbC-biomass'!E6,'BIFUbC-heat'!E6,'BIFUbC-crude-oil'!E6,'BIFUbC-petroleum-diesel'!E6,'BIFUbC-heavy-or-residual-oil'!E6,'BIFUbC-LPG-propane-or-butane'!E6,'BIFUbC-hydrogen'!E6)</f>
        <v>127357394024245.89</v>
      </c>
      <c r="F7" s="16">
        <f>SUM('BIFUbC-electricity'!F6,'BIFUbC-coal'!F6,'BIFUbC-natural-gas'!F6,'BIFUbC-biomass'!F6,'BIFUbC-heat'!F6,'BIFUbC-crude-oil'!F6,'BIFUbC-petroleum-diesel'!F6,'BIFUbC-heavy-or-residual-oil'!F6,'BIFUbC-LPG-propane-or-butane'!F6,'BIFUbC-hydrogen'!F6)</f>
        <v>131097499329820.23</v>
      </c>
      <c r="G7" s="16">
        <f>SUM('BIFUbC-electricity'!G6,'BIFUbC-coal'!G6,'BIFUbC-natural-gas'!G6,'BIFUbC-biomass'!G6,'BIFUbC-heat'!G6,'BIFUbC-crude-oil'!G6,'BIFUbC-petroleum-diesel'!G6,'BIFUbC-heavy-or-residual-oil'!G6,'BIFUbC-LPG-propane-or-butane'!G6,'BIFUbC-hydrogen'!G6)</f>
        <v>134837604635394.61</v>
      </c>
      <c r="H7" s="16">
        <f>SUM('BIFUbC-electricity'!H6,'BIFUbC-coal'!H6,'BIFUbC-natural-gas'!H6,'BIFUbC-biomass'!H6,'BIFUbC-heat'!H6,'BIFUbC-crude-oil'!H6,'BIFUbC-petroleum-diesel'!H6,'BIFUbC-heavy-or-residual-oil'!H6,'BIFUbC-LPG-propane-or-butane'!H6,'BIFUbC-hydrogen'!H6)</f>
        <v>136423797182816.88</v>
      </c>
      <c r="I7" s="16">
        <f>SUM('BIFUbC-electricity'!I6,'BIFUbC-coal'!I6,'BIFUbC-natural-gas'!I6,'BIFUbC-biomass'!I6,'BIFUbC-heat'!I6,'BIFUbC-crude-oil'!I6,'BIFUbC-petroleum-diesel'!I6,'BIFUbC-heavy-or-residual-oil'!I6,'BIFUbC-LPG-propane-or-butane'!I6,'BIFUbC-hydrogen'!I6)</f>
        <v>138009989730239.11</v>
      </c>
      <c r="J7" s="16">
        <f>SUM('BIFUbC-electricity'!J6,'BIFUbC-coal'!J6,'BIFUbC-natural-gas'!J6,'BIFUbC-biomass'!J6,'BIFUbC-heat'!J6,'BIFUbC-crude-oil'!J6,'BIFUbC-petroleum-diesel'!J6,'BIFUbC-heavy-or-residual-oil'!J6,'BIFUbC-LPG-propane-or-butane'!J6,'BIFUbC-hydrogen'!J6)</f>
        <v>139596182277661.28</v>
      </c>
      <c r="K7" s="16">
        <f>SUM('BIFUbC-electricity'!K6,'BIFUbC-coal'!K6,'BIFUbC-natural-gas'!K6,'BIFUbC-biomass'!K6,'BIFUbC-heat'!K6,'BIFUbC-crude-oil'!K6,'BIFUbC-petroleum-diesel'!K6,'BIFUbC-heavy-or-residual-oil'!K6,'BIFUbC-LPG-propane-or-butane'!K6,'BIFUbC-hydrogen'!K6)</f>
        <v>141182374825083.59</v>
      </c>
      <c r="L7" s="16">
        <f>SUM('BIFUbC-electricity'!L6,'BIFUbC-coal'!L6,'BIFUbC-natural-gas'!L6,'BIFUbC-biomass'!L6,'BIFUbC-heat'!L6,'BIFUbC-crude-oil'!L6,'BIFUbC-petroleum-diesel'!L6,'BIFUbC-heavy-or-residual-oil'!L6,'BIFUbC-LPG-propane-or-butane'!L6,'BIFUbC-hydrogen'!L6)</f>
        <v>142768567372505.81</v>
      </c>
      <c r="M7" s="16">
        <f>SUM('BIFUbC-electricity'!M6,'BIFUbC-coal'!M6,'BIFUbC-natural-gas'!M6,'BIFUbC-biomass'!M6,'BIFUbC-heat'!M6,'BIFUbC-crude-oil'!M6,'BIFUbC-petroleum-diesel'!M6,'BIFUbC-heavy-or-residual-oil'!M6,'BIFUbC-LPG-propane-or-butane'!M6,'BIFUbC-hydrogen'!M6)</f>
        <v>144003678825466.16</v>
      </c>
      <c r="N7" s="16">
        <f>SUM('BIFUbC-electricity'!N6,'BIFUbC-coal'!N6,'BIFUbC-natural-gas'!N6,'BIFUbC-biomass'!N6,'BIFUbC-heat'!N6,'BIFUbC-crude-oil'!N6,'BIFUbC-petroleum-diesel'!N6,'BIFUbC-heavy-or-residual-oil'!N6,'BIFUbC-LPG-propane-or-butane'!N6,'BIFUbC-hydrogen'!N6)</f>
        <v>145238790278426.41</v>
      </c>
      <c r="O7" s="16">
        <f>SUM('BIFUbC-electricity'!O6,'BIFUbC-coal'!O6,'BIFUbC-natural-gas'!O6,'BIFUbC-biomass'!O6,'BIFUbC-heat'!O6,'BIFUbC-crude-oil'!O6,'BIFUbC-petroleum-diesel'!O6,'BIFUbC-heavy-or-residual-oil'!O6,'BIFUbC-LPG-propane-or-butane'!O6,'BIFUbC-hydrogen'!O6)</f>
        <v>146473901731386.78</v>
      </c>
      <c r="P7" s="16">
        <f>SUM('BIFUbC-electricity'!P6,'BIFUbC-coal'!P6,'BIFUbC-natural-gas'!P6,'BIFUbC-biomass'!P6,'BIFUbC-heat'!P6,'BIFUbC-crude-oil'!P6,'BIFUbC-petroleum-diesel'!P6,'BIFUbC-heavy-or-residual-oil'!P6,'BIFUbC-LPG-propane-or-butane'!P6,'BIFUbC-hydrogen'!P6)</f>
        <v>147709013184347.09</v>
      </c>
      <c r="Q7" s="16">
        <f>SUM('BIFUbC-electricity'!Q6,'BIFUbC-coal'!Q6,'BIFUbC-natural-gas'!Q6,'BIFUbC-biomass'!Q6,'BIFUbC-heat'!Q6,'BIFUbC-crude-oil'!Q6,'BIFUbC-petroleum-diesel'!Q6,'BIFUbC-heavy-or-residual-oil'!Q6,'BIFUbC-LPG-propane-or-butane'!Q6,'BIFUbC-hydrogen'!Q6)</f>
        <v>148944124637307.5</v>
      </c>
      <c r="R7" s="16">
        <f>SUM('BIFUbC-electricity'!R6,'BIFUbC-coal'!R6,'BIFUbC-natural-gas'!R6,'BIFUbC-biomass'!R6,'BIFUbC-heat'!R6,'BIFUbC-crude-oil'!R6,'BIFUbC-petroleum-diesel'!R6,'BIFUbC-heavy-or-residual-oil'!R6,'BIFUbC-LPG-propane-or-butane'!R6,'BIFUbC-hydrogen'!R6)</f>
        <v>150148081299732.88</v>
      </c>
      <c r="S7" s="16">
        <f>SUM('BIFUbC-electricity'!S6,'BIFUbC-coal'!S6,'BIFUbC-natural-gas'!S6,'BIFUbC-biomass'!S6,'BIFUbC-heat'!S6,'BIFUbC-crude-oil'!S6,'BIFUbC-petroleum-diesel'!S6,'BIFUbC-heavy-or-residual-oil'!S6,'BIFUbC-LPG-propane-or-butane'!S6,'BIFUbC-hydrogen'!S6)</f>
        <v>151352037962158.31</v>
      </c>
      <c r="T7" s="16">
        <f>SUM('BIFUbC-electricity'!T6,'BIFUbC-coal'!T6,'BIFUbC-natural-gas'!T6,'BIFUbC-biomass'!T6,'BIFUbC-heat'!T6,'BIFUbC-crude-oil'!T6,'BIFUbC-petroleum-diesel'!T6,'BIFUbC-heavy-or-residual-oil'!T6,'BIFUbC-LPG-propane-or-butane'!T6,'BIFUbC-hydrogen'!T6)</f>
        <v>152555994624583.69</v>
      </c>
      <c r="U7" s="16">
        <f>SUM('BIFUbC-electricity'!U6,'BIFUbC-coal'!U6,'BIFUbC-natural-gas'!U6,'BIFUbC-biomass'!U6,'BIFUbC-heat'!U6,'BIFUbC-crude-oil'!U6,'BIFUbC-petroleum-diesel'!U6,'BIFUbC-heavy-or-residual-oil'!U6,'BIFUbC-LPG-propane-or-butane'!U6,'BIFUbC-hydrogen'!U6)</f>
        <v>153759951287009.16</v>
      </c>
      <c r="V7" s="16">
        <f>SUM('BIFUbC-electricity'!V6,'BIFUbC-coal'!V6,'BIFUbC-natural-gas'!V6,'BIFUbC-biomass'!V6,'BIFUbC-heat'!V6,'BIFUbC-crude-oil'!V6,'BIFUbC-petroleum-diesel'!V6,'BIFUbC-heavy-or-residual-oil'!V6,'BIFUbC-LPG-propane-or-butane'!V6,'BIFUbC-hydrogen'!V6)</f>
        <v>154963907949434.53</v>
      </c>
      <c r="W7" s="16">
        <f>SUM('BIFUbC-electricity'!W6,'BIFUbC-coal'!W6,'BIFUbC-natural-gas'!W6,'BIFUbC-biomass'!W6,'BIFUbC-heat'!W6,'BIFUbC-crude-oil'!W6,'BIFUbC-petroleum-diesel'!W6,'BIFUbC-heavy-or-residual-oil'!W6,'BIFUbC-LPG-propane-or-butane'!W6,'BIFUbC-hydrogen'!W6)</f>
        <v>156209404332573.63</v>
      </c>
      <c r="X7" s="16">
        <f>SUM('BIFUbC-electricity'!X6,'BIFUbC-coal'!X6,'BIFUbC-natural-gas'!X6,'BIFUbC-biomass'!X6,'BIFUbC-heat'!X6,'BIFUbC-crude-oil'!X6,'BIFUbC-petroleum-diesel'!X6,'BIFUbC-heavy-or-residual-oil'!X6,'BIFUbC-LPG-propane-or-butane'!X6,'BIFUbC-hydrogen'!X6)</f>
        <v>157426578178862.44</v>
      </c>
      <c r="Y7" s="16">
        <f>SUM('BIFUbC-electricity'!Y6,'BIFUbC-coal'!Y6,'BIFUbC-natural-gas'!Y6,'BIFUbC-biomass'!Y6,'BIFUbC-heat'!Y6,'BIFUbC-crude-oil'!Y6,'BIFUbC-petroleum-diesel'!Y6,'BIFUbC-heavy-or-residual-oil'!Y6,'BIFUbC-LPG-propane-or-butane'!Y6,'BIFUbC-hydrogen'!Y6)</f>
        <v>158643752025151.66</v>
      </c>
      <c r="Z7" s="16">
        <f>SUM('BIFUbC-electricity'!Z6,'BIFUbC-coal'!Z6,'BIFUbC-natural-gas'!Z6,'BIFUbC-biomass'!Z6,'BIFUbC-heat'!Z6,'BIFUbC-crude-oil'!Z6,'BIFUbC-petroleum-diesel'!Z6,'BIFUbC-heavy-or-residual-oil'!Z6,'BIFUbC-LPG-propane-or-butane'!Z6,'BIFUbC-hydrogen'!Z6)</f>
        <v>159860925871440.59</v>
      </c>
      <c r="AA7" s="16">
        <f>SUM('BIFUbC-electricity'!AA6,'BIFUbC-coal'!AA6,'BIFUbC-natural-gas'!AA6,'BIFUbC-biomass'!AA6,'BIFUbC-heat'!AA6,'BIFUbC-crude-oil'!AA6,'BIFUbC-petroleum-diesel'!AA6,'BIFUbC-heavy-or-residual-oil'!AA6,'BIFUbC-LPG-propane-or-butane'!AA6,'BIFUbC-hydrogen'!AA6)</f>
        <v>161078099717729.81</v>
      </c>
      <c r="AB7" s="16">
        <f>SUM('BIFUbC-electricity'!AB6,'BIFUbC-coal'!AB6,'BIFUbC-natural-gas'!AB6,'BIFUbC-biomass'!AB6,'BIFUbC-heat'!AB6,'BIFUbC-crude-oil'!AB6,'BIFUbC-petroleum-diesel'!AB6,'BIFUbC-heavy-or-residual-oil'!AB6,'BIFUbC-LPG-propane-or-butane'!AB6,'BIFUbC-hydrogen'!AB6)</f>
        <v>162295273564018.91</v>
      </c>
      <c r="AC7" s="16">
        <f>SUM('BIFUbC-electricity'!AC6,'BIFUbC-coal'!AC6,'BIFUbC-natural-gas'!AC6,'BIFUbC-biomass'!AC6,'BIFUbC-heat'!AC6,'BIFUbC-crude-oil'!AC6,'BIFUbC-petroleum-diesel'!AC6,'BIFUbC-heavy-or-residual-oil'!AC6,'BIFUbC-LPG-propane-or-butane'!AC6,'BIFUbC-hydrogen'!AC6)</f>
        <v>163512447410308.13</v>
      </c>
      <c r="AD7" s="16">
        <f>SUM('BIFUbC-electricity'!AD6,'BIFUbC-coal'!AD6,'BIFUbC-natural-gas'!AD6,'BIFUbC-biomass'!AD6,'BIFUbC-heat'!AD6,'BIFUbC-crude-oil'!AD6,'BIFUbC-petroleum-diesel'!AD6,'BIFUbC-heavy-or-residual-oil'!AD6,'BIFUbC-LPG-propane-or-butane'!AD6,'BIFUbC-hydrogen'!AD6)</f>
        <v>164729621256597.38</v>
      </c>
      <c r="AE7" s="16">
        <f>SUM('BIFUbC-electricity'!AE6,'BIFUbC-coal'!AE6,'BIFUbC-natural-gas'!AE6,'BIFUbC-biomass'!AE6,'BIFUbC-heat'!AE6,'BIFUbC-crude-oil'!AE6,'BIFUbC-petroleum-diesel'!AE6,'BIFUbC-heavy-or-residual-oil'!AE6,'BIFUbC-LPG-propane-or-butane'!AE6,'BIFUbC-hydrogen'!AE6)</f>
        <v>165946795102886.63</v>
      </c>
      <c r="AF7" s="16">
        <f>SUM('BIFUbC-electricity'!AF6,'BIFUbC-coal'!AF6,'BIFUbC-natural-gas'!AF6,'BIFUbC-biomass'!AF6,'BIFUbC-heat'!AF6,'BIFUbC-crude-oil'!AF6,'BIFUbC-petroleum-diesel'!AF6,'BIFUbC-heavy-or-residual-oil'!AF6,'BIFUbC-LPG-propane-or-butane'!AF6,'BIFUbC-hydrogen'!AF6)</f>
        <v>167163968949176.03</v>
      </c>
    </row>
    <row r="8" spans="1:32">
      <c r="A8" t="s">
        <v>7</v>
      </c>
      <c r="B8" s="16">
        <f>SUM('BIFUbC-electricity'!B7,'BIFUbC-coal'!B7,'BIFUbC-natural-gas'!B7,'BIFUbC-biomass'!B7,'BIFUbC-heat'!B7,'BIFUbC-crude-oil'!B7,'BIFUbC-petroleum-diesel'!B7,'BIFUbC-heavy-or-residual-oil'!B7,'BIFUbC-LPG-propane-or-butane'!B7,'BIFUbC-hydrogen'!B7)</f>
        <v>100106265906711.92</v>
      </c>
      <c r="C8" s="16">
        <f>SUM('BIFUbC-electricity'!C7,'BIFUbC-coal'!C7,'BIFUbC-natural-gas'!C7,'BIFUbC-biomass'!C7,'BIFUbC-heat'!C7,'BIFUbC-crude-oil'!C7,'BIFUbC-petroleum-diesel'!C7,'BIFUbC-heavy-or-residual-oil'!C7,'BIFUbC-LPG-propane-or-butane'!C7,'BIFUbC-hydrogen'!C7)</f>
        <v>104592362269684.41</v>
      </c>
      <c r="D8" s="16">
        <f>SUM('BIFUbC-electricity'!D7,'BIFUbC-coal'!D7,'BIFUbC-natural-gas'!D7,'BIFUbC-biomass'!D7,'BIFUbC-heat'!D7,'BIFUbC-crude-oil'!D7,'BIFUbC-petroleum-diesel'!D7,'BIFUbC-heavy-or-residual-oil'!D7,'BIFUbC-LPG-propane-or-butane'!D7,'BIFUbC-hydrogen'!D7)</f>
        <v>109078458632657</v>
      </c>
      <c r="E8" s="16">
        <f>SUM('BIFUbC-electricity'!E7,'BIFUbC-coal'!E7,'BIFUbC-natural-gas'!E7,'BIFUbC-biomass'!E7,'BIFUbC-heat'!E7,'BIFUbC-crude-oil'!E7,'BIFUbC-petroleum-diesel'!E7,'BIFUbC-heavy-or-residual-oil'!E7,'BIFUbC-LPG-propane-or-butane'!E7,'BIFUbC-hydrogen'!E7)</f>
        <v>113564554995629.59</v>
      </c>
      <c r="F8" s="16">
        <f>SUM('BIFUbC-electricity'!F7,'BIFUbC-coal'!F7,'BIFUbC-natural-gas'!F7,'BIFUbC-biomass'!F7,'BIFUbC-heat'!F7,'BIFUbC-crude-oil'!F7,'BIFUbC-petroleum-diesel'!F7,'BIFUbC-heavy-or-residual-oil'!F7,'BIFUbC-LPG-propane-or-butane'!F7,'BIFUbC-hydrogen'!F7)</f>
        <v>118050651358602.3</v>
      </c>
      <c r="G8" s="16">
        <f>SUM('BIFUbC-electricity'!G7,'BIFUbC-coal'!G7,'BIFUbC-natural-gas'!G7,'BIFUbC-biomass'!G7,'BIFUbC-heat'!G7,'BIFUbC-crude-oil'!G7,'BIFUbC-petroleum-diesel'!G7,'BIFUbC-heavy-or-residual-oil'!G7,'BIFUbC-LPG-propane-or-butane'!G7,'BIFUbC-hydrogen'!G7)</f>
        <v>122536747721575</v>
      </c>
      <c r="H8" s="16">
        <f>SUM('BIFUbC-electricity'!H7,'BIFUbC-coal'!H7,'BIFUbC-natural-gas'!H7,'BIFUbC-biomass'!H7,'BIFUbC-heat'!H7,'BIFUbC-crude-oil'!H7,'BIFUbC-petroleum-diesel'!H7,'BIFUbC-heavy-or-residual-oil'!H7,'BIFUbC-LPG-propane-or-butane'!H7,'BIFUbC-hydrogen'!H7)</f>
        <v>124398733828273.67</v>
      </c>
      <c r="I8" s="16">
        <f>SUM('BIFUbC-electricity'!I7,'BIFUbC-coal'!I7,'BIFUbC-natural-gas'!I7,'BIFUbC-biomass'!I7,'BIFUbC-heat'!I7,'BIFUbC-crude-oil'!I7,'BIFUbC-petroleum-diesel'!I7,'BIFUbC-heavy-or-residual-oil'!I7,'BIFUbC-LPG-propane-or-butane'!I7,'BIFUbC-hydrogen'!I7)</f>
        <v>126260719934972.44</v>
      </c>
      <c r="J8" s="16">
        <f>SUM('BIFUbC-electricity'!J7,'BIFUbC-coal'!J7,'BIFUbC-natural-gas'!J7,'BIFUbC-biomass'!J7,'BIFUbC-heat'!J7,'BIFUbC-crude-oil'!J7,'BIFUbC-petroleum-diesel'!J7,'BIFUbC-heavy-or-residual-oil'!J7,'BIFUbC-LPG-propane-or-butane'!J7,'BIFUbC-hydrogen'!J7)</f>
        <v>128122706041671.05</v>
      </c>
      <c r="K8" s="16">
        <f>SUM('BIFUbC-electricity'!K7,'BIFUbC-coal'!K7,'BIFUbC-natural-gas'!K7,'BIFUbC-biomass'!K7,'BIFUbC-heat'!K7,'BIFUbC-crude-oil'!K7,'BIFUbC-petroleum-diesel'!K7,'BIFUbC-heavy-or-residual-oil'!K7,'BIFUbC-LPG-propane-or-butane'!K7,'BIFUbC-hydrogen'!K7)</f>
        <v>129984692148369.94</v>
      </c>
      <c r="L8" s="16">
        <f>SUM('BIFUbC-electricity'!L7,'BIFUbC-coal'!L7,'BIFUbC-natural-gas'!L7,'BIFUbC-biomass'!L7,'BIFUbC-heat'!L7,'BIFUbC-crude-oil'!L7,'BIFUbC-petroleum-diesel'!L7,'BIFUbC-heavy-or-residual-oil'!L7,'BIFUbC-LPG-propane-or-butane'!L7,'BIFUbC-hydrogen'!L7)</f>
        <v>131846678255068.59</v>
      </c>
      <c r="M8" s="16">
        <f>SUM('BIFUbC-electricity'!M7,'BIFUbC-coal'!M7,'BIFUbC-natural-gas'!M7,'BIFUbC-biomass'!M7,'BIFUbC-heat'!M7,'BIFUbC-crude-oil'!M7,'BIFUbC-petroleum-diesel'!M7,'BIFUbC-heavy-or-residual-oil'!M7,'BIFUbC-LPG-propane-or-butane'!M7,'BIFUbC-hydrogen'!M7)</f>
        <v>133244311036724.98</v>
      </c>
      <c r="N8" s="16">
        <f>SUM('BIFUbC-electricity'!N7,'BIFUbC-coal'!N7,'BIFUbC-natural-gas'!N7,'BIFUbC-biomass'!N7,'BIFUbC-heat'!N7,'BIFUbC-crude-oil'!N7,'BIFUbC-petroleum-diesel'!N7,'BIFUbC-heavy-or-residual-oil'!N7,'BIFUbC-LPG-propane-or-butane'!N7,'BIFUbC-hydrogen'!N7)</f>
        <v>134641943818381.08</v>
      </c>
      <c r="O8" s="16">
        <f>SUM('BIFUbC-electricity'!O7,'BIFUbC-coal'!O7,'BIFUbC-natural-gas'!O7,'BIFUbC-biomass'!O7,'BIFUbC-heat'!O7,'BIFUbC-crude-oil'!O7,'BIFUbC-petroleum-diesel'!O7,'BIFUbC-heavy-or-residual-oil'!O7,'BIFUbC-LPG-propane-or-butane'!O7,'BIFUbC-hydrogen'!O7)</f>
        <v>136039576600037.53</v>
      </c>
      <c r="P8" s="16">
        <f>SUM('BIFUbC-electricity'!P7,'BIFUbC-coal'!P7,'BIFUbC-natural-gas'!P7,'BIFUbC-biomass'!P7,'BIFUbC-heat'!P7,'BIFUbC-crude-oil'!P7,'BIFUbC-petroleum-diesel'!P7,'BIFUbC-heavy-or-residual-oil'!P7,'BIFUbC-LPG-propane-or-butane'!P7,'BIFUbC-hydrogen'!P7)</f>
        <v>137437209381693.78</v>
      </c>
      <c r="Q8" s="16">
        <f>SUM('BIFUbC-electricity'!Q7,'BIFUbC-coal'!Q7,'BIFUbC-natural-gas'!Q7,'BIFUbC-biomass'!Q7,'BIFUbC-heat'!Q7,'BIFUbC-crude-oil'!Q7,'BIFUbC-petroleum-diesel'!Q7,'BIFUbC-heavy-or-residual-oil'!Q7,'BIFUbC-LPG-propane-or-butane'!Q7,'BIFUbC-hydrogen'!Q7)</f>
        <v>138834842163350.13</v>
      </c>
      <c r="R8" s="16">
        <f>SUM('BIFUbC-electricity'!R7,'BIFUbC-coal'!R7,'BIFUbC-natural-gas'!R7,'BIFUbC-biomass'!R7,'BIFUbC-heat'!R7,'BIFUbC-crude-oil'!R7,'BIFUbC-petroleum-diesel'!R7,'BIFUbC-heavy-or-residual-oil'!R7,'BIFUbC-LPG-propane-or-butane'!R7,'BIFUbC-hydrogen'!R7)</f>
        <v>140065977634014.25</v>
      </c>
      <c r="S8" s="16">
        <f>SUM('BIFUbC-electricity'!S7,'BIFUbC-coal'!S7,'BIFUbC-natural-gas'!S7,'BIFUbC-biomass'!S7,'BIFUbC-heat'!S7,'BIFUbC-crude-oil'!S7,'BIFUbC-petroleum-diesel'!S7,'BIFUbC-heavy-or-residual-oil'!S7,'BIFUbC-LPG-propane-or-butane'!S7,'BIFUbC-hydrogen'!S7)</f>
        <v>141297113104678.44</v>
      </c>
      <c r="T8" s="16">
        <f>SUM('BIFUbC-electricity'!T7,'BIFUbC-coal'!T7,'BIFUbC-natural-gas'!T7,'BIFUbC-biomass'!T7,'BIFUbC-heat'!T7,'BIFUbC-crude-oil'!T7,'BIFUbC-petroleum-diesel'!T7,'BIFUbC-heavy-or-residual-oil'!T7,'BIFUbC-LPG-propane-or-butane'!T7,'BIFUbC-hydrogen'!T7)</f>
        <v>142528248575342.47</v>
      </c>
      <c r="U8" s="16">
        <f>SUM('BIFUbC-electricity'!U7,'BIFUbC-coal'!U7,'BIFUbC-natural-gas'!U7,'BIFUbC-biomass'!U7,'BIFUbC-heat'!U7,'BIFUbC-crude-oil'!U7,'BIFUbC-petroleum-diesel'!U7,'BIFUbC-heavy-or-residual-oil'!U7,'BIFUbC-LPG-propane-or-butane'!U7,'BIFUbC-hydrogen'!U7)</f>
        <v>143759384046006.81</v>
      </c>
      <c r="V8" s="16">
        <f>SUM('BIFUbC-electricity'!V7,'BIFUbC-coal'!V7,'BIFUbC-natural-gas'!V7,'BIFUbC-biomass'!V7,'BIFUbC-heat'!V7,'BIFUbC-crude-oil'!V7,'BIFUbC-petroleum-diesel'!V7,'BIFUbC-heavy-or-residual-oil'!V7,'BIFUbC-LPG-propane-or-butane'!V7,'BIFUbC-hydrogen'!V7)</f>
        <v>144990519516670.91</v>
      </c>
      <c r="W8" s="16">
        <f>SUM('BIFUbC-electricity'!W7,'BIFUbC-coal'!W7,'BIFUbC-natural-gas'!W7,'BIFUbC-biomass'!W7,'BIFUbC-heat'!W7,'BIFUbC-crude-oil'!W7,'BIFUbC-petroleum-diesel'!W7,'BIFUbC-heavy-or-residual-oil'!W7,'BIFUbC-LPG-propane-or-butane'!W7,'BIFUbC-hydrogen'!W7)</f>
        <v>146443651401992.03</v>
      </c>
      <c r="X8" s="16">
        <f>SUM('BIFUbC-electricity'!X7,'BIFUbC-coal'!X7,'BIFUbC-natural-gas'!X7,'BIFUbC-biomass'!X7,'BIFUbC-heat'!X7,'BIFUbC-crude-oil'!X7,'BIFUbC-petroleum-diesel'!X7,'BIFUbC-heavy-or-residual-oil'!X7,'BIFUbC-LPG-propane-or-butane'!X7,'BIFUbC-hydrogen'!X7)</f>
        <v>147745422095501.81</v>
      </c>
      <c r="Y8" s="16">
        <f>SUM('BIFUbC-electricity'!Y7,'BIFUbC-coal'!Y7,'BIFUbC-natural-gas'!Y7,'BIFUbC-biomass'!Y7,'BIFUbC-heat'!Y7,'BIFUbC-crude-oil'!Y7,'BIFUbC-petroleum-diesel'!Y7,'BIFUbC-heavy-or-residual-oil'!Y7,'BIFUbC-LPG-propane-or-butane'!Y7,'BIFUbC-hydrogen'!Y7)</f>
        <v>149047192789011.91</v>
      </c>
      <c r="Z8" s="16">
        <f>SUM('BIFUbC-electricity'!Z7,'BIFUbC-coal'!Z7,'BIFUbC-natural-gas'!Z7,'BIFUbC-biomass'!Z7,'BIFUbC-heat'!Z7,'BIFUbC-crude-oil'!Z7,'BIFUbC-petroleum-diesel'!Z7,'BIFUbC-heavy-or-residual-oil'!Z7,'BIFUbC-LPG-propane-or-butane'!Z7,'BIFUbC-hydrogen'!Z7)</f>
        <v>150348963482521.69</v>
      </c>
      <c r="AA8" s="16">
        <f>SUM('BIFUbC-electricity'!AA7,'BIFUbC-coal'!AA7,'BIFUbC-natural-gas'!AA7,'BIFUbC-biomass'!AA7,'BIFUbC-heat'!AA7,'BIFUbC-crude-oil'!AA7,'BIFUbC-petroleum-diesel'!AA7,'BIFUbC-heavy-or-residual-oil'!AA7,'BIFUbC-LPG-propane-or-butane'!AA7,'BIFUbC-hydrogen'!AA7)</f>
        <v>151650734176031.78</v>
      </c>
      <c r="AB8" s="16">
        <f>SUM('BIFUbC-electricity'!AB7,'BIFUbC-coal'!AB7,'BIFUbC-natural-gas'!AB7,'BIFUbC-biomass'!AB7,'BIFUbC-heat'!AB7,'BIFUbC-crude-oil'!AB7,'BIFUbC-petroleum-diesel'!AB7,'BIFUbC-heavy-or-residual-oil'!AB7,'BIFUbC-LPG-propane-or-butane'!AB7,'BIFUbC-hydrogen'!AB7)</f>
        <v>152952504869541.94</v>
      </c>
      <c r="AC8" s="16">
        <f>SUM('BIFUbC-electricity'!AC7,'BIFUbC-coal'!AC7,'BIFUbC-natural-gas'!AC7,'BIFUbC-biomass'!AC7,'BIFUbC-heat'!AC7,'BIFUbC-crude-oil'!AC7,'BIFUbC-petroleum-diesel'!AC7,'BIFUbC-heavy-or-residual-oil'!AC7,'BIFUbC-LPG-propane-or-butane'!AC7,'BIFUbC-hydrogen'!AC7)</f>
        <v>154254275563052.13</v>
      </c>
      <c r="AD8" s="16">
        <f>SUM('BIFUbC-electricity'!AD7,'BIFUbC-coal'!AD7,'BIFUbC-natural-gas'!AD7,'BIFUbC-biomass'!AD7,'BIFUbC-heat'!AD7,'BIFUbC-crude-oil'!AD7,'BIFUbC-petroleum-diesel'!AD7,'BIFUbC-heavy-or-residual-oil'!AD7,'BIFUbC-LPG-propane-or-butane'!AD7,'BIFUbC-hydrogen'!AD7)</f>
        <v>155556046256562.47</v>
      </c>
      <c r="AE8" s="16">
        <f>SUM('BIFUbC-electricity'!AE7,'BIFUbC-coal'!AE7,'BIFUbC-natural-gas'!AE7,'BIFUbC-biomass'!AE7,'BIFUbC-heat'!AE7,'BIFUbC-crude-oil'!AE7,'BIFUbC-petroleum-diesel'!AE7,'BIFUbC-heavy-or-residual-oil'!AE7,'BIFUbC-LPG-propane-or-butane'!AE7,'BIFUbC-hydrogen'!AE7)</f>
        <v>156857816950072.94</v>
      </c>
      <c r="AF8" s="16">
        <f>SUM('BIFUbC-electricity'!AF7,'BIFUbC-coal'!AF7,'BIFUbC-natural-gas'!AF7,'BIFUbC-biomass'!AF7,'BIFUbC-heat'!AF7,'BIFUbC-crude-oil'!AF7,'BIFUbC-petroleum-diesel'!AF7,'BIFUbC-heavy-or-residual-oil'!AF7,'BIFUbC-LPG-propane-or-butane'!AF7,'BIFUbC-hydrogen'!AF7)</f>
        <v>158159587643583.34</v>
      </c>
    </row>
    <row r="9" spans="1:32">
      <c r="A9" t="s">
        <v>8</v>
      </c>
      <c r="B9" s="16">
        <f>SUM('BIFUbC-electricity'!B8,'BIFUbC-coal'!B8,'BIFUbC-natural-gas'!B8,'BIFUbC-biomass'!B8,'BIFUbC-heat'!B8,'BIFUbC-crude-oil'!B8,'BIFUbC-petroleum-diesel'!B8,'BIFUbC-heavy-or-residual-oil'!B8,'BIFUbC-LPG-propane-or-butane'!B8,'BIFUbC-hydrogen'!B8)</f>
        <v>22641934880690.758</v>
      </c>
      <c r="C9" s="16">
        <f>SUM('BIFUbC-electricity'!C8,'BIFUbC-coal'!C8,'BIFUbC-natural-gas'!C8,'BIFUbC-biomass'!C8,'BIFUbC-heat'!C8,'BIFUbC-crude-oil'!C8,'BIFUbC-petroleum-diesel'!C8,'BIFUbC-heavy-or-residual-oil'!C8,'BIFUbC-LPG-propane-or-butane'!C8,'BIFUbC-hydrogen'!C8)</f>
        <v>23549073029466.789</v>
      </c>
      <c r="D9" s="16">
        <f>SUM('BIFUbC-electricity'!D8,'BIFUbC-coal'!D8,'BIFUbC-natural-gas'!D8,'BIFUbC-biomass'!D8,'BIFUbC-heat'!D8,'BIFUbC-crude-oil'!D8,'BIFUbC-petroleum-diesel'!D8,'BIFUbC-heavy-or-residual-oil'!D8,'BIFUbC-LPG-propane-or-butane'!D8,'BIFUbC-hydrogen'!D8)</f>
        <v>24456211178242.809</v>
      </c>
      <c r="E9" s="16">
        <f>SUM('BIFUbC-electricity'!E8,'BIFUbC-coal'!E8,'BIFUbC-natural-gas'!E8,'BIFUbC-biomass'!E8,'BIFUbC-heat'!E8,'BIFUbC-crude-oil'!E8,'BIFUbC-petroleum-diesel'!E8,'BIFUbC-heavy-or-residual-oil'!E8,'BIFUbC-LPG-propane-or-butane'!E8,'BIFUbC-hydrogen'!E8)</f>
        <v>25363349327018.836</v>
      </c>
      <c r="F9" s="16">
        <f>SUM('BIFUbC-electricity'!F8,'BIFUbC-coal'!F8,'BIFUbC-natural-gas'!F8,'BIFUbC-biomass'!F8,'BIFUbC-heat'!F8,'BIFUbC-crude-oil'!F8,'BIFUbC-petroleum-diesel'!F8,'BIFUbC-heavy-or-residual-oil'!F8,'BIFUbC-LPG-propane-or-butane'!F8,'BIFUbC-hydrogen'!F8)</f>
        <v>26270487475794.863</v>
      </c>
      <c r="G9" s="16">
        <f>SUM('BIFUbC-electricity'!G8,'BIFUbC-coal'!G8,'BIFUbC-natural-gas'!G8,'BIFUbC-biomass'!G8,'BIFUbC-heat'!G8,'BIFUbC-crude-oil'!G8,'BIFUbC-petroleum-diesel'!G8,'BIFUbC-heavy-or-residual-oil'!G8,'BIFUbC-LPG-propane-or-butane'!G8,'BIFUbC-hydrogen'!G8)</f>
        <v>27177625624570.895</v>
      </c>
      <c r="H9" s="16">
        <f>SUM('BIFUbC-electricity'!H8,'BIFUbC-coal'!H8,'BIFUbC-natural-gas'!H8,'BIFUbC-biomass'!H8,'BIFUbC-heat'!H8,'BIFUbC-crude-oil'!H8,'BIFUbC-petroleum-diesel'!H8,'BIFUbC-heavy-or-residual-oil'!H8,'BIFUbC-LPG-propane-or-butane'!H8,'BIFUbC-hydrogen'!H8)</f>
        <v>27688925356904.438</v>
      </c>
      <c r="I9" s="16">
        <f>SUM('BIFUbC-electricity'!I8,'BIFUbC-coal'!I8,'BIFUbC-natural-gas'!I8,'BIFUbC-biomass'!I8,'BIFUbC-heat'!I8,'BIFUbC-crude-oil'!I8,'BIFUbC-petroleum-diesel'!I8,'BIFUbC-heavy-or-residual-oil'!I8,'BIFUbC-LPG-propane-or-butane'!I8,'BIFUbC-hydrogen'!I8)</f>
        <v>28200225089237.977</v>
      </c>
      <c r="J9" s="16">
        <f>SUM('BIFUbC-electricity'!J8,'BIFUbC-coal'!J8,'BIFUbC-natural-gas'!J8,'BIFUbC-biomass'!J8,'BIFUbC-heat'!J8,'BIFUbC-crude-oil'!J8,'BIFUbC-petroleum-diesel'!J8,'BIFUbC-heavy-or-residual-oil'!J8,'BIFUbC-LPG-propane-or-butane'!J8,'BIFUbC-hydrogen'!J8)</f>
        <v>28711524821571.387</v>
      </c>
      <c r="K9" s="16">
        <f>SUM('BIFUbC-electricity'!K8,'BIFUbC-coal'!K8,'BIFUbC-natural-gas'!K8,'BIFUbC-biomass'!K8,'BIFUbC-heat'!K8,'BIFUbC-crude-oil'!K8,'BIFUbC-petroleum-diesel'!K8,'BIFUbC-heavy-or-residual-oil'!K8,'BIFUbC-LPG-propane-or-butane'!K8,'BIFUbC-hydrogen'!K8)</f>
        <v>29222824553904.922</v>
      </c>
      <c r="L9" s="16">
        <f>SUM('BIFUbC-electricity'!L8,'BIFUbC-coal'!L8,'BIFUbC-natural-gas'!L8,'BIFUbC-biomass'!L8,'BIFUbC-heat'!L8,'BIFUbC-crude-oil'!L8,'BIFUbC-petroleum-diesel'!L8,'BIFUbC-heavy-or-residual-oil'!L8,'BIFUbC-LPG-propane-or-butane'!L8,'BIFUbC-hydrogen'!L8)</f>
        <v>29734124286238.277</v>
      </c>
      <c r="M9" s="16">
        <f>SUM('BIFUbC-electricity'!M8,'BIFUbC-coal'!M8,'BIFUbC-natural-gas'!M8,'BIFUbC-biomass'!M8,'BIFUbC-heat'!M8,'BIFUbC-crude-oil'!M8,'BIFUbC-petroleum-diesel'!M8,'BIFUbC-heavy-or-residual-oil'!M8,'BIFUbC-LPG-propane-or-butane'!M8,'BIFUbC-hydrogen'!M8)</f>
        <v>30161311349727.926</v>
      </c>
      <c r="N9" s="16">
        <f>SUM('BIFUbC-electricity'!N8,'BIFUbC-coal'!N8,'BIFUbC-natural-gas'!N8,'BIFUbC-biomass'!N8,'BIFUbC-heat'!N8,'BIFUbC-crude-oil'!N8,'BIFUbC-petroleum-diesel'!N8,'BIFUbC-heavy-or-residual-oil'!N8,'BIFUbC-LPG-propane-or-butane'!N8,'BIFUbC-hydrogen'!N8)</f>
        <v>30588498413217.383</v>
      </c>
      <c r="O9" s="16">
        <f>SUM('BIFUbC-electricity'!O8,'BIFUbC-coal'!O8,'BIFUbC-natural-gas'!O8,'BIFUbC-biomass'!O8,'BIFUbC-heat'!O8,'BIFUbC-crude-oil'!O8,'BIFUbC-petroleum-diesel'!O8,'BIFUbC-heavy-or-residual-oil'!O8,'BIFUbC-LPG-propane-or-butane'!O8,'BIFUbC-hydrogen'!O8)</f>
        <v>31015685476706.969</v>
      </c>
      <c r="P9" s="16">
        <f>SUM('BIFUbC-electricity'!P8,'BIFUbC-coal'!P8,'BIFUbC-natural-gas'!P8,'BIFUbC-biomass'!P8,'BIFUbC-heat'!P8,'BIFUbC-crude-oil'!P8,'BIFUbC-petroleum-diesel'!P8,'BIFUbC-heavy-or-residual-oil'!P8,'BIFUbC-LPG-propane-or-butane'!P8,'BIFUbC-hydrogen'!P8)</f>
        <v>31442872540196.434</v>
      </c>
      <c r="Q9" s="16">
        <f>SUM('BIFUbC-electricity'!Q8,'BIFUbC-coal'!Q8,'BIFUbC-natural-gas'!Q8,'BIFUbC-biomass'!Q8,'BIFUbC-heat'!Q8,'BIFUbC-crude-oil'!Q8,'BIFUbC-petroleum-diesel'!Q8,'BIFUbC-heavy-or-residual-oil'!Q8,'BIFUbC-LPG-propane-or-butane'!Q8,'BIFUbC-hydrogen'!Q8)</f>
        <v>31870059603685.902</v>
      </c>
      <c r="R9" s="16">
        <f>SUM('BIFUbC-electricity'!R8,'BIFUbC-coal'!R8,'BIFUbC-natural-gas'!R8,'BIFUbC-biomass'!R8,'BIFUbC-heat'!R8,'BIFUbC-crude-oil'!R8,'BIFUbC-petroleum-diesel'!R8,'BIFUbC-heavy-or-residual-oil'!R8,'BIFUbC-LPG-propane-or-butane'!R8,'BIFUbC-hydrogen'!R8)</f>
        <v>32294010711449.738</v>
      </c>
      <c r="S9" s="16">
        <f>SUM('BIFUbC-electricity'!S8,'BIFUbC-coal'!S8,'BIFUbC-natural-gas'!S8,'BIFUbC-biomass'!S8,'BIFUbC-heat'!S8,'BIFUbC-crude-oil'!S8,'BIFUbC-petroleum-diesel'!S8,'BIFUbC-heavy-or-residual-oil'!S8,'BIFUbC-LPG-propane-or-butane'!S8,'BIFUbC-hydrogen'!S8)</f>
        <v>32717961819213.582</v>
      </c>
      <c r="T9" s="16">
        <f>SUM('BIFUbC-electricity'!T8,'BIFUbC-coal'!T8,'BIFUbC-natural-gas'!T8,'BIFUbC-biomass'!T8,'BIFUbC-heat'!T8,'BIFUbC-crude-oil'!T8,'BIFUbC-petroleum-diesel'!T8,'BIFUbC-heavy-or-residual-oil'!T8,'BIFUbC-LPG-propane-or-butane'!T8,'BIFUbC-hydrogen'!T8)</f>
        <v>33141912926977.297</v>
      </c>
      <c r="U9" s="16">
        <f>SUM('BIFUbC-electricity'!U8,'BIFUbC-coal'!U8,'BIFUbC-natural-gas'!U8,'BIFUbC-biomass'!U8,'BIFUbC-heat'!U8,'BIFUbC-crude-oil'!U8,'BIFUbC-petroleum-diesel'!U8,'BIFUbC-heavy-or-residual-oil'!U8,'BIFUbC-LPG-propane-or-butane'!U8,'BIFUbC-hydrogen'!U8)</f>
        <v>33565864034741.148</v>
      </c>
      <c r="V9" s="16">
        <f>SUM('BIFUbC-electricity'!V8,'BIFUbC-coal'!V8,'BIFUbC-natural-gas'!V8,'BIFUbC-biomass'!V8,'BIFUbC-heat'!V8,'BIFUbC-crude-oil'!V8,'BIFUbC-petroleum-diesel'!V8,'BIFUbC-heavy-or-residual-oil'!V8,'BIFUbC-LPG-propane-or-butane'!V8,'BIFUbC-hydrogen'!V8)</f>
        <v>33989815142504.805</v>
      </c>
      <c r="W9" s="16">
        <f>SUM('BIFUbC-electricity'!W8,'BIFUbC-coal'!W8,'BIFUbC-natural-gas'!W8,'BIFUbC-biomass'!W8,'BIFUbC-heat'!W8,'BIFUbC-crude-oil'!W8,'BIFUbC-petroleum-diesel'!W8,'BIFUbC-heavy-or-residual-oil'!W8,'BIFUbC-LPG-propane-or-butane'!W8,'BIFUbC-hydrogen'!W8)</f>
        <v>34418080857902.938</v>
      </c>
      <c r="X9" s="16">
        <f>SUM('BIFUbC-electricity'!X8,'BIFUbC-coal'!X8,'BIFUbC-natural-gas'!X8,'BIFUbC-biomass'!X8,'BIFUbC-heat'!X8,'BIFUbC-crude-oil'!X8,'BIFUbC-petroleum-diesel'!X8,'BIFUbC-heavy-or-residual-oil'!X8,'BIFUbC-LPG-propane-or-butane'!X8,'BIFUbC-hydrogen'!X8)</f>
        <v>34843404795368.602</v>
      </c>
      <c r="Y9" s="16">
        <f>SUM('BIFUbC-electricity'!Y8,'BIFUbC-coal'!Y8,'BIFUbC-natural-gas'!Y8,'BIFUbC-biomass'!Y8,'BIFUbC-heat'!Y8,'BIFUbC-crude-oil'!Y8,'BIFUbC-petroleum-diesel'!Y8,'BIFUbC-heavy-or-residual-oil'!Y8,'BIFUbC-LPG-propane-or-butane'!Y8,'BIFUbC-hydrogen'!Y8)</f>
        <v>35268728732834.281</v>
      </c>
      <c r="Z9" s="16">
        <f>SUM('BIFUbC-electricity'!Z8,'BIFUbC-coal'!Z8,'BIFUbC-natural-gas'!Z8,'BIFUbC-biomass'!Z8,'BIFUbC-heat'!Z8,'BIFUbC-crude-oil'!Z8,'BIFUbC-petroleum-diesel'!Z8,'BIFUbC-heavy-or-residual-oil'!Z8,'BIFUbC-LPG-propane-or-butane'!Z8,'BIFUbC-hydrogen'!Z8)</f>
        <v>35694052670299.828</v>
      </c>
      <c r="AA9" s="16">
        <f>SUM('BIFUbC-electricity'!AA8,'BIFUbC-coal'!AA8,'BIFUbC-natural-gas'!AA8,'BIFUbC-biomass'!AA8,'BIFUbC-heat'!AA8,'BIFUbC-crude-oil'!AA8,'BIFUbC-petroleum-diesel'!AA8,'BIFUbC-heavy-or-residual-oil'!AA8,'BIFUbC-LPG-propane-or-butane'!AA8,'BIFUbC-hydrogen'!AA8)</f>
        <v>36119376607765.516</v>
      </c>
      <c r="AB9" s="16">
        <f>SUM('BIFUbC-electricity'!AB8,'BIFUbC-coal'!AB8,'BIFUbC-natural-gas'!AB8,'BIFUbC-biomass'!AB8,'BIFUbC-heat'!AB8,'BIFUbC-crude-oil'!AB8,'BIFUbC-petroleum-diesel'!AB8,'BIFUbC-heavy-or-residual-oil'!AB8,'BIFUbC-LPG-propane-or-butane'!AB8,'BIFUbC-hydrogen'!AB8)</f>
        <v>36544700545231.188</v>
      </c>
      <c r="AC9" s="16">
        <f>SUM('BIFUbC-electricity'!AC8,'BIFUbC-coal'!AC8,'BIFUbC-natural-gas'!AC8,'BIFUbC-biomass'!AC8,'BIFUbC-heat'!AC8,'BIFUbC-crude-oil'!AC8,'BIFUbC-petroleum-diesel'!AC8,'BIFUbC-heavy-or-residual-oil'!AC8,'BIFUbC-LPG-propane-or-butane'!AC8,'BIFUbC-hydrogen'!AC8)</f>
        <v>36970024482696.734</v>
      </c>
      <c r="AD9" s="16">
        <f>SUM('BIFUbC-electricity'!AD8,'BIFUbC-coal'!AD8,'BIFUbC-natural-gas'!AD8,'BIFUbC-biomass'!AD8,'BIFUbC-heat'!AD8,'BIFUbC-crude-oil'!AD8,'BIFUbC-petroleum-diesel'!AD8,'BIFUbC-heavy-or-residual-oil'!AD8,'BIFUbC-LPG-propane-or-butane'!AD8,'BIFUbC-hydrogen'!AD8)</f>
        <v>37395348420162.43</v>
      </c>
      <c r="AE9" s="16">
        <f>SUM('BIFUbC-electricity'!AE8,'BIFUbC-coal'!AE8,'BIFUbC-natural-gas'!AE8,'BIFUbC-biomass'!AE8,'BIFUbC-heat'!AE8,'BIFUbC-crude-oil'!AE8,'BIFUbC-petroleum-diesel'!AE8,'BIFUbC-heavy-or-residual-oil'!AE8,'BIFUbC-LPG-propane-or-butane'!AE8,'BIFUbC-hydrogen'!AE8)</f>
        <v>37820672357628.117</v>
      </c>
      <c r="AF9" s="16">
        <f>SUM('BIFUbC-electricity'!AF8,'BIFUbC-coal'!AF8,'BIFUbC-natural-gas'!AF8,'BIFUbC-biomass'!AF8,'BIFUbC-heat'!AF8,'BIFUbC-crude-oil'!AF8,'BIFUbC-petroleum-diesel'!AF8,'BIFUbC-heavy-or-residual-oil'!AF8,'BIFUbC-LPG-propane-or-butane'!AF8,'BIFUbC-hydrogen'!AF8)</f>
        <v>38245996295093.68</v>
      </c>
    </row>
    <row r="10" spans="1:32">
      <c r="A10" t="s">
        <v>9</v>
      </c>
      <c r="B10" s="16">
        <f>SUM('BIFUbC-electricity'!B9,'BIFUbC-coal'!B9,'BIFUbC-natural-gas'!B9,'BIFUbC-biomass'!B9,'BIFUbC-heat'!B9,'BIFUbC-crude-oil'!B9,'BIFUbC-petroleum-diesel'!B9,'BIFUbC-heavy-or-residual-oil'!B9,'BIFUbC-LPG-propane-or-butane'!B9,'BIFUbC-hydrogen'!B9)</f>
        <v>173854862269911.06</v>
      </c>
      <c r="C10" s="16">
        <f>SUM('BIFUbC-electricity'!C9,'BIFUbC-coal'!C9,'BIFUbC-natural-gas'!C9,'BIFUbC-biomass'!C9,'BIFUbC-heat'!C9,'BIFUbC-crude-oil'!C9,'BIFUbC-petroleum-diesel'!C9,'BIFUbC-heavy-or-residual-oil'!C9,'BIFUbC-LPG-propane-or-butane'!C9,'BIFUbC-hydrogen'!C9)</f>
        <v>180872488994739.78</v>
      </c>
      <c r="D10" s="16">
        <f>SUM('BIFUbC-electricity'!D9,'BIFUbC-coal'!D9,'BIFUbC-natural-gas'!D9,'BIFUbC-biomass'!D9,'BIFUbC-heat'!D9,'BIFUbC-crude-oil'!D9,'BIFUbC-petroleum-diesel'!D9,'BIFUbC-heavy-or-residual-oil'!D9,'BIFUbC-LPG-propane-or-butane'!D9,'BIFUbC-hydrogen'!D9)</f>
        <v>187890115719568.47</v>
      </c>
      <c r="E10" s="16">
        <f>SUM('BIFUbC-electricity'!E9,'BIFUbC-coal'!E9,'BIFUbC-natural-gas'!E9,'BIFUbC-biomass'!E9,'BIFUbC-heat'!E9,'BIFUbC-crude-oil'!E9,'BIFUbC-petroleum-diesel'!E9,'BIFUbC-heavy-or-residual-oil'!E9,'BIFUbC-LPG-propane-or-butane'!E9,'BIFUbC-hydrogen'!E9)</f>
        <v>194907742444397.28</v>
      </c>
      <c r="F10" s="16">
        <f>SUM('BIFUbC-electricity'!F9,'BIFUbC-coal'!F9,'BIFUbC-natural-gas'!F9,'BIFUbC-biomass'!F9,'BIFUbC-heat'!F9,'BIFUbC-crude-oil'!F9,'BIFUbC-petroleum-diesel'!F9,'BIFUbC-heavy-or-residual-oil'!F9,'BIFUbC-LPG-propane-or-butane'!F9,'BIFUbC-hydrogen'!F9)</f>
        <v>201925369169226.19</v>
      </c>
      <c r="G10" s="16">
        <f>SUM('BIFUbC-electricity'!G9,'BIFUbC-coal'!G9,'BIFUbC-natural-gas'!G9,'BIFUbC-biomass'!G9,'BIFUbC-heat'!G9,'BIFUbC-crude-oil'!G9,'BIFUbC-petroleum-diesel'!G9,'BIFUbC-heavy-or-residual-oil'!G9,'BIFUbC-LPG-propane-or-butane'!G9,'BIFUbC-hydrogen'!G9)</f>
        <v>208942995894055.09</v>
      </c>
      <c r="H10" s="16">
        <f>SUM('BIFUbC-electricity'!H9,'BIFUbC-coal'!H9,'BIFUbC-natural-gas'!H9,'BIFUbC-biomass'!H9,'BIFUbC-heat'!H9,'BIFUbC-crude-oil'!H9,'BIFUbC-petroleum-diesel'!H9,'BIFUbC-heavy-or-residual-oil'!H9,'BIFUbC-LPG-propane-or-butane'!H9,'BIFUbC-hydrogen'!H9)</f>
        <v>213239942452494.25</v>
      </c>
      <c r="I10" s="16">
        <f>SUM('BIFUbC-electricity'!I9,'BIFUbC-coal'!I9,'BIFUbC-natural-gas'!I9,'BIFUbC-biomass'!I9,'BIFUbC-heat'!I9,'BIFUbC-crude-oil'!I9,'BIFUbC-petroleum-diesel'!I9,'BIFUbC-heavy-or-residual-oil'!I9,'BIFUbC-LPG-propane-or-butane'!I9,'BIFUbC-hydrogen'!I9)</f>
        <v>217536889010933.38</v>
      </c>
      <c r="J10" s="16">
        <f>SUM('BIFUbC-electricity'!J9,'BIFUbC-coal'!J9,'BIFUbC-natural-gas'!J9,'BIFUbC-biomass'!J9,'BIFUbC-heat'!J9,'BIFUbC-crude-oil'!J9,'BIFUbC-petroleum-diesel'!J9,'BIFUbC-heavy-or-residual-oil'!J9,'BIFUbC-LPG-propane-or-butane'!J9,'BIFUbC-hydrogen'!J9)</f>
        <v>221833835569371.41</v>
      </c>
      <c r="K10" s="16">
        <f>SUM('BIFUbC-electricity'!K9,'BIFUbC-coal'!K9,'BIFUbC-natural-gas'!K9,'BIFUbC-biomass'!K9,'BIFUbC-heat'!K9,'BIFUbC-crude-oil'!K9,'BIFUbC-petroleum-diesel'!K9,'BIFUbC-heavy-or-residual-oil'!K9,'BIFUbC-LPG-propane-or-butane'!K9,'BIFUbC-hydrogen'!K9)</f>
        <v>226130782127810.69</v>
      </c>
      <c r="L10" s="16">
        <f>SUM('BIFUbC-electricity'!L9,'BIFUbC-coal'!L9,'BIFUbC-natural-gas'!L9,'BIFUbC-biomass'!L9,'BIFUbC-heat'!L9,'BIFUbC-crude-oil'!L9,'BIFUbC-petroleum-diesel'!L9,'BIFUbC-heavy-or-residual-oil'!L9,'BIFUbC-LPG-propane-or-butane'!L9,'BIFUbC-hydrogen'!L9)</f>
        <v>230427728686248.28</v>
      </c>
      <c r="M10" s="16">
        <f>SUM('BIFUbC-electricity'!M9,'BIFUbC-coal'!M9,'BIFUbC-natural-gas'!M9,'BIFUbC-biomass'!M9,'BIFUbC-heat'!M9,'BIFUbC-crude-oil'!M9,'BIFUbC-petroleum-diesel'!M9,'BIFUbC-heavy-or-residual-oil'!M9,'BIFUbC-LPG-propane-or-butane'!M9,'BIFUbC-hydrogen'!M9)</f>
        <v>234110440087060.38</v>
      </c>
      <c r="N10" s="16">
        <f>SUM('BIFUbC-electricity'!N9,'BIFUbC-coal'!N9,'BIFUbC-natural-gas'!N9,'BIFUbC-biomass'!N9,'BIFUbC-heat'!N9,'BIFUbC-crude-oil'!N9,'BIFUbC-petroleum-diesel'!N9,'BIFUbC-heavy-or-residual-oil'!N9,'BIFUbC-LPG-propane-or-butane'!N9,'BIFUbC-hydrogen'!N9)</f>
        <v>237793151487870.81</v>
      </c>
      <c r="O10" s="16">
        <f>SUM('BIFUbC-electricity'!O9,'BIFUbC-coal'!O9,'BIFUbC-natural-gas'!O9,'BIFUbC-biomass'!O9,'BIFUbC-heat'!O9,'BIFUbC-crude-oil'!O9,'BIFUbC-petroleum-diesel'!O9,'BIFUbC-heavy-or-residual-oil'!O9,'BIFUbC-LPG-propane-or-butane'!O9,'BIFUbC-hydrogen'!O9)</f>
        <v>241475862888682.5</v>
      </c>
      <c r="P10" s="16">
        <f>SUM('BIFUbC-electricity'!P9,'BIFUbC-coal'!P9,'BIFUbC-natural-gas'!P9,'BIFUbC-biomass'!P9,'BIFUbC-heat'!P9,'BIFUbC-crude-oil'!P9,'BIFUbC-petroleum-diesel'!P9,'BIFUbC-heavy-or-residual-oil'!P9,'BIFUbC-LPG-propane-or-butane'!P9,'BIFUbC-hydrogen'!P9)</f>
        <v>245158574289493.09</v>
      </c>
      <c r="Q10" s="16">
        <f>SUM('BIFUbC-electricity'!Q9,'BIFUbC-coal'!Q9,'BIFUbC-natural-gas'!Q9,'BIFUbC-biomass'!Q9,'BIFUbC-heat'!Q9,'BIFUbC-crude-oil'!Q9,'BIFUbC-petroleum-diesel'!Q9,'BIFUbC-heavy-or-residual-oil'!Q9,'BIFUbC-LPG-propane-or-butane'!Q9,'BIFUbC-hydrogen'!Q9)</f>
        <v>248841285690303.78</v>
      </c>
      <c r="R10" s="16">
        <f>SUM('BIFUbC-electricity'!R9,'BIFUbC-coal'!R9,'BIFUbC-natural-gas'!R9,'BIFUbC-biomass'!R9,'BIFUbC-heat'!R9,'BIFUbC-crude-oil'!R9,'BIFUbC-petroleum-diesel'!R9,'BIFUbC-heavy-or-residual-oil'!R9,'BIFUbC-LPG-propane-or-butane'!R9,'BIFUbC-hydrogen'!R9)</f>
        <v>252541927706446.53</v>
      </c>
      <c r="S10" s="16">
        <f>SUM('BIFUbC-electricity'!S9,'BIFUbC-coal'!S9,'BIFUbC-natural-gas'!S9,'BIFUbC-biomass'!S9,'BIFUbC-heat'!S9,'BIFUbC-crude-oil'!S9,'BIFUbC-petroleum-diesel'!S9,'BIFUbC-heavy-or-residual-oil'!S9,'BIFUbC-LPG-propane-or-butane'!S9,'BIFUbC-hydrogen'!S9)</f>
        <v>256242569722589.34</v>
      </c>
      <c r="T10" s="16">
        <f>SUM('BIFUbC-electricity'!T9,'BIFUbC-coal'!T9,'BIFUbC-natural-gas'!T9,'BIFUbC-biomass'!T9,'BIFUbC-heat'!T9,'BIFUbC-crude-oil'!T9,'BIFUbC-petroleum-diesel'!T9,'BIFUbC-heavy-or-residual-oil'!T9,'BIFUbC-LPG-propane-or-butane'!T9,'BIFUbC-hydrogen'!T9)</f>
        <v>259943211738731.13</v>
      </c>
      <c r="U10" s="16">
        <f>SUM('BIFUbC-electricity'!U9,'BIFUbC-coal'!U9,'BIFUbC-natural-gas'!U9,'BIFUbC-biomass'!U9,'BIFUbC-heat'!U9,'BIFUbC-crude-oil'!U9,'BIFUbC-petroleum-diesel'!U9,'BIFUbC-heavy-or-residual-oil'!U9,'BIFUbC-LPG-propane-or-butane'!U9,'BIFUbC-hydrogen'!U9)</f>
        <v>263643853754874.13</v>
      </c>
      <c r="V10" s="16">
        <f>SUM('BIFUbC-electricity'!V9,'BIFUbC-coal'!V9,'BIFUbC-natural-gas'!V9,'BIFUbC-biomass'!V9,'BIFUbC-heat'!V9,'BIFUbC-crude-oil'!V9,'BIFUbC-petroleum-diesel'!V9,'BIFUbC-heavy-or-residual-oil'!V9,'BIFUbC-LPG-propane-or-butane'!V9,'BIFUbC-hydrogen'!V9)</f>
        <v>267344495771015.44</v>
      </c>
      <c r="W10" s="16">
        <f>SUM('BIFUbC-electricity'!W9,'BIFUbC-coal'!W9,'BIFUbC-natural-gas'!W9,'BIFUbC-biomass'!W9,'BIFUbC-heat'!W9,'BIFUbC-crude-oil'!W9,'BIFUbC-petroleum-diesel'!W9,'BIFUbC-heavy-or-residual-oil'!W9,'BIFUbC-LPG-propane-or-butane'!W9,'BIFUbC-hydrogen'!W9)</f>
        <v>271021230300050.22</v>
      </c>
      <c r="X10" s="16">
        <f>SUM('BIFUbC-electricity'!X9,'BIFUbC-coal'!X9,'BIFUbC-natural-gas'!X9,'BIFUbC-biomass'!X9,'BIFUbC-heat'!X9,'BIFUbC-crude-oil'!X9,'BIFUbC-petroleum-diesel'!X9,'BIFUbC-heavy-or-residual-oil'!X9,'BIFUbC-LPG-propane-or-butane'!X9,'BIFUbC-hydrogen'!X9)</f>
        <v>274714265388477.06</v>
      </c>
      <c r="Y10" s="16">
        <f>SUM('BIFUbC-electricity'!Y9,'BIFUbC-coal'!Y9,'BIFUbC-natural-gas'!Y9,'BIFUbC-biomass'!Y9,'BIFUbC-heat'!Y9,'BIFUbC-crude-oil'!Y9,'BIFUbC-petroleum-diesel'!Y9,'BIFUbC-heavy-or-residual-oil'!Y9,'BIFUbC-LPG-propane-or-butane'!Y9,'BIFUbC-hydrogen'!Y9)</f>
        <v>278407300476904.06</v>
      </c>
      <c r="Z10" s="16">
        <f>SUM('BIFUbC-electricity'!Z9,'BIFUbC-coal'!Z9,'BIFUbC-natural-gas'!Z9,'BIFUbC-biomass'!Z9,'BIFUbC-heat'!Z9,'BIFUbC-crude-oil'!Z9,'BIFUbC-petroleum-diesel'!Z9,'BIFUbC-heavy-or-residual-oil'!Z9,'BIFUbC-LPG-propane-or-butane'!Z9,'BIFUbC-hydrogen'!Z9)</f>
        <v>282100335565330</v>
      </c>
      <c r="AA10" s="16">
        <f>SUM('BIFUbC-electricity'!AA9,'BIFUbC-coal'!AA9,'BIFUbC-natural-gas'!AA9,'BIFUbC-biomass'!AA9,'BIFUbC-heat'!AA9,'BIFUbC-crude-oil'!AA9,'BIFUbC-petroleum-diesel'!AA9,'BIFUbC-heavy-or-residual-oil'!AA9,'BIFUbC-LPG-propane-or-butane'!AA9,'BIFUbC-hydrogen'!AA9)</f>
        <v>285793370653757.31</v>
      </c>
      <c r="AB10" s="16">
        <f>SUM('BIFUbC-electricity'!AB9,'BIFUbC-coal'!AB9,'BIFUbC-natural-gas'!AB9,'BIFUbC-biomass'!AB9,'BIFUbC-heat'!AB9,'BIFUbC-crude-oil'!AB9,'BIFUbC-petroleum-diesel'!AB9,'BIFUbC-heavy-or-residual-oil'!AB9,'BIFUbC-LPG-propane-or-butane'!AB9,'BIFUbC-hydrogen'!AB9)</f>
        <v>289486405742184.38</v>
      </c>
      <c r="AC10" s="16">
        <f>SUM('BIFUbC-electricity'!AC9,'BIFUbC-coal'!AC9,'BIFUbC-natural-gas'!AC9,'BIFUbC-biomass'!AC9,'BIFUbC-heat'!AC9,'BIFUbC-crude-oil'!AC9,'BIFUbC-petroleum-diesel'!AC9,'BIFUbC-heavy-or-residual-oil'!AC9,'BIFUbC-LPG-propane-or-butane'!AC9,'BIFUbC-hydrogen'!AC9)</f>
        <v>293179440830610.63</v>
      </c>
      <c r="AD10" s="16">
        <f>SUM('BIFUbC-electricity'!AD9,'BIFUbC-coal'!AD9,'BIFUbC-natural-gas'!AD9,'BIFUbC-biomass'!AD9,'BIFUbC-heat'!AD9,'BIFUbC-crude-oil'!AD9,'BIFUbC-petroleum-diesel'!AD9,'BIFUbC-heavy-or-residual-oil'!AD9,'BIFUbC-LPG-propane-or-butane'!AD9,'BIFUbC-hydrogen'!AD9)</f>
        <v>296872475919038.13</v>
      </c>
      <c r="AE10" s="16">
        <f>SUM('BIFUbC-electricity'!AE9,'BIFUbC-coal'!AE9,'BIFUbC-natural-gas'!AE9,'BIFUbC-biomass'!AE9,'BIFUbC-heat'!AE9,'BIFUbC-crude-oil'!AE9,'BIFUbC-petroleum-diesel'!AE9,'BIFUbC-heavy-or-residual-oil'!AE9,'BIFUbC-LPG-propane-or-butane'!AE9,'BIFUbC-hydrogen'!AE9)</f>
        <v>300565511007465.56</v>
      </c>
      <c r="AF10" s="16">
        <f>SUM('BIFUbC-electricity'!AF9,'BIFUbC-coal'!AF9,'BIFUbC-natural-gas'!AF9,'BIFUbC-biomass'!AF9,'BIFUbC-heat'!AF9,'BIFUbC-crude-oil'!AF9,'BIFUbC-petroleum-diesel'!AF9,'BIFUbC-heavy-or-residual-oil'!AF9,'BIFUbC-LPG-propane-or-butane'!AF9,'BIFUbC-hydrogen'!AF9)</f>
        <v>304258546095892.13</v>
      </c>
    </row>
    <row r="11" spans="1:32">
      <c r="A11" t="s">
        <v>648</v>
      </c>
      <c r="B11" s="16">
        <f>SUM('BIFUbC-electricity'!B10,'BIFUbC-coal'!B10,'BIFUbC-natural-gas'!B10,'BIFUbC-biomass'!B10,'BIFUbC-heat'!B10,'BIFUbC-crude-oil'!B10,'BIFUbC-petroleum-diesel'!B10,'BIFUbC-heavy-or-residual-oil'!B10,'BIFUbC-LPG-propane-or-butane'!B10,'BIFUbC-hydrogen'!B10)</f>
        <v>5976949475130753</v>
      </c>
      <c r="C11" s="16">
        <f>SUM('BIFUbC-electricity'!C10,'BIFUbC-coal'!C10,'BIFUbC-natural-gas'!C10,'BIFUbC-biomass'!C10,'BIFUbC-heat'!C10,'BIFUbC-crude-oil'!C10,'BIFUbC-petroleum-diesel'!C10,'BIFUbC-heavy-or-residual-oil'!C10,'BIFUbC-LPG-propane-or-butane'!C10,'BIFUbC-hydrogen'!C10)</f>
        <v>5764464020594013</v>
      </c>
      <c r="D11" s="16">
        <f>SUM('BIFUbC-electricity'!D10,'BIFUbC-coal'!D10,'BIFUbC-natural-gas'!D10,'BIFUbC-biomass'!D10,'BIFUbC-heat'!D10,'BIFUbC-crude-oil'!D10,'BIFUbC-petroleum-diesel'!D10,'BIFUbC-heavy-or-residual-oil'!D10,'BIFUbC-LPG-propane-or-butane'!D10,'BIFUbC-hydrogen'!D10)</f>
        <v>5551978566057336</v>
      </c>
      <c r="E11" s="16">
        <f>SUM('BIFUbC-electricity'!E10,'BIFUbC-coal'!E10,'BIFUbC-natural-gas'!E10,'BIFUbC-biomass'!E10,'BIFUbC-heat'!E10,'BIFUbC-crude-oil'!E10,'BIFUbC-petroleum-diesel'!E10,'BIFUbC-heavy-or-residual-oil'!E10,'BIFUbC-LPG-propane-or-butane'!E10,'BIFUbC-hydrogen'!E10)</f>
        <v>5339493111520659</v>
      </c>
      <c r="F11" s="16">
        <f>SUM('BIFUbC-electricity'!F10,'BIFUbC-coal'!F10,'BIFUbC-natural-gas'!F10,'BIFUbC-biomass'!F10,'BIFUbC-heat'!F10,'BIFUbC-crude-oil'!F10,'BIFUbC-petroleum-diesel'!F10,'BIFUbC-heavy-or-residual-oil'!F10,'BIFUbC-LPG-propane-or-butane'!F10,'BIFUbC-hydrogen'!F10)</f>
        <v>5127007656983982</v>
      </c>
      <c r="G11" s="16">
        <f>SUM('BIFUbC-electricity'!G10,'BIFUbC-coal'!G10,'BIFUbC-natural-gas'!G10,'BIFUbC-biomass'!G10,'BIFUbC-heat'!G10,'BIFUbC-crude-oil'!G10,'BIFUbC-petroleum-diesel'!G10,'BIFUbC-heavy-or-residual-oil'!G10,'BIFUbC-LPG-propane-or-butane'!G10,'BIFUbC-hydrogen'!G10)</f>
        <v>4914522202447291</v>
      </c>
      <c r="H11" s="16">
        <f>SUM('BIFUbC-electricity'!H10,'BIFUbC-coal'!H10,'BIFUbC-natural-gas'!H10,'BIFUbC-biomass'!H10,'BIFUbC-heat'!H10,'BIFUbC-crude-oil'!H10,'BIFUbC-petroleum-diesel'!H10,'BIFUbC-heavy-or-residual-oil'!H10,'BIFUbC-LPG-propane-or-butane'!H10,'BIFUbC-hydrogen'!H10)</f>
        <v>4928873741323744</v>
      </c>
      <c r="I11" s="16">
        <f>SUM('BIFUbC-electricity'!I10,'BIFUbC-coal'!I10,'BIFUbC-natural-gas'!I10,'BIFUbC-biomass'!I10,'BIFUbC-heat'!I10,'BIFUbC-crude-oil'!I10,'BIFUbC-petroleum-diesel'!I10,'BIFUbC-heavy-or-residual-oil'!I10,'BIFUbC-LPG-propane-or-butane'!I10,'BIFUbC-hydrogen'!I10)</f>
        <v>4943225280200198</v>
      </c>
      <c r="J11" s="16">
        <f>SUM('BIFUbC-electricity'!J10,'BIFUbC-coal'!J10,'BIFUbC-natural-gas'!J10,'BIFUbC-biomass'!J10,'BIFUbC-heat'!J10,'BIFUbC-crude-oil'!J10,'BIFUbC-petroleum-diesel'!J10,'BIFUbC-heavy-or-residual-oil'!J10,'BIFUbC-LPG-propane-or-butane'!J10,'BIFUbC-hydrogen'!J10)</f>
        <v>4957576819076649</v>
      </c>
      <c r="K11" s="16">
        <f>SUM('BIFUbC-electricity'!K10,'BIFUbC-coal'!K10,'BIFUbC-natural-gas'!K10,'BIFUbC-biomass'!K10,'BIFUbC-heat'!K10,'BIFUbC-crude-oil'!K10,'BIFUbC-petroleum-diesel'!K10,'BIFUbC-heavy-or-residual-oil'!K10,'BIFUbC-LPG-propane-or-butane'!K10,'BIFUbC-hydrogen'!K10)</f>
        <v>4971928357953103</v>
      </c>
      <c r="L11" s="16">
        <f>SUM('BIFUbC-electricity'!L10,'BIFUbC-coal'!L10,'BIFUbC-natural-gas'!L10,'BIFUbC-biomass'!L10,'BIFUbC-heat'!L10,'BIFUbC-crude-oil'!L10,'BIFUbC-petroleum-diesel'!L10,'BIFUbC-heavy-or-residual-oil'!L10,'BIFUbC-LPG-propane-or-butane'!L10,'BIFUbC-hydrogen'!L10)</f>
        <v>4986279896829553</v>
      </c>
      <c r="M11" s="16">
        <f>SUM('BIFUbC-electricity'!M10,'BIFUbC-coal'!M10,'BIFUbC-natural-gas'!M10,'BIFUbC-biomass'!M10,'BIFUbC-heat'!M10,'BIFUbC-crude-oil'!M10,'BIFUbC-petroleum-diesel'!M10,'BIFUbC-heavy-or-residual-oil'!M10,'BIFUbC-LPG-propane-or-butane'!M10,'BIFUbC-hydrogen'!M10)</f>
        <v>4983683324128201</v>
      </c>
      <c r="N11" s="16">
        <f>SUM('BIFUbC-electricity'!N10,'BIFUbC-coal'!N10,'BIFUbC-natural-gas'!N10,'BIFUbC-biomass'!N10,'BIFUbC-heat'!N10,'BIFUbC-crude-oil'!N10,'BIFUbC-petroleum-diesel'!N10,'BIFUbC-heavy-or-residual-oil'!N10,'BIFUbC-LPG-propane-or-butane'!N10,'BIFUbC-hydrogen'!N10)</f>
        <v>4981086751426848</v>
      </c>
      <c r="O11" s="16">
        <f>SUM('BIFUbC-electricity'!O10,'BIFUbC-coal'!O10,'BIFUbC-natural-gas'!O10,'BIFUbC-biomass'!O10,'BIFUbC-heat'!O10,'BIFUbC-crude-oil'!O10,'BIFUbC-petroleum-diesel'!O10,'BIFUbC-heavy-or-residual-oil'!O10,'BIFUbC-LPG-propane-or-butane'!O10,'BIFUbC-hydrogen'!O10)</f>
        <v>4978490178725495</v>
      </c>
      <c r="P11" s="16">
        <f>SUM('BIFUbC-electricity'!P10,'BIFUbC-coal'!P10,'BIFUbC-natural-gas'!P10,'BIFUbC-biomass'!P10,'BIFUbC-heat'!P10,'BIFUbC-crude-oil'!P10,'BIFUbC-petroleum-diesel'!P10,'BIFUbC-heavy-or-residual-oil'!P10,'BIFUbC-LPG-propane-or-butane'!P10,'BIFUbC-hydrogen'!P10)</f>
        <v>4975893606024142</v>
      </c>
      <c r="Q11" s="16">
        <f>SUM('BIFUbC-electricity'!Q10,'BIFUbC-coal'!Q10,'BIFUbC-natural-gas'!Q10,'BIFUbC-biomass'!Q10,'BIFUbC-heat'!Q10,'BIFUbC-crude-oil'!Q10,'BIFUbC-petroleum-diesel'!Q10,'BIFUbC-heavy-or-residual-oil'!Q10,'BIFUbC-LPG-propane-or-butane'!Q10,'BIFUbC-hydrogen'!Q10)</f>
        <v>4973297033322789</v>
      </c>
      <c r="R11" s="16">
        <f>SUM('BIFUbC-electricity'!R10,'BIFUbC-coal'!R10,'BIFUbC-natural-gas'!R10,'BIFUbC-biomass'!R10,'BIFUbC-heat'!R10,'BIFUbC-crude-oil'!R10,'BIFUbC-petroleum-diesel'!R10,'BIFUbC-heavy-or-residual-oil'!R10,'BIFUbC-LPG-propane-or-butane'!R10,'BIFUbC-hydrogen'!R10)</f>
        <v>4962300704352603</v>
      </c>
      <c r="S11" s="16">
        <f>SUM('BIFUbC-electricity'!S10,'BIFUbC-coal'!S10,'BIFUbC-natural-gas'!S10,'BIFUbC-biomass'!S10,'BIFUbC-heat'!S10,'BIFUbC-crude-oil'!S10,'BIFUbC-petroleum-diesel'!S10,'BIFUbC-heavy-or-residual-oil'!S10,'BIFUbC-LPG-propane-or-butane'!S10,'BIFUbC-hydrogen'!S10)</f>
        <v>4951304375382417</v>
      </c>
      <c r="T11" s="16">
        <f>SUM('BIFUbC-electricity'!T10,'BIFUbC-coal'!T10,'BIFUbC-natural-gas'!T10,'BIFUbC-biomass'!T10,'BIFUbC-heat'!T10,'BIFUbC-crude-oil'!T10,'BIFUbC-petroleum-diesel'!T10,'BIFUbC-heavy-or-residual-oil'!T10,'BIFUbC-LPG-propane-or-butane'!T10,'BIFUbC-hydrogen'!T10)</f>
        <v>4940308046412231</v>
      </c>
      <c r="U11" s="16">
        <f>SUM('BIFUbC-electricity'!U10,'BIFUbC-coal'!U10,'BIFUbC-natural-gas'!U10,'BIFUbC-biomass'!U10,'BIFUbC-heat'!U10,'BIFUbC-crude-oil'!U10,'BIFUbC-petroleum-diesel'!U10,'BIFUbC-heavy-or-residual-oil'!U10,'BIFUbC-LPG-propane-or-butane'!U10,'BIFUbC-hydrogen'!U10)</f>
        <v>4929311717442044</v>
      </c>
      <c r="V11" s="16">
        <f>SUM('BIFUbC-electricity'!V10,'BIFUbC-coal'!V10,'BIFUbC-natural-gas'!V10,'BIFUbC-biomass'!V10,'BIFUbC-heat'!V10,'BIFUbC-crude-oil'!V10,'BIFUbC-petroleum-diesel'!V10,'BIFUbC-heavy-or-residual-oil'!V10,'BIFUbC-LPG-propane-or-butane'!V10,'BIFUbC-hydrogen'!V10)</f>
        <v>4918315388471858</v>
      </c>
      <c r="W11" s="16">
        <f>SUM('BIFUbC-electricity'!W10,'BIFUbC-coal'!W10,'BIFUbC-natural-gas'!W10,'BIFUbC-biomass'!W10,'BIFUbC-heat'!W10,'BIFUbC-crude-oil'!W10,'BIFUbC-petroleum-diesel'!W10,'BIFUbC-heavy-or-residual-oil'!W10,'BIFUbC-LPG-propane-or-butane'!W10,'BIFUbC-hydrogen'!W10)</f>
        <v>4918518734526783</v>
      </c>
      <c r="X11" s="16">
        <f>SUM('BIFUbC-electricity'!X10,'BIFUbC-coal'!X10,'BIFUbC-natural-gas'!X10,'BIFUbC-biomass'!X10,'BIFUbC-heat'!X10,'BIFUbC-crude-oil'!X10,'BIFUbC-petroleum-diesel'!X10,'BIFUbC-heavy-or-residual-oil'!X10,'BIFUbC-LPG-propane-or-butane'!X10,'BIFUbC-hydrogen'!X10)</f>
        <v>4911085938519132</v>
      </c>
      <c r="Y11" s="16">
        <f>SUM('BIFUbC-electricity'!Y10,'BIFUbC-coal'!Y10,'BIFUbC-natural-gas'!Y10,'BIFUbC-biomass'!Y10,'BIFUbC-heat'!Y10,'BIFUbC-crude-oil'!Y10,'BIFUbC-petroleum-diesel'!Y10,'BIFUbC-heavy-or-residual-oil'!Y10,'BIFUbC-LPG-propane-or-butane'!Y10,'BIFUbC-hydrogen'!Y10)</f>
        <v>4903653142511481</v>
      </c>
      <c r="Z11" s="16">
        <f>SUM('BIFUbC-electricity'!Z10,'BIFUbC-coal'!Z10,'BIFUbC-natural-gas'!Z10,'BIFUbC-biomass'!Z10,'BIFUbC-heat'!Z10,'BIFUbC-crude-oil'!Z10,'BIFUbC-petroleum-diesel'!Z10,'BIFUbC-heavy-or-residual-oil'!Z10,'BIFUbC-LPG-propane-or-butane'!Z10,'BIFUbC-hydrogen'!Z10)</f>
        <v>4896220346503832</v>
      </c>
      <c r="AA11" s="16">
        <f>SUM('BIFUbC-electricity'!AA10,'BIFUbC-coal'!AA10,'BIFUbC-natural-gas'!AA10,'BIFUbC-biomass'!AA10,'BIFUbC-heat'!AA10,'BIFUbC-crude-oil'!AA10,'BIFUbC-petroleum-diesel'!AA10,'BIFUbC-heavy-or-residual-oil'!AA10,'BIFUbC-LPG-propane-or-butane'!AA10,'BIFUbC-hydrogen'!AA10)</f>
        <v>4888787550496181</v>
      </c>
      <c r="AB11" s="16">
        <f>SUM('BIFUbC-electricity'!AB10,'BIFUbC-coal'!AB10,'BIFUbC-natural-gas'!AB10,'BIFUbC-biomass'!AB10,'BIFUbC-heat'!AB10,'BIFUbC-crude-oil'!AB10,'BIFUbC-petroleum-diesel'!AB10,'BIFUbC-heavy-or-residual-oil'!AB10,'BIFUbC-LPG-propane-or-butane'!AB10,'BIFUbC-hydrogen'!AB10)</f>
        <v>4881354754488530</v>
      </c>
      <c r="AC11" s="16">
        <f>SUM('BIFUbC-electricity'!AC10,'BIFUbC-coal'!AC10,'BIFUbC-natural-gas'!AC10,'BIFUbC-biomass'!AC10,'BIFUbC-heat'!AC10,'BIFUbC-crude-oil'!AC10,'BIFUbC-petroleum-diesel'!AC10,'BIFUbC-heavy-or-residual-oil'!AC10,'BIFUbC-LPG-propane-or-butane'!AC10,'BIFUbC-hydrogen'!AC10)</f>
        <v>4873921958480879</v>
      </c>
      <c r="AD11" s="16">
        <f>SUM('BIFUbC-electricity'!AD10,'BIFUbC-coal'!AD10,'BIFUbC-natural-gas'!AD10,'BIFUbC-biomass'!AD10,'BIFUbC-heat'!AD10,'BIFUbC-crude-oil'!AD10,'BIFUbC-petroleum-diesel'!AD10,'BIFUbC-heavy-or-residual-oil'!AD10,'BIFUbC-LPG-propane-or-butane'!AD10,'BIFUbC-hydrogen'!AD10)</f>
        <v>4866489162473228</v>
      </c>
      <c r="AE11" s="16">
        <f>SUM('BIFUbC-electricity'!AE10,'BIFUbC-coal'!AE10,'BIFUbC-natural-gas'!AE10,'BIFUbC-biomass'!AE10,'BIFUbC-heat'!AE10,'BIFUbC-crude-oil'!AE10,'BIFUbC-petroleum-diesel'!AE10,'BIFUbC-heavy-or-residual-oil'!AE10,'BIFUbC-LPG-propane-or-butane'!AE10,'BIFUbC-hydrogen'!AE10)</f>
        <v>4859056366465576</v>
      </c>
      <c r="AF11" s="16">
        <f>SUM('BIFUbC-electricity'!AF10,'BIFUbC-coal'!AF10,'BIFUbC-natural-gas'!AF10,'BIFUbC-biomass'!AF10,'BIFUbC-heat'!AF10,'BIFUbC-crude-oil'!AF10,'BIFUbC-petroleum-diesel'!AF10,'BIFUbC-heavy-or-residual-oil'!AF10,'BIFUbC-LPG-propane-or-butane'!AF10,'BIFUbC-hydrogen'!AF10)</f>
        <v>4851623570457925</v>
      </c>
    </row>
    <row r="12" spans="1:32">
      <c r="A12" t="s">
        <v>125</v>
      </c>
      <c r="B12" s="16">
        <f>SUM('BIFUbC-electricity'!B11,'BIFUbC-coal'!B11,'BIFUbC-natural-gas'!B11,'BIFUbC-biomass'!B11,'BIFUbC-heat'!B11,'BIFUbC-crude-oil'!B11,'BIFUbC-petroleum-diesel'!B11,'BIFUbC-heavy-or-residual-oil'!B11,'BIFUbC-LPG-propane-or-butane'!B11,'BIFUbC-hydrogen'!B11)</f>
        <v>1834798607283512.3</v>
      </c>
      <c r="C12" s="16">
        <f>SUM('BIFUbC-electricity'!C11,'BIFUbC-coal'!C11,'BIFUbC-natural-gas'!C11,'BIFUbC-biomass'!C11,'BIFUbC-heat'!C11,'BIFUbC-crude-oil'!C11,'BIFUbC-petroleum-diesel'!C11,'BIFUbC-heavy-or-residual-oil'!C11,'BIFUbC-LPG-propane-or-butane'!C11,'BIFUbC-hydrogen'!C11)</f>
        <v>1899479220550637</v>
      </c>
      <c r="D12" s="16">
        <f>SUM('BIFUbC-electricity'!D11,'BIFUbC-coal'!D11,'BIFUbC-natural-gas'!D11,'BIFUbC-biomass'!D11,'BIFUbC-heat'!D11,'BIFUbC-crude-oil'!D11,'BIFUbC-petroleum-diesel'!D11,'BIFUbC-heavy-or-residual-oil'!D11,'BIFUbC-LPG-propane-or-butane'!D11,'BIFUbC-hydrogen'!D11)</f>
        <v>1964159833817761.8</v>
      </c>
      <c r="E12" s="16">
        <f>SUM('BIFUbC-electricity'!E11,'BIFUbC-coal'!E11,'BIFUbC-natural-gas'!E11,'BIFUbC-biomass'!E11,'BIFUbC-heat'!E11,'BIFUbC-crude-oil'!E11,'BIFUbC-petroleum-diesel'!E11,'BIFUbC-heavy-or-residual-oil'!E11,'BIFUbC-LPG-propane-or-butane'!E11,'BIFUbC-hydrogen'!E11)</f>
        <v>2028840447084886.8</v>
      </c>
      <c r="F12" s="16">
        <f>SUM('BIFUbC-electricity'!F11,'BIFUbC-coal'!F11,'BIFUbC-natural-gas'!F11,'BIFUbC-biomass'!F11,'BIFUbC-heat'!F11,'BIFUbC-crude-oil'!F11,'BIFUbC-petroleum-diesel'!F11,'BIFUbC-heavy-or-residual-oil'!F11,'BIFUbC-LPG-propane-or-butane'!F11,'BIFUbC-hydrogen'!F11)</f>
        <v>2093521060352011.8</v>
      </c>
      <c r="G12" s="16">
        <f>SUM('BIFUbC-electricity'!G11,'BIFUbC-coal'!G11,'BIFUbC-natural-gas'!G11,'BIFUbC-biomass'!G11,'BIFUbC-heat'!G11,'BIFUbC-crude-oil'!G11,'BIFUbC-petroleum-diesel'!G11,'BIFUbC-heavy-or-residual-oil'!G11,'BIFUbC-LPG-propane-or-butane'!G11,'BIFUbC-hydrogen'!G11)</f>
        <v>2158201673619137</v>
      </c>
      <c r="H12" s="16">
        <f>SUM('BIFUbC-electricity'!H11,'BIFUbC-coal'!H11,'BIFUbC-natural-gas'!H11,'BIFUbC-biomass'!H11,'BIFUbC-heat'!H11,'BIFUbC-crude-oil'!H11,'BIFUbC-petroleum-diesel'!H11,'BIFUbC-heavy-or-residual-oil'!H11,'BIFUbC-LPG-propane-or-butane'!H11,'BIFUbC-hydrogen'!H11)</f>
        <v>2176137049639477.5</v>
      </c>
      <c r="I12" s="16">
        <f>SUM('BIFUbC-electricity'!I11,'BIFUbC-coal'!I11,'BIFUbC-natural-gas'!I11,'BIFUbC-biomass'!I11,'BIFUbC-heat'!I11,'BIFUbC-crude-oil'!I11,'BIFUbC-petroleum-diesel'!I11,'BIFUbC-heavy-or-residual-oil'!I11,'BIFUbC-LPG-propane-or-butane'!I11,'BIFUbC-hydrogen'!I11)</f>
        <v>2194072425659818</v>
      </c>
      <c r="J12" s="16">
        <f>SUM('BIFUbC-electricity'!J11,'BIFUbC-coal'!J11,'BIFUbC-natural-gas'!J11,'BIFUbC-biomass'!J11,'BIFUbC-heat'!J11,'BIFUbC-crude-oil'!J11,'BIFUbC-petroleum-diesel'!J11,'BIFUbC-heavy-or-residual-oil'!J11,'BIFUbC-LPG-propane-or-butane'!J11,'BIFUbC-hydrogen'!J11)</f>
        <v>2212007801680160.8</v>
      </c>
      <c r="K12" s="16">
        <f>SUM('BIFUbC-electricity'!K11,'BIFUbC-coal'!K11,'BIFUbC-natural-gas'!K11,'BIFUbC-biomass'!K11,'BIFUbC-heat'!K11,'BIFUbC-crude-oil'!K11,'BIFUbC-petroleum-diesel'!K11,'BIFUbC-heavy-or-residual-oil'!K11,'BIFUbC-LPG-propane-or-butane'!K11,'BIFUbC-hydrogen'!K11)</f>
        <v>2229943177700501</v>
      </c>
      <c r="L12" s="16">
        <f>SUM('BIFUbC-electricity'!L11,'BIFUbC-coal'!L11,'BIFUbC-natural-gas'!L11,'BIFUbC-biomass'!L11,'BIFUbC-heat'!L11,'BIFUbC-crude-oil'!L11,'BIFUbC-petroleum-diesel'!L11,'BIFUbC-heavy-or-residual-oil'!L11,'BIFUbC-LPG-propane-or-butane'!L11,'BIFUbC-hydrogen'!L11)</f>
        <v>2247878553720844.3</v>
      </c>
      <c r="M12" s="16">
        <f>SUM('BIFUbC-electricity'!M11,'BIFUbC-coal'!M11,'BIFUbC-natural-gas'!M11,'BIFUbC-biomass'!M11,'BIFUbC-heat'!M11,'BIFUbC-crude-oil'!M11,'BIFUbC-petroleum-diesel'!M11,'BIFUbC-heavy-or-residual-oil'!M11,'BIFUbC-LPG-propane-or-butane'!M11,'BIFUbC-hydrogen'!M11)</f>
        <v>2258099503940254</v>
      </c>
      <c r="N12" s="16">
        <f>SUM('BIFUbC-electricity'!N11,'BIFUbC-coal'!N11,'BIFUbC-natural-gas'!N11,'BIFUbC-biomass'!N11,'BIFUbC-heat'!N11,'BIFUbC-crude-oil'!N11,'BIFUbC-petroleum-diesel'!N11,'BIFUbC-heavy-or-residual-oil'!N11,'BIFUbC-LPG-propane-or-butane'!N11,'BIFUbC-hydrogen'!N11)</f>
        <v>2268320454159665.5</v>
      </c>
      <c r="O12" s="16">
        <f>SUM('BIFUbC-electricity'!O11,'BIFUbC-coal'!O11,'BIFUbC-natural-gas'!O11,'BIFUbC-biomass'!O11,'BIFUbC-heat'!O11,'BIFUbC-crude-oil'!O11,'BIFUbC-petroleum-diesel'!O11,'BIFUbC-heavy-or-residual-oil'!O11,'BIFUbC-LPG-propane-or-butane'!O11,'BIFUbC-hydrogen'!O11)</f>
        <v>2278541404379076</v>
      </c>
      <c r="P12" s="16">
        <f>SUM('BIFUbC-electricity'!P11,'BIFUbC-coal'!P11,'BIFUbC-natural-gas'!P11,'BIFUbC-biomass'!P11,'BIFUbC-heat'!P11,'BIFUbC-crude-oil'!P11,'BIFUbC-petroleum-diesel'!P11,'BIFUbC-heavy-or-residual-oil'!P11,'BIFUbC-LPG-propane-or-butane'!P11,'BIFUbC-hydrogen'!P11)</f>
        <v>2288762354598487.5</v>
      </c>
      <c r="Q12" s="16">
        <f>SUM('BIFUbC-electricity'!Q11,'BIFUbC-coal'!Q11,'BIFUbC-natural-gas'!Q11,'BIFUbC-biomass'!Q11,'BIFUbC-heat'!Q11,'BIFUbC-crude-oil'!Q11,'BIFUbC-petroleum-diesel'!Q11,'BIFUbC-heavy-or-residual-oil'!Q11,'BIFUbC-LPG-propane-or-butane'!Q11,'BIFUbC-hydrogen'!Q11)</f>
        <v>2298983304817900</v>
      </c>
      <c r="R12" s="16">
        <f>SUM('BIFUbC-electricity'!R11,'BIFUbC-coal'!R11,'BIFUbC-natural-gas'!R11,'BIFUbC-biomass'!R11,'BIFUbC-heat'!R11,'BIFUbC-crude-oil'!R11,'BIFUbC-petroleum-diesel'!R11,'BIFUbC-heavy-or-residual-oil'!R11,'BIFUbC-LPG-propane-or-butane'!R11,'BIFUbC-hydrogen'!R11)</f>
        <v>2305637366934724</v>
      </c>
      <c r="S12" s="16">
        <f>SUM('BIFUbC-electricity'!S11,'BIFUbC-coal'!S11,'BIFUbC-natural-gas'!S11,'BIFUbC-biomass'!S11,'BIFUbC-heat'!S11,'BIFUbC-crude-oil'!S11,'BIFUbC-petroleum-diesel'!S11,'BIFUbC-heavy-or-residual-oil'!S11,'BIFUbC-LPG-propane-or-butane'!S11,'BIFUbC-hydrogen'!S11)</f>
        <v>2312291429051549.5</v>
      </c>
      <c r="T12" s="16">
        <f>SUM('BIFUbC-electricity'!T11,'BIFUbC-coal'!T11,'BIFUbC-natural-gas'!T11,'BIFUbC-biomass'!T11,'BIFUbC-heat'!T11,'BIFUbC-crude-oil'!T11,'BIFUbC-petroleum-diesel'!T11,'BIFUbC-heavy-or-residual-oil'!T11,'BIFUbC-LPG-propane-or-butane'!T11,'BIFUbC-hydrogen'!T11)</f>
        <v>2318945491168375</v>
      </c>
      <c r="U12" s="16">
        <f>SUM('BIFUbC-electricity'!U11,'BIFUbC-coal'!U11,'BIFUbC-natural-gas'!U11,'BIFUbC-biomass'!U11,'BIFUbC-heat'!U11,'BIFUbC-crude-oil'!U11,'BIFUbC-petroleum-diesel'!U11,'BIFUbC-heavy-or-residual-oil'!U11,'BIFUbC-LPG-propane-or-butane'!U11,'BIFUbC-hydrogen'!U11)</f>
        <v>2325599553285201</v>
      </c>
      <c r="V12" s="16">
        <f>SUM('BIFUbC-electricity'!V11,'BIFUbC-coal'!V11,'BIFUbC-natural-gas'!V11,'BIFUbC-biomass'!V11,'BIFUbC-heat'!V11,'BIFUbC-crude-oil'!V11,'BIFUbC-petroleum-diesel'!V11,'BIFUbC-heavy-or-residual-oil'!V11,'BIFUbC-LPG-propane-or-butane'!V11,'BIFUbC-hydrogen'!V11)</f>
        <v>2332253615402028.5</v>
      </c>
      <c r="W12" s="16">
        <f>SUM('BIFUbC-electricity'!W11,'BIFUbC-coal'!W11,'BIFUbC-natural-gas'!W11,'BIFUbC-biomass'!W11,'BIFUbC-heat'!W11,'BIFUbC-crude-oil'!W11,'BIFUbC-petroleum-diesel'!W11,'BIFUbC-heavy-or-residual-oil'!W11,'BIFUbC-LPG-propane-or-butane'!W11,'BIFUbC-hydrogen'!W11)</f>
        <v>2343663528322300</v>
      </c>
      <c r="X12" s="16">
        <f>SUM('BIFUbC-electricity'!X11,'BIFUbC-coal'!X11,'BIFUbC-natural-gas'!X11,'BIFUbC-biomass'!X11,'BIFUbC-heat'!X11,'BIFUbC-crude-oil'!X11,'BIFUbC-petroleum-diesel'!X11,'BIFUbC-heavy-or-residual-oil'!X11,'BIFUbC-LPG-propane-or-butane'!X11,'BIFUbC-hydrogen'!X11)</f>
        <v>2351830815694769.5</v>
      </c>
      <c r="Y12" s="16">
        <f>SUM('BIFUbC-electricity'!Y11,'BIFUbC-coal'!Y11,'BIFUbC-natural-gas'!Y11,'BIFUbC-biomass'!Y11,'BIFUbC-heat'!Y11,'BIFUbC-crude-oil'!Y11,'BIFUbC-petroleum-diesel'!Y11,'BIFUbC-heavy-or-residual-oil'!Y11,'BIFUbC-LPG-propane-or-butane'!Y11,'BIFUbC-hydrogen'!Y11)</f>
        <v>2359998103067238</v>
      </c>
      <c r="Z12" s="16">
        <f>SUM('BIFUbC-electricity'!Z11,'BIFUbC-coal'!Z11,'BIFUbC-natural-gas'!Z11,'BIFUbC-biomass'!Z11,'BIFUbC-heat'!Z11,'BIFUbC-crude-oil'!Z11,'BIFUbC-petroleum-diesel'!Z11,'BIFUbC-heavy-or-residual-oil'!Z11,'BIFUbC-LPG-propane-or-butane'!Z11,'BIFUbC-hydrogen'!Z11)</f>
        <v>2368165390439706</v>
      </c>
      <c r="AA12" s="16">
        <f>SUM('BIFUbC-electricity'!AA11,'BIFUbC-coal'!AA11,'BIFUbC-natural-gas'!AA11,'BIFUbC-biomass'!AA11,'BIFUbC-heat'!AA11,'BIFUbC-crude-oil'!AA11,'BIFUbC-petroleum-diesel'!AA11,'BIFUbC-heavy-or-residual-oil'!AA11,'BIFUbC-LPG-propane-or-butane'!AA11,'BIFUbC-hydrogen'!AA11)</f>
        <v>2376332677812175</v>
      </c>
      <c r="AB12" s="16">
        <f>SUM('BIFUbC-electricity'!AB11,'BIFUbC-coal'!AB11,'BIFUbC-natural-gas'!AB11,'BIFUbC-biomass'!AB11,'BIFUbC-heat'!AB11,'BIFUbC-crude-oil'!AB11,'BIFUbC-petroleum-diesel'!AB11,'BIFUbC-heavy-or-residual-oil'!AB11,'BIFUbC-LPG-propane-or-butane'!AB11,'BIFUbC-hydrogen'!AB11)</f>
        <v>2384499965184643</v>
      </c>
      <c r="AC12" s="16">
        <f>SUM('BIFUbC-electricity'!AC11,'BIFUbC-coal'!AC11,'BIFUbC-natural-gas'!AC11,'BIFUbC-biomass'!AC11,'BIFUbC-heat'!AC11,'BIFUbC-crude-oil'!AC11,'BIFUbC-petroleum-diesel'!AC11,'BIFUbC-heavy-or-residual-oil'!AC11,'BIFUbC-LPG-propane-or-butane'!AC11,'BIFUbC-hydrogen'!AC11)</f>
        <v>2392667252557113.5</v>
      </c>
      <c r="AD12" s="16">
        <f>SUM('BIFUbC-electricity'!AD11,'BIFUbC-coal'!AD11,'BIFUbC-natural-gas'!AD11,'BIFUbC-biomass'!AD11,'BIFUbC-heat'!AD11,'BIFUbC-crude-oil'!AD11,'BIFUbC-petroleum-diesel'!AD11,'BIFUbC-heavy-or-residual-oil'!AD11,'BIFUbC-LPG-propane-or-butane'!AD11,'BIFUbC-hydrogen'!AD11)</f>
        <v>2400834539929582</v>
      </c>
      <c r="AE12" s="16">
        <f>SUM('BIFUbC-electricity'!AE11,'BIFUbC-coal'!AE11,'BIFUbC-natural-gas'!AE11,'BIFUbC-biomass'!AE11,'BIFUbC-heat'!AE11,'BIFUbC-crude-oil'!AE11,'BIFUbC-petroleum-diesel'!AE11,'BIFUbC-heavy-or-residual-oil'!AE11,'BIFUbC-LPG-propane-or-butane'!AE11,'BIFUbC-hydrogen'!AE11)</f>
        <v>2409001827302050.5</v>
      </c>
      <c r="AF12" s="16">
        <f>SUM('BIFUbC-electricity'!AF11,'BIFUbC-coal'!AF11,'BIFUbC-natural-gas'!AF11,'BIFUbC-biomass'!AF11,'BIFUbC-heat'!AF11,'BIFUbC-crude-oil'!AF11,'BIFUbC-petroleum-diesel'!AF11,'BIFUbC-heavy-or-residual-oil'!AF11,'BIFUbC-LPG-propane-or-butane'!AF11,'BIFUbC-hydrogen'!AF11)</f>
        <v>2417169114674521</v>
      </c>
    </row>
    <row r="13" spans="1:32">
      <c r="A13" t="s">
        <v>12</v>
      </c>
      <c r="B13" s="16">
        <f>SUM('BIFUbC-electricity'!B12,'BIFUbC-coal'!B12,'BIFUbC-natural-gas'!B12,'BIFUbC-biomass'!B12,'BIFUbC-heat'!B12,'BIFUbC-crude-oil'!B12,'BIFUbC-petroleum-diesel'!B12,'BIFUbC-heavy-or-residual-oil'!B12,'BIFUbC-LPG-propane-or-butane'!B12,'BIFUbC-hydrogen'!B12)</f>
        <v>1051066370355043.5</v>
      </c>
      <c r="C13" s="16">
        <f>SUM('BIFUbC-electricity'!C12,'BIFUbC-coal'!C12,'BIFUbC-natural-gas'!C12,'BIFUbC-biomass'!C12,'BIFUbC-heat'!C12,'BIFUbC-crude-oil'!C12,'BIFUbC-petroleum-diesel'!C12,'BIFUbC-heavy-or-residual-oil'!C12,'BIFUbC-LPG-propane-or-butane'!C12,'BIFUbC-hydrogen'!C12)</f>
        <v>1089077015863229</v>
      </c>
      <c r="D13" s="16">
        <f>SUM('BIFUbC-electricity'!D12,'BIFUbC-coal'!D12,'BIFUbC-natural-gas'!D12,'BIFUbC-biomass'!D12,'BIFUbC-heat'!D12,'BIFUbC-crude-oil'!D12,'BIFUbC-petroleum-diesel'!D12,'BIFUbC-heavy-or-residual-oil'!D12,'BIFUbC-LPG-propane-or-butane'!D12,'BIFUbC-hydrogen'!D12)</f>
        <v>1127087661371414.3</v>
      </c>
      <c r="E13" s="16">
        <f>SUM('BIFUbC-electricity'!E12,'BIFUbC-coal'!E12,'BIFUbC-natural-gas'!E12,'BIFUbC-biomass'!E12,'BIFUbC-heat'!E12,'BIFUbC-crude-oil'!E12,'BIFUbC-petroleum-diesel'!E12,'BIFUbC-heavy-or-residual-oil'!E12,'BIFUbC-LPG-propane-or-butane'!E12,'BIFUbC-hydrogen'!E12)</f>
        <v>1165098306879599.5</v>
      </c>
      <c r="F13" s="16">
        <f>SUM('BIFUbC-electricity'!F12,'BIFUbC-coal'!F12,'BIFUbC-natural-gas'!F12,'BIFUbC-biomass'!F12,'BIFUbC-heat'!F12,'BIFUbC-crude-oil'!F12,'BIFUbC-petroleum-diesel'!F12,'BIFUbC-heavy-or-residual-oil'!F12,'BIFUbC-LPG-propane-or-butane'!F12,'BIFUbC-hydrogen'!F12)</f>
        <v>1203108952387785.5</v>
      </c>
      <c r="G13" s="16">
        <f>SUM('BIFUbC-electricity'!G12,'BIFUbC-coal'!G12,'BIFUbC-natural-gas'!G12,'BIFUbC-biomass'!G12,'BIFUbC-heat'!G12,'BIFUbC-crude-oil'!G12,'BIFUbC-petroleum-diesel'!G12,'BIFUbC-heavy-or-residual-oil'!G12,'BIFUbC-LPG-propane-or-butane'!G12,'BIFUbC-hydrogen'!G12)</f>
        <v>1241119597895971</v>
      </c>
      <c r="H13" s="16">
        <f>SUM('BIFUbC-electricity'!H12,'BIFUbC-coal'!H12,'BIFUbC-natural-gas'!H12,'BIFUbC-biomass'!H12,'BIFUbC-heat'!H12,'BIFUbC-crude-oil'!H12,'BIFUbC-petroleum-diesel'!H12,'BIFUbC-heavy-or-residual-oil'!H12,'BIFUbC-LPG-propane-or-butane'!H12,'BIFUbC-hydrogen'!H12)</f>
        <v>1253094553994746.5</v>
      </c>
      <c r="I13" s="16">
        <f>SUM('BIFUbC-electricity'!I12,'BIFUbC-coal'!I12,'BIFUbC-natural-gas'!I12,'BIFUbC-biomass'!I12,'BIFUbC-heat'!I12,'BIFUbC-crude-oil'!I12,'BIFUbC-petroleum-diesel'!I12,'BIFUbC-heavy-or-residual-oil'!I12,'BIFUbC-LPG-propane-or-butane'!I12,'BIFUbC-hydrogen'!I12)</f>
        <v>1265069510093522.3</v>
      </c>
      <c r="J13" s="16">
        <f>SUM('BIFUbC-electricity'!J12,'BIFUbC-coal'!J12,'BIFUbC-natural-gas'!J12,'BIFUbC-biomass'!J12,'BIFUbC-heat'!J12,'BIFUbC-crude-oil'!J12,'BIFUbC-petroleum-diesel'!J12,'BIFUbC-heavy-or-residual-oil'!J12,'BIFUbC-LPG-propane-or-butane'!J12,'BIFUbC-hydrogen'!J12)</f>
        <v>1277044466192299.5</v>
      </c>
      <c r="K13" s="16">
        <f>SUM('BIFUbC-electricity'!K12,'BIFUbC-coal'!K12,'BIFUbC-natural-gas'!K12,'BIFUbC-biomass'!K12,'BIFUbC-heat'!K12,'BIFUbC-crude-oil'!K12,'BIFUbC-petroleum-diesel'!K12,'BIFUbC-heavy-or-residual-oil'!K12,'BIFUbC-LPG-propane-or-butane'!K12,'BIFUbC-hydrogen'!K12)</f>
        <v>1289019422291075.3</v>
      </c>
      <c r="L13" s="16">
        <f>SUM('BIFUbC-electricity'!L12,'BIFUbC-coal'!L12,'BIFUbC-natural-gas'!L12,'BIFUbC-biomass'!L12,'BIFUbC-heat'!L12,'BIFUbC-crude-oil'!L12,'BIFUbC-petroleum-diesel'!L12,'BIFUbC-heavy-or-residual-oil'!L12,'BIFUbC-LPG-propane-or-butane'!L12,'BIFUbC-hydrogen'!L12)</f>
        <v>1300994378389853.3</v>
      </c>
      <c r="M13" s="16">
        <f>SUM('BIFUbC-electricity'!M12,'BIFUbC-coal'!M12,'BIFUbC-natural-gas'!M12,'BIFUbC-biomass'!M12,'BIFUbC-heat'!M12,'BIFUbC-crude-oil'!M12,'BIFUbC-petroleum-diesel'!M12,'BIFUbC-heavy-or-residual-oil'!M12,'BIFUbC-LPG-propane-or-butane'!M12,'BIFUbC-hydrogen'!M12)</f>
        <v>1308196598460668</v>
      </c>
      <c r="N13" s="16">
        <f>SUM('BIFUbC-electricity'!N12,'BIFUbC-coal'!N12,'BIFUbC-natural-gas'!N12,'BIFUbC-biomass'!N12,'BIFUbC-heat'!N12,'BIFUbC-crude-oil'!N12,'BIFUbC-petroleum-diesel'!N12,'BIFUbC-heavy-or-residual-oil'!N12,'BIFUbC-LPG-propane-or-butane'!N12,'BIFUbC-hydrogen'!N12)</f>
        <v>1315398818531483.5</v>
      </c>
      <c r="O13" s="16">
        <f>SUM('BIFUbC-electricity'!O12,'BIFUbC-coal'!O12,'BIFUbC-natural-gas'!O12,'BIFUbC-biomass'!O12,'BIFUbC-heat'!O12,'BIFUbC-crude-oil'!O12,'BIFUbC-petroleum-diesel'!O12,'BIFUbC-heavy-or-residual-oil'!O12,'BIFUbC-LPG-propane-or-butane'!O12,'BIFUbC-hydrogen'!O12)</f>
        <v>1322601038602299</v>
      </c>
      <c r="P13" s="16">
        <f>SUM('BIFUbC-electricity'!P12,'BIFUbC-coal'!P12,'BIFUbC-natural-gas'!P12,'BIFUbC-biomass'!P12,'BIFUbC-heat'!P12,'BIFUbC-crude-oil'!P12,'BIFUbC-petroleum-diesel'!P12,'BIFUbC-heavy-or-residual-oil'!P12,'BIFUbC-LPG-propane-or-butane'!P12,'BIFUbC-hydrogen'!P12)</f>
        <v>1329803258673114.5</v>
      </c>
      <c r="Q13" s="16">
        <f>SUM('BIFUbC-electricity'!Q12,'BIFUbC-coal'!Q12,'BIFUbC-natural-gas'!Q12,'BIFUbC-biomass'!Q12,'BIFUbC-heat'!Q12,'BIFUbC-crude-oil'!Q12,'BIFUbC-petroleum-diesel'!Q12,'BIFUbC-heavy-or-residual-oil'!Q12,'BIFUbC-LPG-propane-or-butane'!Q12,'BIFUbC-hydrogen'!Q12)</f>
        <v>1337005478743930.3</v>
      </c>
      <c r="R13" s="16">
        <f>SUM('BIFUbC-electricity'!R12,'BIFUbC-coal'!R12,'BIFUbC-natural-gas'!R12,'BIFUbC-biomass'!R12,'BIFUbC-heat'!R12,'BIFUbC-crude-oil'!R12,'BIFUbC-petroleum-diesel'!R12,'BIFUbC-heavy-or-residual-oil'!R12,'BIFUbC-LPG-propane-or-butane'!R12,'BIFUbC-hydrogen'!R12)</f>
        <v>1341913032523552.3</v>
      </c>
      <c r="S13" s="16">
        <f>SUM('BIFUbC-electricity'!S12,'BIFUbC-coal'!S12,'BIFUbC-natural-gas'!S12,'BIFUbC-biomass'!S12,'BIFUbC-heat'!S12,'BIFUbC-crude-oil'!S12,'BIFUbC-petroleum-diesel'!S12,'BIFUbC-heavy-or-residual-oil'!S12,'BIFUbC-LPG-propane-or-butane'!S12,'BIFUbC-hydrogen'!S12)</f>
        <v>1346820586303175.5</v>
      </c>
      <c r="T13" s="16">
        <f>SUM('BIFUbC-electricity'!T12,'BIFUbC-coal'!T12,'BIFUbC-natural-gas'!T12,'BIFUbC-biomass'!T12,'BIFUbC-heat'!T12,'BIFUbC-crude-oil'!T12,'BIFUbC-petroleum-diesel'!T12,'BIFUbC-heavy-or-residual-oil'!T12,'BIFUbC-LPG-propane-or-butane'!T12,'BIFUbC-hydrogen'!T12)</f>
        <v>1351728140082798.8</v>
      </c>
      <c r="U13" s="16">
        <f>SUM('BIFUbC-electricity'!U12,'BIFUbC-coal'!U12,'BIFUbC-natural-gas'!U12,'BIFUbC-biomass'!U12,'BIFUbC-heat'!U12,'BIFUbC-crude-oil'!U12,'BIFUbC-petroleum-diesel'!U12,'BIFUbC-heavy-or-residual-oil'!U12,'BIFUbC-LPG-propane-or-butane'!U12,'BIFUbC-hydrogen'!U12)</f>
        <v>1356635693862422</v>
      </c>
      <c r="V13" s="16">
        <f>SUM('BIFUbC-electricity'!V12,'BIFUbC-coal'!V12,'BIFUbC-natural-gas'!V12,'BIFUbC-biomass'!V12,'BIFUbC-heat'!V12,'BIFUbC-crude-oil'!V12,'BIFUbC-petroleum-diesel'!V12,'BIFUbC-heavy-or-residual-oil'!V12,'BIFUbC-LPG-propane-or-butane'!V12,'BIFUbC-hydrogen'!V12)</f>
        <v>1361543247642047</v>
      </c>
      <c r="W13" s="16">
        <f>SUM('BIFUbC-electricity'!W12,'BIFUbC-coal'!W12,'BIFUbC-natural-gas'!W12,'BIFUbC-biomass'!W12,'BIFUbC-heat'!W12,'BIFUbC-crude-oil'!W12,'BIFUbC-petroleum-diesel'!W12,'BIFUbC-heavy-or-residual-oil'!W12,'BIFUbC-LPG-propane-or-butane'!W12,'BIFUbC-hydrogen'!W12)</f>
        <v>1369510356476591.8</v>
      </c>
      <c r="X13" s="16">
        <f>SUM('BIFUbC-electricity'!X12,'BIFUbC-coal'!X12,'BIFUbC-natural-gas'!X12,'BIFUbC-biomass'!X12,'BIFUbC-heat'!X12,'BIFUbC-crude-oil'!X12,'BIFUbC-petroleum-diesel'!X12,'BIFUbC-heavy-or-residual-oil'!X12,'BIFUbC-LPG-propane-or-butane'!X12,'BIFUbC-hydrogen'!X12)</f>
        <v>1375391405046419</v>
      </c>
      <c r="Y13" s="16">
        <f>SUM('BIFUbC-electricity'!Y12,'BIFUbC-coal'!Y12,'BIFUbC-natural-gas'!Y12,'BIFUbC-biomass'!Y12,'BIFUbC-heat'!Y12,'BIFUbC-crude-oil'!Y12,'BIFUbC-petroleum-diesel'!Y12,'BIFUbC-heavy-or-residual-oil'!Y12,'BIFUbC-LPG-propane-or-butane'!Y12,'BIFUbC-hydrogen'!Y12)</f>
        <v>1381272453616245</v>
      </c>
      <c r="Z13" s="16">
        <f>SUM('BIFUbC-electricity'!Z12,'BIFUbC-coal'!Z12,'BIFUbC-natural-gas'!Z12,'BIFUbC-biomass'!Z12,'BIFUbC-heat'!Z12,'BIFUbC-crude-oil'!Z12,'BIFUbC-petroleum-diesel'!Z12,'BIFUbC-heavy-or-residual-oil'!Z12,'BIFUbC-LPG-propane-or-butane'!Z12,'BIFUbC-hydrogen'!Z12)</f>
        <v>1387153502186071</v>
      </c>
      <c r="AA13" s="16">
        <f>SUM('BIFUbC-electricity'!AA12,'BIFUbC-coal'!AA12,'BIFUbC-natural-gas'!AA12,'BIFUbC-biomass'!AA12,'BIFUbC-heat'!AA12,'BIFUbC-crude-oil'!AA12,'BIFUbC-petroleum-diesel'!AA12,'BIFUbC-heavy-or-residual-oil'!AA12,'BIFUbC-LPG-propane-or-butane'!AA12,'BIFUbC-hydrogen'!AA12)</f>
        <v>1393034550755898</v>
      </c>
      <c r="AB13" s="16">
        <f>SUM('BIFUbC-electricity'!AB12,'BIFUbC-coal'!AB12,'BIFUbC-natural-gas'!AB12,'BIFUbC-biomass'!AB12,'BIFUbC-heat'!AB12,'BIFUbC-crude-oil'!AB12,'BIFUbC-petroleum-diesel'!AB12,'BIFUbC-heavy-or-residual-oil'!AB12,'BIFUbC-LPG-propane-or-butane'!AB12,'BIFUbC-hydrogen'!AB12)</f>
        <v>1398915599325724</v>
      </c>
      <c r="AC13" s="16">
        <f>SUM('BIFUbC-electricity'!AC12,'BIFUbC-coal'!AC12,'BIFUbC-natural-gas'!AC12,'BIFUbC-biomass'!AC12,'BIFUbC-heat'!AC12,'BIFUbC-crude-oil'!AC12,'BIFUbC-petroleum-diesel'!AC12,'BIFUbC-heavy-or-residual-oil'!AC12,'BIFUbC-LPG-propane-or-butane'!AC12,'BIFUbC-hydrogen'!AC12)</f>
        <v>1404796647895552</v>
      </c>
      <c r="AD13" s="16">
        <f>SUM('BIFUbC-electricity'!AD12,'BIFUbC-coal'!AD12,'BIFUbC-natural-gas'!AD12,'BIFUbC-biomass'!AD12,'BIFUbC-heat'!AD12,'BIFUbC-crude-oil'!AD12,'BIFUbC-petroleum-diesel'!AD12,'BIFUbC-heavy-or-residual-oil'!AD12,'BIFUbC-LPG-propane-or-butane'!AD12,'BIFUbC-hydrogen'!AD12)</f>
        <v>1410677696465378</v>
      </c>
      <c r="AE13" s="16">
        <f>SUM('BIFUbC-electricity'!AE12,'BIFUbC-coal'!AE12,'BIFUbC-natural-gas'!AE12,'BIFUbC-biomass'!AE12,'BIFUbC-heat'!AE12,'BIFUbC-crude-oil'!AE12,'BIFUbC-petroleum-diesel'!AE12,'BIFUbC-heavy-or-residual-oil'!AE12,'BIFUbC-LPG-propane-or-butane'!AE12,'BIFUbC-hydrogen'!AE12)</f>
        <v>1416558745035204.3</v>
      </c>
      <c r="AF13" s="16">
        <f>SUM('BIFUbC-electricity'!AF12,'BIFUbC-coal'!AF12,'BIFUbC-natural-gas'!AF12,'BIFUbC-biomass'!AF12,'BIFUbC-heat'!AF12,'BIFUbC-crude-oil'!AF12,'BIFUbC-petroleum-diesel'!AF12,'BIFUbC-heavy-or-residual-oil'!AF12,'BIFUbC-LPG-propane-or-butane'!AF12,'BIFUbC-hydrogen'!AF12)</f>
        <v>1422439793605032.5</v>
      </c>
    </row>
    <row r="14" spans="1:32">
      <c r="A14" t="s">
        <v>13</v>
      </c>
      <c r="B14" s="16">
        <f>SUM('BIFUbC-electricity'!B13,'BIFUbC-coal'!B13,'BIFUbC-natural-gas'!B13,'BIFUbC-biomass'!B13,'BIFUbC-heat'!B13,'BIFUbC-crude-oil'!B13,'BIFUbC-petroleum-diesel'!B13,'BIFUbC-heavy-or-residual-oil'!B13,'BIFUbC-LPG-propane-or-butane'!B13,'BIFUbC-hydrogen'!B13)</f>
        <v>39726944429119.148</v>
      </c>
      <c r="C14" s="16">
        <f>SUM('BIFUbC-electricity'!C13,'BIFUbC-coal'!C13,'BIFUbC-natural-gas'!C13,'BIFUbC-biomass'!C13,'BIFUbC-heat'!C13,'BIFUbC-crude-oil'!C13,'BIFUbC-petroleum-diesel'!C13,'BIFUbC-heavy-or-residual-oil'!C13,'BIFUbC-LPG-propane-or-butane'!C13,'BIFUbC-hydrogen'!C13)</f>
        <v>40836226588654.641</v>
      </c>
      <c r="D14" s="16">
        <f>SUM('BIFUbC-electricity'!D13,'BIFUbC-coal'!D13,'BIFUbC-natural-gas'!D13,'BIFUbC-biomass'!D13,'BIFUbC-heat'!D13,'BIFUbC-crude-oil'!D13,'BIFUbC-petroleum-diesel'!D13,'BIFUbC-heavy-or-residual-oil'!D13,'BIFUbC-LPG-propane-or-butane'!D13,'BIFUbC-hydrogen'!D13)</f>
        <v>41945508748190.188</v>
      </c>
      <c r="E14" s="16">
        <f>SUM('BIFUbC-electricity'!E13,'BIFUbC-coal'!E13,'BIFUbC-natural-gas'!E13,'BIFUbC-biomass'!E13,'BIFUbC-heat'!E13,'BIFUbC-crude-oil'!E13,'BIFUbC-petroleum-diesel'!E13,'BIFUbC-heavy-or-residual-oil'!E13,'BIFUbC-LPG-propane-or-butane'!E13,'BIFUbC-hydrogen'!E13)</f>
        <v>43054790907725.742</v>
      </c>
      <c r="F14" s="16">
        <f>SUM('BIFUbC-electricity'!F13,'BIFUbC-coal'!F13,'BIFUbC-natural-gas'!F13,'BIFUbC-biomass'!F13,'BIFUbC-heat'!F13,'BIFUbC-crude-oil'!F13,'BIFUbC-petroleum-diesel'!F13,'BIFUbC-heavy-or-residual-oil'!F13,'BIFUbC-LPG-propane-or-butane'!F13,'BIFUbC-hydrogen'!F13)</f>
        <v>44164073067261.297</v>
      </c>
      <c r="G14" s="16">
        <f>SUM('BIFUbC-electricity'!G13,'BIFUbC-coal'!G13,'BIFUbC-natural-gas'!G13,'BIFUbC-biomass'!G13,'BIFUbC-heat'!G13,'BIFUbC-crude-oil'!G13,'BIFUbC-petroleum-diesel'!G13,'BIFUbC-heavy-or-residual-oil'!G13,'BIFUbC-LPG-propane-or-butane'!G13,'BIFUbC-hydrogen'!G13)</f>
        <v>45273355226796.828</v>
      </c>
      <c r="H14" s="16">
        <f>SUM('BIFUbC-electricity'!H13,'BIFUbC-coal'!H13,'BIFUbC-natural-gas'!H13,'BIFUbC-biomass'!H13,'BIFUbC-heat'!H13,'BIFUbC-crude-oil'!H13,'BIFUbC-petroleum-diesel'!H13,'BIFUbC-heavy-or-residual-oil'!H13,'BIFUbC-LPG-propane-or-butane'!H13,'BIFUbC-hydrogen'!H13)</f>
        <v>45736889423183.148</v>
      </c>
      <c r="I14" s="16">
        <f>SUM('BIFUbC-electricity'!I13,'BIFUbC-coal'!I13,'BIFUbC-natural-gas'!I13,'BIFUbC-biomass'!I13,'BIFUbC-heat'!I13,'BIFUbC-crude-oil'!I13,'BIFUbC-petroleum-diesel'!I13,'BIFUbC-heavy-or-residual-oil'!I13,'BIFUbC-LPG-propane-or-butane'!I13,'BIFUbC-hydrogen'!I13)</f>
        <v>46200423619569.43</v>
      </c>
      <c r="J14" s="16">
        <f>SUM('BIFUbC-electricity'!J13,'BIFUbC-coal'!J13,'BIFUbC-natural-gas'!J13,'BIFUbC-biomass'!J13,'BIFUbC-heat'!J13,'BIFUbC-crude-oil'!J13,'BIFUbC-petroleum-diesel'!J13,'BIFUbC-heavy-or-residual-oil'!J13,'BIFUbC-LPG-propane-or-butane'!J13,'BIFUbC-hydrogen'!J13)</f>
        <v>46663957815955.711</v>
      </c>
      <c r="K14" s="16">
        <f>SUM('BIFUbC-electricity'!K13,'BIFUbC-coal'!K13,'BIFUbC-natural-gas'!K13,'BIFUbC-biomass'!K13,'BIFUbC-heat'!K13,'BIFUbC-crude-oil'!K13,'BIFUbC-petroleum-diesel'!K13,'BIFUbC-heavy-or-residual-oil'!K13,'BIFUbC-LPG-propane-or-butane'!K13,'BIFUbC-hydrogen'!K13)</f>
        <v>47127492012342</v>
      </c>
      <c r="L14" s="16">
        <f>SUM('BIFUbC-electricity'!L13,'BIFUbC-coal'!L13,'BIFUbC-natural-gas'!L13,'BIFUbC-biomass'!L13,'BIFUbC-heat'!L13,'BIFUbC-crude-oil'!L13,'BIFUbC-petroleum-diesel'!L13,'BIFUbC-heavy-or-residual-oil'!L13,'BIFUbC-LPG-propane-or-butane'!L13,'BIFUbC-hydrogen'!L13)</f>
        <v>47591026208728.305</v>
      </c>
      <c r="M14" s="16">
        <f>SUM('BIFUbC-electricity'!M13,'BIFUbC-coal'!M13,'BIFUbC-natural-gas'!M13,'BIFUbC-biomass'!M13,'BIFUbC-heat'!M13,'BIFUbC-crude-oil'!M13,'BIFUbC-petroleum-diesel'!M13,'BIFUbC-heavy-or-residual-oil'!M13,'BIFUbC-LPG-propane-or-butane'!M13,'BIFUbC-hydrogen'!M13)</f>
        <v>47941334717664.984</v>
      </c>
      <c r="N14" s="16">
        <f>SUM('BIFUbC-electricity'!N13,'BIFUbC-coal'!N13,'BIFUbC-natural-gas'!N13,'BIFUbC-biomass'!N13,'BIFUbC-heat'!N13,'BIFUbC-crude-oil'!N13,'BIFUbC-petroleum-diesel'!N13,'BIFUbC-heavy-or-residual-oil'!N13,'BIFUbC-LPG-propane-or-butane'!N13,'BIFUbC-hydrogen'!N13)</f>
        <v>48291643226601.703</v>
      </c>
      <c r="O14" s="16">
        <f>SUM('BIFUbC-electricity'!O13,'BIFUbC-coal'!O13,'BIFUbC-natural-gas'!O13,'BIFUbC-biomass'!O13,'BIFUbC-heat'!O13,'BIFUbC-crude-oil'!O13,'BIFUbC-petroleum-diesel'!O13,'BIFUbC-heavy-or-residual-oil'!O13,'BIFUbC-LPG-propane-or-butane'!O13,'BIFUbC-hydrogen'!O13)</f>
        <v>48641951735538.414</v>
      </c>
      <c r="P14" s="16">
        <f>SUM('BIFUbC-electricity'!P13,'BIFUbC-coal'!P13,'BIFUbC-natural-gas'!P13,'BIFUbC-biomass'!P13,'BIFUbC-heat'!P13,'BIFUbC-crude-oil'!P13,'BIFUbC-petroleum-diesel'!P13,'BIFUbC-heavy-or-residual-oil'!P13,'BIFUbC-LPG-propane-or-butane'!P13,'BIFUbC-hydrogen'!P13)</f>
        <v>48992260244475.141</v>
      </c>
      <c r="Q14" s="16">
        <f>SUM('BIFUbC-electricity'!Q13,'BIFUbC-coal'!Q13,'BIFUbC-natural-gas'!Q13,'BIFUbC-biomass'!Q13,'BIFUbC-heat'!Q13,'BIFUbC-crude-oil'!Q13,'BIFUbC-petroleum-diesel'!Q13,'BIFUbC-heavy-or-residual-oil'!Q13,'BIFUbC-LPG-propane-or-butane'!Q13,'BIFUbC-hydrogen'!Q13)</f>
        <v>49342568753411.859</v>
      </c>
      <c r="R14" s="16">
        <f>SUM('BIFUbC-electricity'!R13,'BIFUbC-coal'!R13,'BIFUbC-natural-gas'!R13,'BIFUbC-biomass'!R13,'BIFUbC-heat'!R13,'BIFUbC-crude-oil'!R13,'BIFUbC-petroleum-diesel'!R13,'BIFUbC-heavy-or-residual-oil'!R13,'BIFUbC-LPG-propane-or-butane'!R13,'BIFUbC-hydrogen'!R13)</f>
        <v>49667842611611.719</v>
      </c>
      <c r="S14" s="16">
        <f>SUM('BIFUbC-electricity'!S13,'BIFUbC-coal'!S13,'BIFUbC-natural-gas'!S13,'BIFUbC-biomass'!S13,'BIFUbC-heat'!S13,'BIFUbC-crude-oil'!S13,'BIFUbC-petroleum-diesel'!S13,'BIFUbC-heavy-or-residual-oil'!S13,'BIFUbC-LPG-propane-or-butane'!S13,'BIFUbC-hydrogen'!S13)</f>
        <v>49993116469811.523</v>
      </c>
      <c r="T14" s="16">
        <f>SUM('BIFUbC-electricity'!T13,'BIFUbC-coal'!T13,'BIFUbC-natural-gas'!T13,'BIFUbC-biomass'!T13,'BIFUbC-heat'!T13,'BIFUbC-crude-oil'!T13,'BIFUbC-petroleum-diesel'!T13,'BIFUbC-heavy-or-residual-oil'!T13,'BIFUbC-LPG-propane-or-butane'!T13,'BIFUbC-hydrogen'!T13)</f>
        <v>50318390328011.359</v>
      </c>
      <c r="U14" s="16">
        <f>SUM('BIFUbC-electricity'!U13,'BIFUbC-coal'!U13,'BIFUbC-natural-gas'!U13,'BIFUbC-biomass'!U13,'BIFUbC-heat'!U13,'BIFUbC-crude-oil'!U13,'BIFUbC-petroleum-diesel'!U13,'BIFUbC-heavy-or-residual-oil'!U13,'BIFUbC-LPG-propane-or-butane'!U13,'BIFUbC-hydrogen'!U13)</f>
        <v>50643664186211.188</v>
      </c>
      <c r="V14" s="16">
        <f>SUM('BIFUbC-electricity'!V13,'BIFUbC-coal'!V13,'BIFUbC-natural-gas'!V13,'BIFUbC-biomass'!V13,'BIFUbC-heat'!V13,'BIFUbC-crude-oil'!V13,'BIFUbC-petroleum-diesel'!V13,'BIFUbC-heavy-or-residual-oil'!V13,'BIFUbC-LPG-propane-or-butane'!V13,'BIFUbC-hydrogen'!V13)</f>
        <v>50968938044410.984</v>
      </c>
      <c r="W14" s="16">
        <f>SUM('BIFUbC-electricity'!W13,'BIFUbC-coal'!W13,'BIFUbC-natural-gas'!W13,'BIFUbC-biomass'!W13,'BIFUbC-heat'!W13,'BIFUbC-crude-oil'!W13,'BIFUbC-petroleum-diesel'!W13,'BIFUbC-heavy-or-residual-oil'!W13,'BIFUbC-LPG-propane-or-butane'!W13,'BIFUbC-hydrogen'!W13)</f>
        <v>51327591436926.68</v>
      </c>
      <c r="X14" s="16">
        <f>SUM('BIFUbC-electricity'!X13,'BIFUbC-coal'!X13,'BIFUbC-natural-gas'!X13,'BIFUbC-biomass'!X13,'BIFUbC-heat'!X13,'BIFUbC-crude-oil'!X13,'BIFUbC-petroleum-diesel'!X13,'BIFUbC-heavy-or-residual-oil'!X13,'BIFUbC-LPG-propane-or-butane'!X13,'BIFUbC-hydrogen'!X13)</f>
        <v>51663486056045.148</v>
      </c>
      <c r="Y14" s="16">
        <f>SUM('BIFUbC-electricity'!Y13,'BIFUbC-coal'!Y13,'BIFUbC-natural-gas'!Y13,'BIFUbC-biomass'!Y13,'BIFUbC-heat'!Y13,'BIFUbC-crude-oil'!Y13,'BIFUbC-petroleum-diesel'!Y13,'BIFUbC-heavy-or-residual-oil'!Y13,'BIFUbC-LPG-propane-or-butane'!Y13,'BIFUbC-hydrogen'!Y13)</f>
        <v>51999380675163.711</v>
      </c>
      <c r="Z14" s="16">
        <f>SUM('BIFUbC-electricity'!Z13,'BIFUbC-coal'!Z13,'BIFUbC-natural-gas'!Z13,'BIFUbC-biomass'!Z13,'BIFUbC-heat'!Z13,'BIFUbC-crude-oil'!Z13,'BIFUbC-petroleum-diesel'!Z13,'BIFUbC-heavy-or-residual-oil'!Z13,'BIFUbC-LPG-propane-or-butane'!Z13,'BIFUbC-hydrogen'!Z13)</f>
        <v>52335275294282.188</v>
      </c>
      <c r="AA14" s="16">
        <f>SUM('BIFUbC-electricity'!AA13,'BIFUbC-coal'!AA13,'BIFUbC-natural-gas'!AA13,'BIFUbC-biomass'!AA13,'BIFUbC-heat'!AA13,'BIFUbC-crude-oil'!AA13,'BIFUbC-petroleum-diesel'!AA13,'BIFUbC-heavy-or-residual-oil'!AA13,'BIFUbC-LPG-propane-or-butane'!AA13,'BIFUbC-hydrogen'!AA13)</f>
        <v>52671169913400.734</v>
      </c>
      <c r="AB14" s="16">
        <f>SUM('BIFUbC-electricity'!AB13,'BIFUbC-coal'!AB13,'BIFUbC-natural-gas'!AB13,'BIFUbC-biomass'!AB13,'BIFUbC-heat'!AB13,'BIFUbC-crude-oil'!AB13,'BIFUbC-petroleum-diesel'!AB13,'BIFUbC-heavy-or-residual-oil'!AB13,'BIFUbC-LPG-propane-or-butane'!AB13,'BIFUbC-hydrogen'!AB13)</f>
        <v>53007064532519.195</v>
      </c>
      <c r="AC14" s="16">
        <f>SUM('BIFUbC-electricity'!AC13,'BIFUbC-coal'!AC13,'BIFUbC-natural-gas'!AC13,'BIFUbC-biomass'!AC13,'BIFUbC-heat'!AC13,'BIFUbC-crude-oil'!AC13,'BIFUbC-petroleum-diesel'!AC13,'BIFUbC-heavy-or-residual-oil'!AC13,'BIFUbC-LPG-propane-or-butane'!AC13,'BIFUbC-hydrogen'!AC13)</f>
        <v>53342959151637.766</v>
      </c>
      <c r="AD14" s="16">
        <f>SUM('BIFUbC-electricity'!AD13,'BIFUbC-coal'!AD13,'BIFUbC-natural-gas'!AD13,'BIFUbC-biomass'!AD13,'BIFUbC-heat'!AD13,'BIFUbC-crude-oil'!AD13,'BIFUbC-petroleum-diesel'!AD13,'BIFUbC-heavy-or-residual-oil'!AD13,'BIFUbC-LPG-propane-or-butane'!AD13,'BIFUbC-hydrogen'!AD13)</f>
        <v>53678853770756.242</v>
      </c>
      <c r="AE14" s="16">
        <f>SUM('BIFUbC-electricity'!AE13,'BIFUbC-coal'!AE13,'BIFUbC-natural-gas'!AE13,'BIFUbC-biomass'!AE13,'BIFUbC-heat'!AE13,'BIFUbC-crude-oil'!AE13,'BIFUbC-petroleum-diesel'!AE13,'BIFUbC-heavy-or-residual-oil'!AE13,'BIFUbC-LPG-propane-or-butane'!AE13,'BIFUbC-hydrogen'!AE13)</f>
        <v>54014748389874.727</v>
      </c>
      <c r="AF14" s="16">
        <f>SUM('BIFUbC-electricity'!AF13,'BIFUbC-coal'!AF13,'BIFUbC-natural-gas'!AF13,'BIFUbC-biomass'!AF13,'BIFUbC-heat'!AF13,'BIFUbC-crude-oil'!AF13,'BIFUbC-petroleum-diesel'!AF13,'BIFUbC-heavy-or-residual-oil'!AF13,'BIFUbC-LPG-propane-or-butane'!AF13,'BIFUbC-hydrogen'!AF13)</f>
        <v>54350643008993.289</v>
      </c>
    </row>
    <row r="15" spans="1:32">
      <c r="A15" t="s">
        <v>14</v>
      </c>
      <c r="B15" s="16">
        <f>SUM('BIFUbC-electricity'!B14,'BIFUbC-coal'!B14,'BIFUbC-natural-gas'!B14,'BIFUbC-biomass'!B14,'BIFUbC-heat'!B14,'BIFUbC-crude-oil'!B14,'BIFUbC-petroleum-diesel'!B14,'BIFUbC-heavy-or-residual-oil'!B14,'BIFUbC-LPG-propane-or-butane'!B14,'BIFUbC-hydrogen'!B14)</f>
        <v>268180076727524.88</v>
      </c>
      <c r="C15" s="16">
        <f>SUM('BIFUbC-electricity'!C14,'BIFUbC-coal'!C14,'BIFUbC-natural-gas'!C14,'BIFUbC-biomass'!C14,'BIFUbC-heat'!C14,'BIFUbC-crude-oil'!C14,'BIFUbC-petroleum-diesel'!C14,'BIFUbC-heavy-or-residual-oil'!C14,'BIFUbC-LPG-propane-or-butane'!C14,'BIFUbC-hydrogen'!C14)</f>
        <v>282908519441818.06</v>
      </c>
      <c r="D15" s="16">
        <f>SUM('BIFUbC-electricity'!D14,'BIFUbC-coal'!D14,'BIFUbC-natural-gas'!D14,'BIFUbC-biomass'!D14,'BIFUbC-heat'!D14,'BIFUbC-crude-oil'!D14,'BIFUbC-petroleum-diesel'!D14,'BIFUbC-heavy-or-residual-oil'!D14,'BIFUbC-LPG-propane-or-butane'!D14,'BIFUbC-hydrogen'!D14)</f>
        <v>297636962156111.25</v>
      </c>
      <c r="E15" s="16">
        <f>SUM('BIFUbC-electricity'!E14,'BIFUbC-coal'!E14,'BIFUbC-natural-gas'!E14,'BIFUbC-biomass'!E14,'BIFUbC-heat'!E14,'BIFUbC-crude-oil'!E14,'BIFUbC-petroleum-diesel'!E14,'BIFUbC-heavy-or-residual-oil'!E14,'BIFUbC-LPG-propane-or-butane'!E14,'BIFUbC-hydrogen'!E14)</f>
        <v>312365404870404.38</v>
      </c>
      <c r="F15" s="16">
        <f>SUM('BIFUbC-electricity'!F14,'BIFUbC-coal'!F14,'BIFUbC-natural-gas'!F14,'BIFUbC-biomass'!F14,'BIFUbC-heat'!F14,'BIFUbC-crude-oil'!F14,'BIFUbC-petroleum-diesel'!F14,'BIFUbC-heavy-or-residual-oil'!F14,'BIFUbC-LPG-propane-or-butane'!F14,'BIFUbC-hydrogen'!F14)</f>
        <v>327093847584697.5</v>
      </c>
      <c r="G15" s="16">
        <f>SUM('BIFUbC-electricity'!G14,'BIFUbC-coal'!G14,'BIFUbC-natural-gas'!G14,'BIFUbC-biomass'!G14,'BIFUbC-heat'!G14,'BIFUbC-crude-oil'!G14,'BIFUbC-petroleum-diesel'!G14,'BIFUbC-heavy-or-residual-oil'!G14,'BIFUbC-LPG-propane-or-butane'!G14,'BIFUbC-hydrogen'!G14)</f>
        <v>341822290298990.75</v>
      </c>
      <c r="H15" s="16">
        <f>SUM('BIFUbC-electricity'!H14,'BIFUbC-coal'!H14,'BIFUbC-natural-gas'!H14,'BIFUbC-biomass'!H14,'BIFUbC-heat'!H14,'BIFUbC-crude-oil'!H14,'BIFUbC-petroleum-diesel'!H14,'BIFUbC-heavy-or-residual-oil'!H14,'BIFUbC-LPG-propane-or-butane'!H14,'BIFUbC-hydrogen'!H14)</f>
        <v>349283882455206.38</v>
      </c>
      <c r="I15" s="16">
        <f>SUM('BIFUbC-electricity'!I14,'BIFUbC-coal'!I14,'BIFUbC-natural-gas'!I14,'BIFUbC-biomass'!I14,'BIFUbC-heat'!I14,'BIFUbC-crude-oil'!I14,'BIFUbC-petroleum-diesel'!I14,'BIFUbC-heavy-or-residual-oil'!I14,'BIFUbC-LPG-propane-or-butane'!I14,'BIFUbC-hydrogen'!I14)</f>
        <v>356745474611422.06</v>
      </c>
      <c r="J15" s="16">
        <f>SUM('BIFUbC-electricity'!J14,'BIFUbC-coal'!J14,'BIFUbC-natural-gas'!J14,'BIFUbC-biomass'!J14,'BIFUbC-heat'!J14,'BIFUbC-crude-oil'!J14,'BIFUbC-petroleum-diesel'!J14,'BIFUbC-heavy-or-residual-oil'!J14,'BIFUbC-LPG-propane-or-butane'!J14,'BIFUbC-hydrogen'!J14)</f>
        <v>364207066767636.31</v>
      </c>
      <c r="K15" s="16">
        <f>SUM('BIFUbC-electricity'!K14,'BIFUbC-coal'!K14,'BIFUbC-natural-gas'!K14,'BIFUbC-biomass'!K14,'BIFUbC-heat'!K14,'BIFUbC-crude-oil'!K14,'BIFUbC-petroleum-diesel'!K14,'BIFUbC-heavy-or-residual-oil'!K14,'BIFUbC-LPG-propane-or-butane'!K14,'BIFUbC-hydrogen'!K14)</f>
        <v>371668658923851.94</v>
      </c>
      <c r="L15" s="16">
        <f>SUM('BIFUbC-electricity'!L14,'BIFUbC-coal'!L14,'BIFUbC-natural-gas'!L14,'BIFUbC-biomass'!L14,'BIFUbC-heat'!L14,'BIFUbC-crude-oil'!L14,'BIFUbC-petroleum-diesel'!L14,'BIFUbC-heavy-or-residual-oil'!L14,'BIFUbC-LPG-propane-or-butane'!L14,'BIFUbC-hydrogen'!L14)</f>
        <v>379130251080065.56</v>
      </c>
      <c r="M15" s="16">
        <f>SUM('BIFUbC-electricity'!M14,'BIFUbC-coal'!M14,'BIFUbC-natural-gas'!M14,'BIFUbC-biomass'!M14,'BIFUbC-heat'!M14,'BIFUbC-crude-oil'!M14,'BIFUbC-petroleum-diesel'!M14,'BIFUbC-heavy-or-residual-oil'!M14,'BIFUbC-LPG-propane-or-butane'!M14,'BIFUbC-hydrogen'!M14)</f>
        <v>385162550535941.94</v>
      </c>
      <c r="N15" s="16">
        <f>SUM('BIFUbC-electricity'!N14,'BIFUbC-coal'!N14,'BIFUbC-natural-gas'!N14,'BIFUbC-biomass'!N14,'BIFUbC-heat'!N14,'BIFUbC-crude-oil'!N14,'BIFUbC-petroleum-diesel'!N14,'BIFUbC-heavy-or-residual-oil'!N14,'BIFUbC-LPG-propane-or-butane'!N14,'BIFUbC-hydrogen'!N14)</f>
        <v>391194849991816.5</v>
      </c>
      <c r="O15" s="16">
        <f>SUM('BIFUbC-electricity'!O14,'BIFUbC-coal'!O14,'BIFUbC-natural-gas'!O14,'BIFUbC-biomass'!O14,'BIFUbC-heat'!O14,'BIFUbC-crude-oil'!O14,'BIFUbC-petroleum-diesel'!O14,'BIFUbC-heavy-or-residual-oil'!O14,'BIFUbC-LPG-propane-or-butane'!O14,'BIFUbC-hydrogen'!O14)</f>
        <v>397227149447692.25</v>
      </c>
      <c r="P15" s="16">
        <f>SUM('BIFUbC-electricity'!P14,'BIFUbC-coal'!P14,'BIFUbC-natural-gas'!P14,'BIFUbC-biomass'!P14,'BIFUbC-heat'!P14,'BIFUbC-crude-oil'!P14,'BIFUbC-petroleum-diesel'!P14,'BIFUbC-heavy-or-residual-oil'!P14,'BIFUbC-LPG-propane-or-butane'!P14,'BIFUbC-hydrogen'!P14)</f>
        <v>403259448903566.69</v>
      </c>
      <c r="Q15" s="16">
        <f>SUM('BIFUbC-electricity'!Q14,'BIFUbC-coal'!Q14,'BIFUbC-natural-gas'!Q14,'BIFUbC-biomass'!Q14,'BIFUbC-heat'!Q14,'BIFUbC-crude-oil'!Q14,'BIFUbC-petroleum-diesel'!Q14,'BIFUbC-heavy-or-residual-oil'!Q14,'BIFUbC-LPG-propane-or-butane'!Q14,'BIFUbC-hydrogen'!Q14)</f>
        <v>409291748359441.19</v>
      </c>
      <c r="R15" s="16">
        <f>SUM('BIFUbC-electricity'!R14,'BIFUbC-coal'!R14,'BIFUbC-natural-gas'!R14,'BIFUbC-biomass'!R14,'BIFUbC-heat'!R14,'BIFUbC-crude-oil'!R14,'BIFUbC-petroleum-diesel'!R14,'BIFUbC-heavy-or-residual-oil'!R14,'BIFUbC-LPG-propane-or-butane'!R14,'BIFUbC-hydrogen'!R14)</f>
        <v>414739627363126.44</v>
      </c>
      <c r="S15" s="16">
        <f>SUM('BIFUbC-electricity'!S14,'BIFUbC-coal'!S14,'BIFUbC-natural-gas'!S14,'BIFUbC-biomass'!S14,'BIFUbC-heat'!S14,'BIFUbC-crude-oil'!S14,'BIFUbC-petroleum-diesel'!S14,'BIFUbC-heavy-or-residual-oil'!S14,'BIFUbC-LPG-propane-or-butane'!S14,'BIFUbC-hydrogen'!S14)</f>
        <v>420187506366811.63</v>
      </c>
      <c r="T15" s="16">
        <f>SUM('BIFUbC-electricity'!T14,'BIFUbC-coal'!T14,'BIFUbC-natural-gas'!T14,'BIFUbC-biomass'!T14,'BIFUbC-heat'!T14,'BIFUbC-crude-oil'!T14,'BIFUbC-petroleum-diesel'!T14,'BIFUbC-heavy-or-residual-oil'!T14,'BIFUbC-LPG-propane-or-butane'!T14,'BIFUbC-hydrogen'!T14)</f>
        <v>425635385370495.5</v>
      </c>
      <c r="U15" s="16">
        <f>SUM('BIFUbC-electricity'!U14,'BIFUbC-coal'!U14,'BIFUbC-natural-gas'!U14,'BIFUbC-biomass'!U14,'BIFUbC-heat'!U14,'BIFUbC-crude-oil'!U14,'BIFUbC-petroleum-diesel'!U14,'BIFUbC-heavy-or-residual-oil'!U14,'BIFUbC-LPG-propane-or-butane'!U14,'BIFUbC-hydrogen'!U14)</f>
        <v>431083264374180.75</v>
      </c>
      <c r="V15" s="16">
        <f>SUM('BIFUbC-electricity'!V14,'BIFUbC-coal'!V14,'BIFUbC-natural-gas'!V14,'BIFUbC-biomass'!V14,'BIFUbC-heat'!V14,'BIFUbC-crude-oil'!V14,'BIFUbC-petroleum-diesel'!V14,'BIFUbC-heavy-or-residual-oil'!V14,'BIFUbC-LPG-propane-or-butane'!V14,'BIFUbC-hydrogen'!V14)</f>
        <v>436531143377863.81</v>
      </c>
      <c r="W15" s="16">
        <f>SUM('BIFUbC-electricity'!W14,'BIFUbC-coal'!W14,'BIFUbC-natural-gas'!W14,'BIFUbC-biomass'!W14,'BIFUbC-heat'!W14,'BIFUbC-crude-oil'!W14,'BIFUbC-petroleum-diesel'!W14,'BIFUbC-heavy-or-residual-oil'!W14,'BIFUbC-LPG-propane-or-butane'!W14,'BIFUbC-hydrogen'!W14)</f>
        <v>442758249651135.88</v>
      </c>
      <c r="X15" s="16">
        <f>SUM('BIFUbC-electricity'!X14,'BIFUbC-coal'!X14,'BIFUbC-natural-gas'!X14,'BIFUbC-biomass'!X14,'BIFUbC-heat'!X14,'BIFUbC-crude-oil'!X14,'BIFUbC-petroleum-diesel'!X14,'BIFUbC-heavy-or-residual-oil'!X14,'BIFUbC-LPG-propane-or-butane'!X14,'BIFUbC-hydrogen'!X14)</f>
        <v>448454064604234.94</v>
      </c>
      <c r="Y15" s="16">
        <f>SUM('BIFUbC-electricity'!Y14,'BIFUbC-coal'!Y14,'BIFUbC-natural-gas'!Y14,'BIFUbC-biomass'!Y14,'BIFUbC-heat'!Y14,'BIFUbC-crude-oil'!Y14,'BIFUbC-petroleum-diesel'!Y14,'BIFUbC-heavy-or-residual-oil'!Y14,'BIFUbC-LPG-propane-or-butane'!Y14,'BIFUbC-hydrogen'!Y14)</f>
        <v>454149879557334.44</v>
      </c>
      <c r="Z15" s="16">
        <f>SUM('BIFUbC-electricity'!Z14,'BIFUbC-coal'!Z14,'BIFUbC-natural-gas'!Z14,'BIFUbC-biomass'!Z14,'BIFUbC-heat'!Z14,'BIFUbC-crude-oil'!Z14,'BIFUbC-petroleum-diesel'!Z14,'BIFUbC-heavy-or-residual-oil'!Z14,'BIFUbC-LPG-propane-or-butane'!Z14,'BIFUbC-hydrogen'!Z14)</f>
        <v>459845694510432.13</v>
      </c>
      <c r="AA15" s="16">
        <f>SUM('BIFUbC-electricity'!AA14,'BIFUbC-coal'!AA14,'BIFUbC-natural-gas'!AA14,'BIFUbC-biomass'!AA14,'BIFUbC-heat'!AA14,'BIFUbC-crude-oil'!AA14,'BIFUbC-petroleum-diesel'!AA14,'BIFUbC-heavy-or-residual-oil'!AA14,'BIFUbC-LPG-propane-or-butane'!AA14,'BIFUbC-hydrogen'!AA14)</f>
        <v>465541509463531.19</v>
      </c>
      <c r="AB15" s="16">
        <f>SUM('BIFUbC-electricity'!AB14,'BIFUbC-coal'!AB14,'BIFUbC-natural-gas'!AB14,'BIFUbC-biomass'!AB14,'BIFUbC-heat'!AB14,'BIFUbC-crude-oil'!AB14,'BIFUbC-petroleum-diesel'!AB14,'BIFUbC-heavy-or-residual-oil'!AB14,'BIFUbC-LPG-propane-or-butane'!AB14,'BIFUbC-hydrogen'!AB14)</f>
        <v>471237324416630.06</v>
      </c>
      <c r="AC15" s="16">
        <f>SUM('BIFUbC-electricity'!AC14,'BIFUbC-coal'!AC14,'BIFUbC-natural-gas'!AC14,'BIFUbC-biomass'!AC14,'BIFUbC-heat'!AC14,'BIFUbC-crude-oil'!AC14,'BIFUbC-petroleum-diesel'!AC14,'BIFUbC-heavy-or-residual-oil'!AC14,'BIFUbC-LPG-propane-or-butane'!AC14,'BIFUbC-hydrogen'!AC14)</f>
        <v>476933139369728.31</v>
      </c>
      <c r="AD15" s="16">
        <f>SUM('BIFUbC-electricity'!AD14,'BIFUbC-coal'!AD14,'BIFUbC-natural-gas'!AD14,'BIFUbC-biomass'!AD14,'BIFUbC-heat'!AD14,'BIFUbC-crude-oil'!AD14,'BIFUbC-petroleum-diesel'!AD14,'BIFUbC-heavy-or-residual-oil'!AD14,'BIFUbC-LPG-propane-or-butane'!AD14,'BIFUbC-hydrogen'!AD14)</f>
        <v>482628954322827.44</v>
      </c>
      <c r="AE15" s="16">
        <f>SUM('BIFUbC-electricity'!AE14,'BIFUbC-coal'!AE14,'BIFUbC-natural-gas'!AE14,'BIFUbC-biomass'!AE14,'BIFUbC-heat'!AE14,'BIFUbC-crude-oil'!AE14,'BIFUbC-petroleum-diesel'!AE14,'BIFUbC-heavy-or-residual-oil'!AE14,'BIFUbC-LPG-propane-or-butane'!AE14,'BIFUbC-hydrogen'!AE14)</f>
        <v>488324769275926.44</v>
      </c>
      <c r="AF15" s="16">
        <f>SUM('BIFUbC-electricity'!AF14,'BIFUbC-coal'!AF14,'BIFUbC-natural-gas'!AF14,'BIFUbC-biomass'!AF14,'BIFUbC-heat'!AF14,'BIFUbC-crude-oil'!AF14,'BIFUbC-petroleum-diesel'!AF14,'BIFUbC-heavy-or-residual-oil'!AF14,'BIFUbC-LPG-propane-or-butane'!AF14,'BIFUbC-hydrogen'!AF14)</f>
        <v>494020584229024.63</v>
      </c>
    </row>
    <row r="16" spans="1:32">
      <c r="A16" t="s">
        <v>15</v>
      </c>
      <c r="B16" s="16">
        <f>SUM('BIFUbC-electricity'!B15,'BIFUbC-coal'!B15,'BIFUbC-natural-gas'!B15,'BIFUbC-biomass'!B15,'BIFUbC-heat'!B15,'BIFUbC-crude-oil'!B15,'BIFUbC-petroleum-diesel'!B15,'BIFUbC-heavy-or-residual-oil'!B15,'BIFUbC-LPG-propane-or-butane'!B15,'BIFUbC-hydrogen'!B15)</f>
        <v>1142256455714407</v>
      </c>
      <c r="C16" s="16">
        <f>SUM('BIFUbC-electricity'!C15,'BIFUbC-coal'!C15,'BIFUbC-natural-gas'!C15,'BIFUbC-biomass'!C15,'BIFUbC-heat'!C15,'BIFUbC-crude-oil'!C15,'BIFUbC-petroleum-diesel'!C15,'BIFUbC-heavy-or-residual-oil'!C15,'BIFUbC-LPG-propane-or-butane'!C15,'BIFUbC-hydrogen'!C15)</f>
        <v>1182239782919372</v>
      </c>
      <c r="D16" s="16">
        <f>SUM('BIFUbC-electricity'!D15,'BIFUbC-coal'!D15,'BIFUbC-natural-gas'!D15,'BIFUbC-biomass'!D15,'BIFUbC-heat'!D15,'BIFUbC-crude-oil'!D15,'BIFUbC-petroleum-diesel'!D15,'BIFUbC-heavy-or-residual-oil'!D15,'BIFUbC-LPG-propane-or-butane'!D15,'BIFUbC-hydrogen'!D15)</f>
        <v>1222223110124337.3</v>
      </c>
      <c r="E16" s="16">
        <f>SUM('BIFUbC-electricity'!E15,'BIFUbC-coal'!E15,'BIFUbC-natural-gas'!E15,'BIFUbC-biomass'!E15,'BIFUbC-heat'!E15,'BIFUbC-crude-oil'!E15,'BIFUbC-petroleum-diesel'!E15,'BIFUbC-heavy-or-residual-oil'!E15,'BIFUbC-LPG-propane-or-butane'!E15,'BIFUbC-hydrogen'!E15)</f>
        <v>1262206437329302</v>
      </c>
      <c r="F16" s="16">
        <f>SUM('BIFUbC-electricity'!F15,'BIFUbC-coal'!F15,'BIFUbC-natural-gas'!F15,'BIFUbC-biomass'!F15,'BIFUbC-heat'!F15,'BIFUbC-crude-oil'!F15,'BIFUbC-petroleum-diesel'!F15,'BIFUbC-heavy-or-residual-oil'!F15,'BIFUbC-LPG-propane-or-butane'!F15,'BIFUbC-hydrogen'!F15)</f>
        <v>1302189764534267.3</v>
      </c>
      <c r="G16" s="16">
        <f>SUM('BIFUbC-electricity'!G15,'BIFUbC-coal'!G15,'BIFUbC-natural-gas'!G15,'BIFUbC-biomass'!G15,'BIFUbC-heat'!G15,'BIFUbC-crude-oil'!G15,'BIFUbC-petroleum-diesel'!G15,'BIFUbC-heavy-or-residual-oil'!G15,'BIFUbC-LPG-propane-or-butane'!G15,'BIFUbC-hydrogen'!G15)</f>
        <v>1342173091739232</v>
      </c>
      <c r="H16" s="16">
        <f>SUM('BIFUbC-electricity'!H15,'BIFUbC-coal'!H15,'BIFUbC-natural-gas'!H15,'BIFUbC-biomass'!H15,'BIFUbC-heat'!H15,'BIFUbC-crude-oil'!H15,'BIFUbC-petroleum-diesel'!H15,'BIFUbC-heavy-or-residual-oil'!H15,'BIFUbC-LPG-propane-or-butane'!H15,'BIFUbC-hydrogen'!H15)</f>
        <v>1350255730280901.3</v>
      </c>
      <c r="I16" s="16">
        <f>SUM('BIFUbC-electricity'!I15,'BIFUbC-coal'!I15,'BIFUbC-natural-gas'!I15,'BIFUbC-biomass'!I15,'BIFUbC-heat'!I15,'BIFUbC-crude-oil'!I15,'BIFUbC-petroleum-diesel'!I15,'BIFUbC-heavy-or-residual-oil'!I15,'BIFUbC-LPG-propane-or-butane'!I15,'BIFUbC-hydrogen'!I15)</f>
        <v>1358338368822572</v>
      </c>
      <c r="J16" s="16">
        <f>SUM('BIFUbC-electricity'!J15,'BIFUbC-coal'!J15,'BIFUbC-natural-gas'!J15,'BIFUbC-biomass'!J15,'BIFUbC-heat'!J15,'BIFUbC-crude-oil'!J15,'BIFUbC-petroleum-diesel'!J15,'BIFUbC-heavy-or-residual-oil'!J15,'BIFUbC-LPG-propane-or-butane'!J15,'BIFUbC-hydrogen'!J15)</f>
        <v>1366421007364243.8</v>
      </c>
      <c r="K16" s="16">
        <f>SUM('BIFUbC-electricity'!K15,'BIFUbC-coal'!K15,'BIFUbC-natural-gas'!K15,'BIFUbC-biomass'!K15,'BIFUbC-heat'!K15,'BIFUbC-crude-oil'!K15,'BIFUbC-petroleum-diesel'!K15,'BIFUbC-heavy-or-residual-oil'!K15,'BIFUbC-LPG-propane-or-butane'!K15,'BIFUbC-hydrogen'!K15)</f>
        <v>1374503645905914.8</v>
      </c>
      <c r="L16" s="16">
        <f>SUM('BIFUbC-electricity'!L15,'BIFUbC-coal'!L15,'BIFUbC-natural-gas'!L15,'BIFUbC-biomass'!L15,'BIFUbC-heat'!L15,'BIFUbC-crude-oil'!L15,'BIFUbC-petroleum-diesel'!L15,'BIFUbC-heavy-or-residual-oil'!L15,'BIFUbC-LPG-propane-or-butane'!L15,'BIFUbC-hydrogen'!L15)</f>
        <v>1382586284447587.5</v>
      </c>
      <c r="M16" s="16">
        <f>SUM('BIFUbC-electricity'!M15,'BIFUbC-coal'!M15,'BIFUbC-natural-gas'!M15,'BIFUbC-biomass'!M15,'BIFUbC-heat'!M15,'BIFUbC-crude-oil'!M15,'BIFUbC-petroleum-diesel'!M15,'BIFUbC-heavy-or-residual-oil'!M15,'BIFUbC-LPG-propane-or-butane'!M15,'BIFUbC-hydrogen'!M15)</f>
        <v>1380934710892734.3</v>
      </c>
      <c r="N16" s="16">
        <f>SUM('BIFUbC-electricity'!N15,'BIFUbC-coal'!N15,'BIFUbC-natural-gas'!N15,'BIFUbC-biomass'!N15,'BIFUbC-heat'!N15,'BIFUbC-crude-oil'!N15,'BIFUbC-petroleum-diesel'!N15,'BIFUbC-heavy-or-residual-oil'!N15,'BIFUbC-LPG-propane-or-butane'!N15,'BIFUbC-hydrogen'!N15)</f>
        <v>1379283137337880.5</v>
      </c>
      <c r="O16" s="16">
        <f>SUM('BIFUbC-electricity'!O15,'BIFUbC-coal'!O15,'BIFUbC-natural-gas'!O15,'BIFUbC-biomass'!O15,'BIFUbC-heat'!O15,'BIFUbC-crude-oil'!O15,'BIFUbC-petroleum-diesel'!O15,'BIFUbC-heavy-or-residual-oil'!O15,'BIFUbC-LPG-propane-or-butane'!O15,'BIFUbC-hydrogen'!O15)</f>
        <v>1377631563783026.8</v>
      </c>
      <c r="P16" s="16">
        <f>SUM('BIFUbC-electricity'!P15,'BIFUbC-coal'!P15,'BIFUbC-natural-gas'!P15,'BIFUbC-biomass'!P15,'BIFUbC-heat'!P15,'BIFUbC-crude-oil'!P15,'BIFUbC-petroleum-diesel'!P15,'BIFUbC-heavy-or-residual-oil'!P15,'BIFUbC-LPG-propane-or-butane'!P15,'BIFUbC-hydrogen'!P15)</f>
        <v>1375979990228172.5</v>
      </c>
      <c r="Q16" s="16">
        <f>SUM('BIFUbC-electricity'!Q15,'BIFUbC-coal'!Q15,'BIFUbC-natural-gas'!Q15,'BIFUbC-biomass'!Q15,'BIFUbC-heat'!Q15,'BIFUbC-crude-oil'!Q15,'BIFUbC-petroleum-diesel'!Q15,'BIFUbC-heavy-or-residual-oil'!Q15,'BIFUbC-LPG-propane-or-butane'!Q15,'BIFUbC-hydrogen'!Q15)</f>
        <v>1374328416673318.3</v>
      </c>
      <c r="R16" s="16">
        <f>SUM('BIFUbC-electricity'!R15,'BIFUbC-coal'!R15,'BIFUbC-natural-gas'!R15,'BIFUbC-biomass'!R15,'BIFUbC-heat'!R15,'BIFUbC-crude-oil'!R15,'BIFUbC-petroleum-diesel'!R15,'BIFUbC-heavy-or-residual-oil'!R15,'BIFUbC-LPG-propane-or-butane'!R15,'BIFUbC-hydrogen'!R15)</f>
        <v>1367252922154493</v>
      </c>
      <c r="S16" s="16">
        <f>SUM('BIFUbC-electricity'!S15,'BIFUbC-coal'!S15,'BIFUbC-natural-gas'!S15,'BIFUbC-biomass'!S15,'BIFUbC-heat'!S15,'BIFUbC-crude-oil'!S15,'BIFUbC-petroleum-diesel'!S15,'BIFUbC-heavy-or-residual-oil'!S15,'BIFUbC-LPG-propane-or-butane'!S15,'BIFUbC-hydrogen'!S15)</f>
        <v>1360177427635667.5</v>
      </c>
      <c r="T16" s="16">
        <f>SUM('BIFUbC-electricity'!T15,'BIFUbC-coal'!T15,'BIFUbC-natural-gas'!T15,'BIFUbC-biomass'!T15,'BIFUbC-heat'!T15,'BIFUbC-crude-oil'!T15,'BIFUbC-petroleum-diesel'!T15,'BIFUbC-heavy-or-residual-oil'!T15,'BIFUbC-LPG-propane-or-butane'!T15,'BIFUbC-hydrogen'!T15)</f>
        <v>1353101933116843</v>
      </c>
      <c r="U16" s="16">
        <f>SUM('BIFUbC-electricity'!U15,'BIFUbC-coal'!U15,'BIFUbC-natural-gas'!U15,'BIFUbC-biomass'!U15,'BIFUbC-heat'!U15,'BIFUbC-crude-oil'!U15,'BIFUbC-petroleum-diesel'!U15,'BIFUbC-heavy-or-residual-oil'!U15,'BIFUbC-LPG-propane-or-butane'!U15,'BIFUbC-hydrogen'!U15)</f>
        <v>1346026438598017.8</v>
      </c>
      <c r="V16" s="16">
        <f>SUM('BIFUbC-electricity'!V15,'BIFUbC-coal'!V15,'BIFUbC-natural-gas'!V15,'BIFUbC-biomass'!V15,'BIFUbC-heat'!V15,'BIFUbC-crude-oil'!V15,'BIFUbC-petroleum-diesel'!V15,'BIFUbC-heavy-or-residual-oil'!V15,'BIFUbC-LPG-propane-or-butane'!V15,'BIFUbC-hydrogen'!V15)</f>
        <v>1338950944079193</v>
      </c>
      <c r="W16" s="16">
        <f>SUM('BIFUbC-electricity'!W15,'BIFUbC-coal'!W15,'BIFUbC-natural-gas'!W15,'BIFUbC-biomass'!W15,'BIFUbC-heat'!W15,'BIFUbC-crude-oil'!W15,'BIFUbC-petroleum-diesel'!W15,'BIFUbC-heavy-or-residual-oil'!W15,'BIFUbC-LPG-propane-or-butane'!W15,'BIFUbC-hydrogen'!W15)</f>
        <v>1339107344178994.8</v>
      </c>
      <c r="X16" s="16">
        <f>SUM('BIFUbC-electricity'!X15,'BIFUbC-coal'!X15,'BIFUbC-natural-gas'!X15,'BIFUbC-biomass'!X15,'BIFUbC-heat'!X15,'BIFUbC-crude-oil'!X15,'BIFUbC-petroleum-diesel'!X15,'BIFUbC-heavy-or-residual-oil'!X15,'BIFUbC-LPG-propane-or-butane'!X15,'BIFUbC-hydrogen'!X15)</f>
        <v>1334332907038824.3</v>
      </c>
      <c r="Y16" s="16">
        <f>SUM('BIFUbC-electricity'!Y15,'BIFUbC-coal'!Y15,'BIFUbC-natural-gas'!Y15,'BIFUbC-biomass'!Y15,'BIFUbC-heat'!Y15,'BIFUbC-crude-oil'!Y15,'BIFUbC-petroleum-diesel'!Y15,'BIFUbC-heavy-or-residual-oil'!Y15,'BIFUbC-LPG-propane-or-butane'!Y15,'BIFUbC-hydrogen'!Y15)</f>
        <v>1329558469898653.8</v>
      </c>
      <c r="Z16" s="16">
        <f>SUM('BIFUbC-electricity'!Z15,'BIFUbC-coal'!Z15,'BIFUbC-natural-gas'!Z15,'BIFUbC-biomass'!Z15,'BIFUbC-heat'!Z15,'BIFUbC-crude-oil'!Z15,'BIFUbC-petroleum-diesel'!Z15,'BIFUbC-heavy-or-residual-oil'!Z15,'BIFUbC-LPG-propane-or-butane'!Z15,'BIFUbC-hydrogen'!Z15)</f>
        <v>1324784032758483.8</v>
      </c>
      <c r="AA16" s="16">
        <f>SUM('BIFUbC-electricity'!AA15,'BIFUbC-coal'!AA15,'BIFUbC-natural-gas'!AA15,'BIFUbC-biomass'!AA15,'BIFUbC-heat'!AA15,'BIFUbC-crude-oil'!AA15,'BIFUbC-petroleum-diesel'!AA15,'BIFUbC-heavy-or-residual-oil'!AA15,'BIFUbC-LPG-propane-or-butane'!AA15,'BIFUbC-hydrogen'!AA15)</f>
        <v>1320009595618313</v>
      </c>
      <c r="AB16" s="16">
        <f>SUM('BIFUbC-electricity'!AB15,'BIFUbC-coal'!AB15,'BIFUbC-natural-gas'!AB15,'BIFUbC-biomass'!AB15,'BIFUbC-heat'!AB15,'BIFUbC-crude-oil'!AB15,'BIFUbC-petroleum-diesel'!AB15,'BIFUbC-heavy-or-residual-oil'!AB15,'BIFUbC-LPG-propane-or-butane'!AB15,'BIFUbC-hydrogen'!AB15)</f>
        <v>1315235158478141.3</v>
      </c>
      <c r="AC16" s="16">
        <f>SUM('BIFUbC-electricity'!AC15,'BIFUbC-coal'!AC15,'BIFUbC-natural-gas'!AC15,'BIFUbC-biomass'!AC15,'BIFUbC-heat'!AC15,'BIFUbC-crude-oil'!AC15,'BIFUbC-petroleum-diesel'!AC15,'BIFUbC-heavy-or-residual-oil'!AC15,'BIFUbC-LPG-propane-or-butane'!AC15,'BIFUbC-hydrogen'!AC15)</f>
        <v>1310460721337970.5</v>
      </c>
      <c r="AD16" s="16">
        <f>SUM('BIFUbC-electricity'!AD15,'BIFUbC-coal'!AD15,'BIFUbC-natural-gas'!AD15,'BIFUbC-biomass'!AD15,'BIFUbC-heat'!AD15,'BIFUbC-crude-oil'!AD15,'BIFUbC-petroleum-diesel'!AD15,'BIFUbC-heavy-or-residual-oil'!AD15,'BIFUbC-LPG-propane-or-butane'!AD15,'BIFUbC-hydrogen'!AD15)</f>
        <v>1305686284197800.3</v>
      </c>
      <c r="AE16" s="16">
        <f>SUM('BIFUbC-electricity'!AE15,'BIFUbC-coal'!AE15,'BIFUbC-natural-gas'!AE15,'BIFUbC-biomass'!AE15,'BIFUbC-heat'!AE15,'BIFUbC-crude-oil'!AE15,'BIFUbC-petroleum-diesel'!AE15,'BIFUbC-heavy-or-residual-oil'!AE15,'BIFUbC-LPG-propane-or-butane'!AE15,'BIFUbC-hydrogen'!AE15)</f>
        <v>1300911847057630.3</v>
      </c>
      <c r="AF16" s="16">
        <f>SUM('BIFUbC-electricity'!AF15,'BIFUbC-coal'!AF15,'BIFUbC-natural-gas'!AF15,'BIFUbC-biomass'!AF15,'BIFUbC-heat'!AF15,'BIFUbC-crude-oil'!AF15,'BIFUbC-petroleum-diesel'!AF15,'BIFUbC-heavy-or-residual-oil'!AF15,'BIFUbC-LPG-propane-or-butane'!AF15,'BIFUbC-hydrogen'!AF15)</f>
        <v>1296137409917459.8</v>
      </c>
    </row>
    <row r="17" spans="1:32">
      <c r="A17" t="s">
        <v>16</v>
      </c>
      <c r="B17" s="16">
        <f>SUM('BIFUbC-electricity'!B16,'BIFUbC-coal'!B16,'BIFUbC-natural-gas'!B16,'BIFUbC-biomass'!B16,'BIFUbC-heat'!B16,'BIFUbC-crude-oil'!B16,'BIFUbC-petroleum-diesel'!B16,'BIFUbC-heavy-or-residual-oil'!B16,'BIFUbC-LPG-propane-or-butane'!B16,'BIFUbC-hydrogen'!B16)</f>
        <v>114374882046781.72</v>
      </c>
      <c r="C17" s="16">
        <f>SUM('BIFUbC-electricity'!C16,'BIFUbC-coal'!C16,'BIFUbC-natural-gas'!C16,'BIFUbC-biomass'!C16,'BIFUbC-heat'!C16,'BIFUbC-crude-oil'!C16,'BIFUbC-petroleum-diesel'!C16,'BIFUbC-heavy-or-residual-oil'!C16,'BIFUbC-LPG-propane-or-butane'!C16,'BIFUbC-hydrogen'!C16)</f>
        <v>115957103610947.5</v>
      </c>
      <c r="D17" s="16">
        <f>SUM('BIFUbC-electricity'!D16,'BIFUbC-coal'!D16,'BIFUbC-natural-gas'!D16,'BIFUbC-biomass'!D16,'BIFUbC-heat'!D16,'BIFUbC-crude-oil'!D16,'BIFUbC-petroleum-diesel'!D16,'BIFUbC-heavy-or-residual-oil'!D16,'BIFUbC-LPG-propane-or-butane'!D16,'BIFUbC-hydrogen'!D16)</f>
        <v>117539325175113.3</v>
      </c>
      <c r="E17" s="16">
        <f>SUM('BIFUbC-electricity'!E16,'BIFUbC-coal'!E16,'BIFUbC-natural-gas'!E16,'BIFUbC-biomass'!E16,'BIFUbC-heat'!E16,'BIFUbC-crude-oil'!E16,'BIFUbC-petroleum-diesel'!E16,'BIFUbC-heavy-or-residual-oil'!E16,'BIFUbC-LPG-propane-or-butane'!E16,'BIFUbC-hydrogen'!E16)</f>
        <v>119121546739279.03</v>
      </c>
      <c r="F17" s="16">
        <f>SUM('BIFUbC-electricity'!F16,'BIFUbC-coal'!F16,'BIFUbC-natural-gas'!F16,'BIFUbC-biomass'!F16,'BIFUbC-heat'!F16,'BIFUbC-crude-oil'!F16,'BIFUbC-petroleum-diesel'!F16,'BIFUbC-heavy-or-residual-oil'!F16,'BIFUbC-LPG-propane-or-butane'!F16,'BIFUbC-hydrogen'!F16)</f>
        <v>120703768303444.83</v>
      </c>
      <c r="G17" s="16">
        <f>SUM('BIFUbC-electricity'!G16,'BIFUbC-coal'!G16,'BIFUbC-natural-gas'!G16,'BIFUbC-biomass'!G16,'BIFUbC-heat'!G16,'BIFUbC-crude-oil'!G16,'BIFUbC-petroleum-diesel'!G16,'BIFUbC-heavy-or-residual-oil'!G16,'BIFUbC-LPG-propane-or-butane'!G16,'BIFUbC-hydrogen'!G16)</f>
        <v>122285989867610.58</v>
      </c>
      <c r="H17" s="16">
        <f>SUM('BIFUbC-electricity'!H16,'BIFUbC-coal'!H16,'BIFUbC-natural-gas'!H16,'BIFUbC-biomass'!H16,'BIFUbC-heat'!H16,'BIFUbC-crude-oil'!H16,'BIFUbC-petroleum-diesel'!H16,'BIFUbC-heavy-or-residual-oil'!H16,'BIFUbC-LPG-propane-or-butane'!H16,'BIFUbC-hydrogen'!H16)</f>
        <v>121951477334946.78</v>
      </c>
      <c r="I17" s="16">
        <f>SUM('BIFUbC-electricity'!I16,'BIFUbC-coal'!I16,'BIFUbC-natural-gas'!I16,'BIFUbC-biomass'!I16,'BIFUbC-heat'!I16,'BIFUbC-crude-oil'!I16,'BIFUbC-petroleum-diesel'!I16,'BIFUbC-heavy-or-residual-oil'!I16,'BIFUbC-LPG-propane-or-butane'!I16,'BIFUbC-hydrogen'!I16)</f>
        <v>121616964802282.98</v>
      </c>
      <c r="J17" s="16">
        <f>SUM('BIFUbC-electricity'!J16,'BIFUbC-coal'!J16,'BIFUbC-natural-gas'!J16,'BIFUbC-biomass'!J16,'BIFUbC-heat'!J16,'BIFUbC-crude-oil'!J16,'BIFUbC-petroleum-diesel'!J16,'BIFUbC-heavy-or-residual-oil'!J16,'BIFUbC-LPG-propane-or-butane'!J16,'BIFUbC-hydrogen'!J16)</f>
        <v>121282452269619.17</v>
      </c>
      <c r="K17" s="16">
        <f>SUM('BIFUbC-electricity'!K16,'BIFUbC-coal'!K16,'BIFUbC-natural-gas'!K16,'BIFUbC-biomass'!K16,'BIFUbC-heat'!K16,'BIFUbC-crude-oil'!K16,'BIFUbC-petroleum-diesel'!K16,'BIFUbC-heavy-or-residual-oil'!K16,'BIFUbC-LPG-propane-or-butane'!K16,'BIFUbC-hydrogen'!K16)</f>
        <v>120947939736955.39</v>
      </c>
      <c r="L17" s="16">
        <f>SUM('BIFUbC-electricity'!L16,'BIFUbC-coal'!L16,'BIFUbC-natural-gas'!L16,'BIFUbC-biomass'!L16,'BIFUbC-heat'!L16,'BIFUbC-crude-oil'!L16,'BIFUbC-petroleum-diesel'!L16,'BIFUbC-heavy-or-residual-oil'!L16,'BIFUbC-LPG-propane-or-butane'!L16,'BIFUbC-hydrogen'!L16)</f>
        <v>120613427204291.59</v>
      </c>
      <c r="M17" s="16">
        <f>SUM('BIFUbC-electricity'!M16,'BIFUbC-coal'!M16,'BIFUbC-natural-gas'!M16,'BIFUbC-biomass'!M16,'BIFUbC-heat'!M16,'BIFUbC-crude-oil'!M16,'BIFUbC-petroleum-diesel'!M16,'BIFUbC-heavy-or-residual-oil'!M16,'BIFUbC-LPG-propane-or-butane'!M16,'BIFUbC-hydrogen'!M16)</f>
        <v>120154234177732.91</v>
      </c>
      <c r="N17" s="16">
        <f>SUM('BIFUbC-electricity'!N16,'BIFUbC-coal'!N16,'BIFUbC-natural-gas'!N16,'BIFUbC-biomass'!N16,'BIFUbC-heat'!N16,'BIFUbC-crude-oil'!N16,'BIFUbC-petroleum-diesel'!N16,'BIFUbC-heavy-or-residual-oil'!N16,'BIFUbC-LPG-propane-or-butane'!N16,'BIFUbC-hydrogen'!N16)</f>
        <v>119695041151174.22</v>
      </c>
      <c r="O17" s="16">
        <f>SUM('BIFUbC-electricity'!O16,'BIFUbC-coal'!O16,'BIFUbC-natural-gas'!O16,'BIFUbC-biomass'!O16,'BIFUbC-heat'!O16,'BIFUbC-crude-oil'!O16,'BIFUbC-petroleum-diesel'!O16,'BIFUbC-heavy-or-residual-oil'!O16,'BIFUbC-LPG-propane-or-butane'!O16,'BIFUbC-hydrogen'!O16)</f>
        <v>119235848124615.52</v>
      </c>
      <c r="P17" s="16">
        <f>SUM('BIFUbC-electricity'!P16,'BIFUbC-coal'!P16,'BIFUbC-natural-gas'!P16,'BIFUbC-biomass'!P16,'BIFUbC-heat'!P16,'BIFUbC-crude-oil'!P16,'BIFUbC-petroleum-diesel'!P16,'BIFUbC-heavy-or-residual-oil'!P16,'BIFUbC-LPG-propane-or-butane'!P16,'BIFUbC-hydrogen'!P16)</f>
        <v>118776655098056.8</v>
      </c>
      <c r="Q17" s="16">
        <f>SUM('BIFUbC-electricity'!Q16,'BIFUbC-coal'!Q16,'BIFUbC-natural-gas'!Q16,'BIFUbC-biomass'!Q16,'BIFUbC-heat'!Q16,'BIFUbC-crude-oil'!Q16,'BIFUbC-petroleum-diesel'!Q16,'BIFUbC-heavy-or-residual-oil'!Q16,'BIFUbC-LPG-propane-or-butane'!Q16,'BIFUbC-hydrogen'!Q16)</f>
        <v>118317462071498.14</v>
      </c>
      <c r="R17" s="16">
        <f>SUM('BIFUbC-electricity'!R16,'BIFUbC-coal'!R16,'BIFUbC-natural-gas'!R16,'BIFUbC-biomass'!R16,'BIFUbC-heat'!R16,'BIFUbC-crude-oil'!R16,'BIFUbC-petroleum-diesel'!R16,'BIFUbC-heavy-or-residual-oil'!R16,'BIFUbC-LPG-propane-or-butane'!R16,'BIFUbC-hydrogen'!R16)</f>
        <v>117959969607092.53</v>
      </c>
      <c r="S17" s="16">
        <f>SUM('BIFUbC-electricity'!S16,'BIFUbC-coal'!S16,'BIFUbC-natural-gas'!S16,'BIFUbC-biomass'!S16,'BIFUbC-heat'!S16,'BIFUbC-crude-oil'!S16,'BIFUbC-petroleum-diesel'!S16,'BIFUbC-heavy-or-residual-oil'!S16,'BIFUbC-LPG-propane-or-butane'!S16,'BIFUbC-hydrogen'!S16)</f>
        <v>117602477142686.94</v>
      </c>
      <c r="T17" s="16">
        <f>SUM('BIFUbC-electricity'!T16,'BIFUbC-coal'!T16,'BIFUbC-natural-gas'!T16,'BIFUbC-biomass'!T16,'BIFUbC-heat'!T16,'BIFUbC-crude-oil'!T16,'BIFUbC-petroleum-diesel'!T16,'BIFUbC-heavy-or-residual-oil'!T16,'BIFUbC-LPG-propane-or-butane'!T16,'BIFUbC-hydrogen'!T16)</f>
        <v>117244984678281.31</v>
      </c>
      <c r="U17" s="16">
        <f>SUM('BIFUbC-electricity'!U16,'BIFUbC-coal'!U16,'BIFUbC-natural-gas'!U16,'BIFUbC-biomass'!U16,'BIFUbC-heat'!U16,'BIFUbC-crude-oil'!U16,'BIFUbC-petroleum-diesel'!U16,'BIFUbC-heavy-or-residual-oil'!U16,'BIFUbC-LPG-propane-or-butane'!U16,'BIFUbC-hydrogen'!U16)</f>
        <v>116887492213875.73</v>
      </c>
      <c r="V17" s="16">
        <f>SUM('BIFUbC-electricity'!V16,'BIFUbC-coal'!V16,'BIFUbC-natural-gas'!V16,'BIFUbC-biomass'!V16,'BIFUbC-heat'!V16,'BIFUbC-crude-oil'!V16,'BIFUbC-petroleum-diesel'!V16,'BIFUbC-heavy-or-residual-oil'!V16,'BIFUbC-LPG-propane-or-butane'!V16,'BIFUbC-hydrogen'!V16)</f>
        <v>116529999749470.13</v>
      </c>
      <c r="W17" s="16">
        <f>SUM('BIFUbC-electricity'!W16,'BIFUbC-coal'!W16,'BIFUbC-natural-gas'!W16,'BIFUbC-biomass'!W16,'BIFUbC-heat'!W16,'BIFUbC-crude-oil'!W16,'BIFUbC-petroleum-diesel'!W16,'BIFUbC-heavy-or-residual-oil'!W16,'BIFUbC-LPG-propane-or-butane'!W16,'BIFUbC-hydrogen'!W16)</f>
        <v>116036906535527.08</v>
      </c>
      <c r="X17" s="16">
        <f>SUM('BIFUbC-electricity'!X16,'BIFUbC-coal'!X16,'BIFUbC-natural-gas'!X16,'BIFUbC-biomass'!X16,'BIFUbC-heat'!X16,'BIFUbC-crude-oil'!X16,'BIFUbC-petroleum-diesel'!X16,'BIFUbC-heavy-or-residual-oil'!X16,'BIFUbC-LPG-propane-or-butane'!X16,'BIFUbC-hydrogen'!X16)</f>
        <v>115636268378086.7</v>
      </c>
      <c r="Y17" s="16">
        <f>SUM('BIFUbC-electricity'!Y16,'BIFUbC-coal'!Y16,'BIFUbC-natural-gas'!Y16,'BIFUbC-biomass'!Y16,'BIFUbC-heat'!Y16,'BIFUbC-crude-oil'!Y16,'BIFUbC-petroleum-diesel'!Y16,'BIFUbC-heavy-or-residual-oil'!Y16,'BIFUbC-LPG-propane-or-butane'!Y16,'BIFUbC-hydrogen'!Y16)</f>
        <v>115235630220646.58</v>
      </c>
      <c r="Z17" s="16">
        <f>SUM('BIFUbC-electricity'!Z16,'BIFUbC-coal'!Z16,'BIFUbC-natural-gas'!Z16,'BIFUbC-biomass'!Z16,'BIFUbC-heat'!Z16,'BIFUbC-crude-oil'!Z16,'BIFUbC-petroleum-diesel'!Z16,'BIFUbC-heavy-or-residual-oil'!Z16,'BIFUbC-LPG-propane-or-butane'!Z16,'BIFUbC-hydrogen'!Z16)</f>
        <v>114834992063206.2</v>
      </c>
      <c r="AA17" s="16">
        <f>SUM('BIFUbC-electricity'!AA16,'BIFUbC-coal'!AA16,'BIFUbC-natural-gas'!AA16,'BIFUbC-biomass'!AA16,'BIFUbC-heat'!AA16,'BIFUbC-crude-oil'!AA16,'BIFUbC-petroleum-diesel'!AA16,'BIFUbC-heavy-or-residual-oil'!AA16,'BIFUbC-LPG-propane-or-butane'!AA16,'BIFUbC-hydrogen'!AA16)</f>
        <v>114434353905766.08</v>
      </c>
      <c r="AB17" s="16">
        <f>SUM('BIFUbC-electricity'!AB16,'BIFUbC-coal'!AB16,'BIFUbC-natural-gas'!AB16,'BIFUbC-biomass'!AB16,'BIFUbC-heat'!AB16,'BIFUbC-crude-oil'!AB16,'BIFUbC-petroleum-diesel'!AB16,'BIFUbC-heavy-or-residual-oil'!AB16,'BIFUbC-LPG-propane-or-butane'!AB16,'BIFUbC-hydrogen'!AB16)</f>
        <v>114033715748325.8</v>
      </c>
      <c r="AC17" s="16">
        <f>SUM('BIFUbC-electricity'!AC16,'BIFUbC-coal'!AC16,'BIFUbC-natural-gas'!AC16,'BIFUbC-biomass'!AC16,'BIFUbC-heat'!AC16,'BIFUbC-crude-oil'!AC16,'BIFUbC-petroleum-diesel'!AC16,'BIFUbC-heavy-or-residual-oil'!AC16,'BIFUbC-LPG-propane-or-butane'!AC16,'BIFUbC-hydrogen'!AC16)</f>
        <v>113633077590885.64</v>
      </c>
      <c r="AD17" s="16">
        <f>SUM('BIFUbC-electricity'!AD16,'BIFUbC-coal'!AD16,'BIFUbC-natural-gas'!AD16,'BIFUbC-biomass'!AD16,'BIFUbC-heat'!AD16,'BIFUbC-crude-oil'!AD16,'BIFUbC-petroleum-diesel'!AD16,'BIFUbC-heavy-or-residual-oil'!AD16,'BIFUbC-LPG-propane-or-butane'!AD16,'BIFUbC-hydrogen'!AD16)</f>
        <v>113232439433445.31</v>
      </c>
      <c r="AE17" s="16">
        <f>SUM('BIFUbC-electricity'!AE16,'BIFUbC-coal'!AE16,'BIFUbC-natural-gas'!AE16,'BIFUbC-biomass'!AE16,'BIFUbC-heat'!AE16,'BIFUbC-crude-oil'!AE16,'BIFUbC-petroleum-diesel'!AE16,'BIFUbC-heavy-or-residual-oil'!AE16,'BIFUbC-LPG-propane-or-butane'!AE16,'BIFUbC-hydrogen'!AE16)</f>
        <v>112831801276004.92</v>
      </c>
      <c r="AF17" s="16">
        <f>SUM('BIFUbC-electricity'!AF16,'BIFUbC-coal'!AF16,'BIFUbC-natural-gas'!AF16,'BIFUbC-biomass'!AF16,'BIFUbC-heat'!AF16,'BIFUbC-crude-oil'!AF16,'BIFUbC-petroleum-diesel'!AF16,'BIFUbC-heavy-or-residual-oil'!AF16,'BIFUbC-LPG-propane-or-butane'!AF16,'BIFUbC-hydrogen'!AF16)</f>
        <v>112431163118564.8</v>
      </c>
    </row>
    <row r="18" spans="1:32">
      <c r="A18" t="s">
        <v>17</v>
      </c>
      <c r="B18" s="16">
        <f>SUM('BIFUbC-electricity'!B17,'BIFUbC-coal'!B17,'BIFUbC-natural-gas'!B17,'BIFUbC-biomass'!B17,'BIFUbC-heat'!B17,'BIFUbC-crude-oil'!B17,'BIFUbC-petroleum-diesel'!B17,'BIFUbC-heavy-or-residual-oil'!B17,'BIFUbC-LPG-propane-or-butane'!B17,'BIFUbC-hydrogen'!B17)</f>
        <v>79285339549631.391</v>
      </c>
      <c r="C18" s="16">
        <f>SUM('BIFUbC-electricity'!C17,'BIFUbC-coal'!C17,'BIFUbC-natural-gas'!C17,'BIFUbC-biomass'!C17,'BIFUbC-heat'!C17,'BIFUbC-crude-oil'!C17,'BIFUbC-petroleum-diesel'!C17,'BIFUbC-heavy-or-residual-oil'!C17,'BIFUbC-LPG-propane-or-butane'!C17,'BIFUbC-hydrogen'!C17)</f>
        <v>81143601879620.313</v>
      </c>
      <c r="D18" s="16">
        <f>SUM('BIFUbC-electricity'!D17,'BIFUbC-coal'!D17,'BIFUbC-natural-gas'!D17,'BIFUbC-biomass'!D17,'BIFUbC-heat'!D17,'BIFUbC-crude-oil'!D17,'BIFUbC-petroleum-diesel'!D17,'BIFUbC-heavy-or-residual-oil'!D17,'BIFUbC-LPG-propane-or-butane'!D17,'BIFUbC-hydrogen'!D17)</f>
        <v>83001864209609.141</v>
      </c>
      <c r="E18" s="16">
        <f>SUM('BIFUbC-electricity'!E17,'BIFUbC-coal'!E17,'BIFUbC-natural-gas'!E17,'BIFUbC-biomass'!E17,'BIFUbC-heat'!E17,'BIFUbC-crude-oil'!E17,'BIFUbC-petroleum-diesel'!E17,'BIFUbC-heavy-or-residual-oil'!E17,'BIFUbC-LPG-propane-or-butane'!E17,'BIFUbC-hydrogen'!E17)</f>
        <v>84860126539598.078</v>
      </c>
      <c r="F18" s="16">
        <f>SUM('BIFUbC-electricity'!F17,'BIFUbC-coal'!F17,'BIFUbC-natural-gas'!F17,'BIFUbC-biomass'!F17,'BIFUbC-heat'!F17,'BIFUbC-crude-oil'!F17,'BIFUbC-petroleum-diesel'!F17,'BIFUbC-heavy-or-residual-oil'!F17,'BIFUbC-LPG-propane-or-butane'!F17,'BIFUbC-hydrogen'!F17)</f>
        <v>86718388869586.922</v>
      </c>
      <c r="G18" s="16">
        <f>SUM('BIFUbC-electricity'!G17,'BIFUbC-coal'!G17,'BIFUbC-natural-gas'!G17,'BIFUbC-biomass'!G17,'BIFUbC-heat'!G17,'BIFUbC-crude-oil'!G17,'BIFUbC-petroleum-diesel'!G17,'BIFUbC-heavy-or-residual-oil'!G17,'BIFUbC-LPG-propane-or-butane'!G17,'BIFUbC-hydrogen'!G17)</f>
        <v>88576651199575.844</v>
      </c>
      <c r="H18" s="16">
        <f>SUM('BIFUbC-electricity'!H17,'BIFUbC-coal'!H17,'BIFUbC-natural-gas'!H17,'BIFUbC-biomass'!H17,'BIFUbC-heat'!H17,'BIFUbC-crude-oil'!H17,'BIFUbC-petroleum-diesel'!H17,'BIFUbC-heavy-or-residual-oil'!H17,'BIFUbC-LPG-propane-or-butane'!H17,'BIFUbC-hydrogen'!H17)</f>
        <v>89093296675970.297</v>
      </c>
      <c r="I18" s="16">
        <f>SUM('BIFUbC-electricity'!I17,'BIFUbC-coal'!I17,'BIFUbC-natural-gas'!I17,'BIFUbC-biomass'!I17,'BIFUbC-heat'!I17,'BIFUbC-crude-oil'!I17,'BIFUbC-petroleum-diesel'!I17,'BIFUbC-heavy-or-residual-oil'!I17,'BIFUbC-LPG-propane-or-butane'!I17,'BIFUbC-hydrogen'!I17)</f>
        <v>89609942152364.719</v>
      </c>
      <c r="J18" s="16">
        <f>SUM('BIFUbC-electricity'!J17,'BIFUbC-coal'!J17,'BIFUbC-natural-gas'!J17,'BIFUbC-biomass'!J17,'BIFUbC-heat'!J17,'BIFUbC-crude-oil'!J17,'BIFUbC-petroleum-diesel'!J17,'BIFUbC-heavy-or-residual-oil'!J17,'BIFUbC-LPG-propane-or-butane'!J17,'BIFUbC-hydrogen'!J17)</f>
        <v>90126587628759.141</v>
      </c>
      <c r="K18" s="16">
        <f>SUM('BIFUbC-electricity'!K17,'BIFUbC-coal'!K17,'BIFUbC-natural-gas'!K17,'BIFUbC-biomass'!K17,'BIFUbC-heat'!K17,'BIFUbC-crude-oil'!K17,'BIFUbC-petroleum-diesel'!K17,'BIFUbC-heavy-or-residual-oil'!K17,'BIFUbC-LPG-propane-or-butane'!K17,'BIFUbC-hydrogen'!K17)</f>
        <v>90643233105153.563</v>
      </c>
      <c r="L18" s="16">
        <f>SUM('BIFUbC-electricity'!L17,'BIFUbC-coal'!L17,'BIFUbC-natural-gas'!L17,'BIFUbC-biomass'!L17,'BIFUbC-heat'!L17,'BIFUbC-crude-oil'!L17,'BIFUbC-petroleum-diesel'!L17,'BIFUbC-heavy-or-residual-oil'!L17,'BIFUbC-LPG-propane-or-butane'!L17,'BIFUbC-hydrogen'!L17)</f>
        <v>91159878581548.016</v>
      </c>
      <c r="M18" s="16">
        <f>SUM('BIFUbC-electricity'!M17,'BIFUbC-coal'!M17,'BIFUbC-natural-gas'!M17,'BIFUbC-biomass'!M17,'BIFUbC-heat'!M17,'BIFUbC-crude-oil'!M17,'BIFUbC-petroleum-diesel'!M17,'BIFUbC-heavy-or-residual-oil'!M17,'BIFUbC-LPG-propane-or-butane'!M17,'BIFUbC-hydrogen'!M17)</f>
        <v>91502750308648.484</v>
      </c>
      <c r="N18" s="16">
        <f>SUM('BIFUbC-electricity'!N17,'BIFUbC-coal'!N17,'BIFUbC-natural-gas'!N17,'BIFUbC-biomass'!N17,'BIFUbC-heat'!N17,'BIFUbC-crude-oil'!N17,'BIFUbC-petroleum-diesel'!N17,'BIFUbC-heavy-or-residual-oil'!N17,'BIFUbC-LPG-propane-or-butane'!N17,'BIFUbC-hydrogen'!N17)</f>
        <v>91845622035748.984</v>
      </c>
      <c r="O18" s="16">
        <f>SUM('BIFUbC-electricity'!O17,'BIFUbC-coal'!O17,'BIFUbC-natural-gas'!O17,'BIFUbC-biomass'!O17,'BIFUbC-heat'!O17,'BIFUbC-crude-oil'!O17,'BIFUbC-petroleum-diesel'!O17,'BIFUbC-heavy-or-residual-oil'!O17,'BIFUbC-LPG-propane-or-butane'!O17,'BIFUbC-hydrogen'!O17)</f>
        <v>92188493762849.453</v>
      </c>
      <c r="P18" s="16">
        <f>SUM('BIFUbC-electricity'!P17,'BIFUbC-coal'!P17,'BIFUbC-natural-gas'!P17,'BIFUbC-biomass'!P17,'BIFUbC-heat'!P17,'BIFUbC-crude-oil'!P17,'BIFUbC-petroleum-diesel'!P17,'BIFUbC-heavy-or-residual-oil'!P17,'BIFUbC-LPG-propane-or-butane'!P17,'BIFUbC-hydrogen'!P17)</f>
        <v>92531365489949.938</v>
      </c>
      <c r="Q18" s="16">
        <f>SUM('BIFUbC-electricity'!Q17,'BIFUbC-coal'!Q17,'BIFUbC-natural-gas'!Q17,'BIFUbC-biomass'!Q17,'BIFUbC-heat'!Q17,'BIFUbC-crude-oil'!Q17,'BIFUbC-petroleum-diesel'!Q17,'BIFUbC-heavy-or-residual-oil'!Q17,'BIFUbC-LPG-propane-or-butane'!Q17,'BIFUbC-hydrogen'!Q17)</f>
        <v>92874237217050.484</v>
      </c>
      <c r="R18" s="16">
        <f>SUM('BIFUbC-electricity'!R17,'BIFUbC-coal'!R17,'BIFUbC-natural-gas'!R17,'BIFUbC-biomass'!R17,'BIFUbC-heat'!R17,'BIFUbC-crude-oil'!R17,'BIFUbC-petroleum-diesel'!R17,'BIFUbC-heavy-or-residual-oil'!R17,'BIFUbC-LPG-propane-or-butane'!R17,'BIFUbC-hydrogen'!R17)</f>
        <v>93243191390517.672</v>
      </c>
      <c r="S18" s="16">
        <f>SUM('BIFUbC-electricity'!S17,'BIFUbC-coal'!S17,'BIFUbC-natural-gas'!S17,'BIFUbC-biomass'!S17,'BIFUbC-heat'!S17,'BIFUbC-crude-oil'!S17,'BIFUbC-petroleum-diesel'!S17,'BIFUbC-heavy-or-residual-oil'!S17,'BIFUbC-LPG-propane-or-butane'!S17,'BIFUbC-hydrogen'!S17)</f>
        <v>93612145563984.859</v>
      </c>
      <c r="T18" s="16">
        <f>SUM('BIFUbC-electricity'!T17,'BIFUbC-coal'!T17,'BIFUbC-natural-gas'!T17,'BIFUbC-biomass'!T17,'BIFUbC-heat'!T17,'BIFUbC-crude-oil'!T17,'BIFUbC-petroleum-diesel'!T17,'BIFUbC-heavy-or-residual-oil'!T17,'BIFUbC-LPG-propane-or-butane'!T17,'BIFUbC-hydrogen'!T17)</f>
        <v>93981099737452.063</v>
      </c>
      <c r="U18" s="16">
        <f>SUM('BIFUbC-electricity'!U17,'BIFUbC-coal'!U17,'BIFUbC-natural-gas'!U17,'BIFUbC-biomass'!U17,'BIFUbC-heat'!U17,'BIFUbC-crude-oil'!U17,'BIFUbC-petroleum-diesel'!U17,'BIFUbC-heavy-or-residual-oil'!U17,'BIFUbC-LPG-propane-or-butane'!U17,'BIFUbC-hydrogen'!U17)</f>
        <v>94350053910919.266</v>
      </c>
      <c r="V18" s="16">
        <f>SUM('BIFUbC-electricity'!V17,'BIFUbC-coal'!V17,'BIFUbC-natural-gas'!V17,'BIFUbC-biomass'!V17,'BIFUbC-heat'!V17,'BIFUbC-crude-oil'!V17,'BIFUbC-petroleum-diesel'!V17,'BIFUbC-heavy-or-residual-oil'!V17,'BIFUbC-LPG-propane-or-butane'!V17,'BIFUbC-hydrogen'!V17)</f>
        <v>94719008084386.469</v>
      </c>
      <c r="W18" s="16">
        <f>SUM('BIFUbC-electricity'!W17,'BIFUbC-coal'!W17,'BIFUbC-natural-gas'!W17,'BIFUbC-biomass'!W17,'BIFUbC-heat'!W17,'BIFUbC-crude-oil'!W17,'BIFUbC-petroleum-diesel'!W17,'BIFUbC-heavy-or-residual-oil'!W17,'BIFUbC-LPG-propane-or-butane'!W17,'BIFUbC-hydrogen'!W17)</f>
        <v>95053185662698.047</v>
      </c>
      <c r="X18" s="16">
        <f>SUM('BIFUbC-electricity'!X17,'BIFUbC-coal'!X17,'BIFUbC-natural-gas'!X17,'BIFUbC-biomass'!X17,'BIFUbC-heat'!X17,'BIFUbC-crude-oil'!X17,'BIFUbC-petroleum-diesel'!X17,'BIFUbC-heavy-or-residual-oil'!X17,'BIFUbC-LPG-propane-or-butane'!X17,'BIFUbC-hydrogen'!X17)</f>
        <v>95411074555888.453</v>
      </c>
      <c r="Y18" s="16">
        <f>SUM('BIFUbC-electricity'!Y17,'BIFUbC-coal'!Y17,'BIFUbC-natural-gas'!Y17,'BIFUbC-biomass'!Y17,'BIFUbC-heat'!Y17,'BIFUbC-crude-oil'!Y17,'BIFUbC-petroleum-diesel'!Y17,'BIFUbC-heavy-or-residual-oil'!Y17,'BIFUbC-LPG-propane-or-butane'!Y17,'BIFUbC-hydrogen'!Y17)</f>
        <v>95768963449078.828</v>
      </c>
      <c r="Z18" s="16">
        <f>SUM('BIFUbC-electricity'!Z17,'BIFUbC-coal'!Z17,'BIFUbC-natural-gas'!Z17,'BIFUbC-biomass'!Z17,'BIFUbC-heat'!Z17,'BIFUbC-crude-oil'!Z17,'BIFUbC-petroleum-diesel'!Z17,'BIFUbC-heavy-or-residual-oil'!Z17,'BIFUbC-LPG-propane-or-butane'!Z17,'BIFUbC-hydrogen'!Z17)</f>
        <v>96126852342269.219</v>
      </c>
      <c r="AA18" s="16">
        <f>SUM('BIFUbC-electricity'!AA17,'BIFUbC-coal'!AA17,'BIFUbC-natural-gas'!AA17,'BIFUbC-biomass'!AA17,'BIFUbC-heat'!AA17,'BIFUbC-crude-oil'!AA17,'BIFUbC-petroleum-diesel'!AA17,'BIFUbC-heavy-or-residual-oil'!AA17,'BIFUbC-LPG-propane-or-butane'!AA17,'BIFUbC-hydrogen'!AA17)</f>
        <v>96484741235459.625</v>
      </c>
      <c r="AB18" s="16">
        <f>SUM('BIFUbC-electricity'!AB17,'BIFUbC-coal'!AB17,'BIFUbC-natural-gas'!AB17,'BIFUbC-biomass'!AB17,'BIFUbC-heat'!AB17,'BIFUbC-crude-oil'!AB17,'BIFUbC-petroleum-diesel'!AB17,'BIFUbC-heavy-or-residual-oil'!AB17,'BIFUbC-LPG-propane-or-butane'!AB17,'BIFUbC-hydrogen'!AB17)</f>
        <v>96842630128650.125</v>
      </c>
      <c r="AC18" s="16">
        <f>SUM('BIFUbC-electricity'!AC17,'BIFUbC-coal'!AC17,'BIFUbC-natural-gas'!AC17,'BIFUbC-biomass'!AC17,'BIFUbC-heat'!AC17,'BIFUbC-crude-oil'!AC17,'BIFUbC-petroleum-diesel'!AC17,'BIFUbC-heavy-or-residual-oil'!AC17,'BIFUbC-LPG-propane-or-butane'!AC17,'BIFUbC-hydrogen'!AC17)</f>
        <v>97200519021840.531</v>
      </c>
      <c r="AD18" s="16">
        <f>SUM('BIFUbC-electricity'!AD17,'BIFUbC-coal'!AD17,'BIFUbC-natural-gas'!AD17,'BIFUbC-biomass'!AD17,'BIFUbC-heat'!AD17,'BIFUbC-crude-oil'!AD17,'BIFUbC-petroleum-diesel'!AD17,'BIFUbC-heavy-or-residual-oil'!AD17,'BIFUbC-LPG-propane-or-butane'!AD17,'BIFUbC-hydrogen'!AD17)</f>
        <v>97558407915030.922</v>
      </c>
      <c r="AE18" s="16">
        <f>SUM('BIFUbC-electricity'!AE17,'BIFUbC-coal'!AE17,'BIFUbC-natural-gas'!AE17,'BIFUbC-biomass'!AE17,'BIFUbC-heat'!AE17,'BIFUbC-crude-oil'!AE17,'BIFUbC-petroleum-diesel'!AE17,'BIFUbC-heavy-or-residual-oil'!AE17,'BIFUbC-LPG-propane-or-butane'!AE17,'BIFUbC-hydrogen'!AE17)</f>
        <v>97916296808221.313</v>
      </c>
      <c r="AF18" s="16">
        <f>SUM('BIFUbC-electricity'!AF17,'BIFUbC-coal'!AF17,'BIFUbC-natural-gas'!AF17,'BIFUbC-biomass'!AF17,'BIFUbC-heat'!AF17,'BIFUbC-crude-oil'!AF17,'BIFUbC-petroleum-diesel'!AF17,'BIFUbC-heavy-or-residual-oil'!AF17,'BIFUbC-LPG-propane-or-butane'!AF17,'BIFUbC-hydrogen'!AF17)</f>
        <v>98274185701411.688</v>
      </c>
    </row>
    <row r="19" spans="1:32">
      <c r="A19" t="s">
        <v>18</v>
      </c>
      <c r="B19" s="16">
        <f>SUM('BIFUbC-electricity'!B18,'BIFUbC-coal'!B18,'BIFUbC-natural-gas'!B18,'BIFUbC-biomass'!B18,'BIFUbC-heat'!B18,'BIFUbC-crude-oil'!B18,'BIFUbC-petroleum-diesel'!B18,'BIFUbC-heavy-or-residual-oil'!B18,'BIFUbC-LPG-propane-or-butane'!B18,'BIFUbC-hydrogen'!B18)</f>
        <v>366721197016215.13</v>
      </c>
      <c r="C19" s="16">
        <f>SUM('BIFUbC-electricity'!C18,'BIFUbC-coal'!C18,'BIFUbC-natural-gas'!C18,'BIFUbC-biomass'!C18,'BIFUbC-heat'!C18,'BIFUbC-crude-oil'!C18,'BIFUbC-petroleum-diesel'!C18,'BIFUbC-heavy-or-residual-oil'!C18,'BIFUbC-LPG-propane-or-butane'!C18,'BIFUbC-hydrogen'!C18)</f>
        <v>382531440629235.44</v>
      </c>
      <c r="D19" s="16">
        <f>SUM('BIFUbC-electricity'!D18,'BIFUbC-coal'!D18,'BIFUbC-natural-gas'!D18,'BIFUbC-biomass'!D18,'BIFUbC-heat'!D18,'BIFUbC-crude-oil'!D18,'BIFUbC-petroleum-diesel'!D18,'BIFUbC-heavy-or-residual-oil'!D18,'BIFUbC-LPG-propane-or-butane'!D18,'BIFUbC-hydrogen'!D18)</f>
        <v>398341684242255.81</v>
      </c>
      <c r="E19" s="16">
        <f>SUM('BIFUbC-electricity'!E18,'BIFUbC-coal'!E18,'BIFUbC-natural-gas'!E18,'BIFUbC-biomass'!E18,'BIFUbC-heat'!E18,'BIFUbC-crude-oil'!E18,'BIFUbC-petroleum-diesel'!E18,'BIFUbC-heavy-or-residual-oil'!E18,'BIFUbC-LPG-propane-or-butane'!E18,'BIFUbC-hydrogen'!E18)</f>
        <v>414151927855276.13</v>
      </c>
      <c r="F19" s="16">
        <f>SUM('BIFUbC-electricity'!F18,'BIFUbC-coal'!F18,'BIFUbC-natural-gas'!F18,'BIFUbC-biomass'!F18,'BIFUbC-heat'!F18,'BIFUbC-crude-oil'!F18,'BIFUbC-petroleum-diesel'!F18,'BIFUbC-heavy-or-residual-oil'!F18,'BIFUbC-LPG-propane-or-butane'!F18,'BIFUbC-hydrogen'!F18)</f>
        <v>429962171468296.56</v>
      </c>
      <c r="G19" s="16">
        <f>SUM('BIFUbC-electricity'!G18,'BIFUbC-coal'!G18,'BIFUbC-natural-gas'!G18,'BIFUbC-biomass'!G18,'BIFUbC-heat'!G18,'BIFUbC-crude-oil'!G18,'BIFUbC-petroleum-diesel'!G18,'BIFUbC-heavy-or-residual-oil'!G18,'BIFUbC-LPG-propane-or-butane'!G18,'BIFUbC-hydrogen'!G18)</f>
        <v>445772415081317.19</v>
      </c>
      <c r="H19" s="16">
        <f>SUM('BIFUbC-electricity'!H18,'BIFUbC-coal'!H18,'BIFUbC-natural-gas'!H18,'BIFUbC-biomass'!H18,'BIFUbC-heat'!H18,'BIFUbC-crude-oil'!H18,'BIFUbC-petroleum-diesel'!H18,'BIFUbC-heavy-or-residual-oil'!H18,'BIFUbC-LPG-propane-or-butane'!H18,'BIFUbC-hydrogen'!H18)</f>
        <v>453965710362364.19</v>
      </c>
      <c r="I19" s="16">
        <f>SUM('BIFUbC-electricity'!I18,'BIFUbC-coal'!I18,'BIFUbC-natural-gas'!I18,'BIFUbC-biomass'!I18,'BIFUbC-heat'!I18,'BIFUbC-crude-oil'!I18,'BIFUbC-petroleum-diesel'!I18,'BIFUbC-heavy-or-residual-oil'!I18,'BIFUbC-LPG-propane-or-butane'!I18,'BIFUbC-hydrogen'!I18)</f>
        <v>462159005643413.19</v>
      </c>
      <c r="J19" s="16">
        <f>SUM('BIFUbC-electricity'!J18,'BIFUbC-coal'!J18,'BIFUbC-natural-gas'!J18,'BIFUbC-biomass'!J18,'BIFUbC-heat'!J18,'BIFUbC-crude-oil'!J18,'BIFUbC-petroleum-diesel'!J18,'BIFUbC-heavy-or-residual-oil'!J18,'BIFUbC-LPG-propane-or-butane'!J18,'BIFUbC-hydrogen'!J18)</f>
        <v>470352300924462.19</v>
      </c>
      <c r="K19" s="16">
        <f>SUM('BIFUbC-electricity'!K18,'BIFUbC-coal'!K18,'BIFUbC-natural-gas'!K18,'BIFUbC-biomass'!K18,'BIFUbC-heat'!K18,'BIFUbC-crude-oil'!K18,'BIFUbC-petroleum-diesel'!K18,'BIFUbC-heavy-or-residual-oil'!K18,'BIFUbC-LPG-propane-or-butane'!K18,'BIFUbC-hydrogen'!K18)</f>
        <v>478545596205511.38</v>
      </c>
      <c r="L19" s="16">
        <f>SUM('BIFUbC-electricity'!L18,'BIFUbC-coal'!L18,'BIFUbC-natural-gas'!L18,'BIFUbC-biomass'!L18,'BIFUbC-heat'!L18,'BIFUbC-crude-oil'!L18,'BIFUbC-petroleum-diesel'!L18,'BIFUbC-heavy-or-residual-oil'!L18,'BIFUbC-LPG-propane-or-butane'!L18,'BIFUbC-hydrogen'!L18)</f>
        <v>486738891486562.38</v>
      </c>
      <c r="M19" s="16">
        <f>SUM('BIFUbC-electricity'!M18,'BIFUbC-coal'!M18,'BIFUbC-natural-gas'!M18,'BIFUbC-biomass'!M18,'BIFUbC-heat'!M18,'BIFUbC-crude-oil'!M18,'BIFUbC-petroleum-diesel'!M18,'BIFUbC-heavy-or-residual-oil'!M18,'BIFUbC-LPG-propane-or-butane'!M18,'BIFUbC-hydrogen'!M18)</f>
        <v>493651896389769</v>
      </c>
      <c r="N19" s="16">
        <f>SUM('BIFUbC-electricity'!N18,'BIFUbC-coal'!N18,'BIFUbC-natural-gas'!N18,'BIFUbC-biomass'!N18,'BIFUbC-heat'!N18,'BIFUbC-crude-oil'!N18,'BIFUbC-petroleum-diesel'!N18,'BIFUbC-heavy-or-residual-oil'!N18,'BIFUbC-LPG-propane-or-butane'!N18,'BIFUbC-hydrogen'!N18)</f>
        <v>500564901292975.63</v>
      </c>
      <c r="O19" s="16">
        <f>SUM('BIFUbC-electricity'!O18,'BIFUbC-coal'!O18,'BIFUbC-natural-gas'!O18,'BIFUbC-biomass'!O18,'BIFUbC-heat'!O18,'BIFUbC-crude-oil'!O18,'BIFUbC-petroleum-diesel'!O18,'BIFUbC-heavy-or-residual-oil'!O18,'BIFUbC-LPG-propane-or-butane'!O18,'BIFUbC-hydrogen'!O18)</f>
        <v>507477906196182.44</v>
      </c>
      <c r="P19" s="16">
        <f>SUM('BIFUbC-electricity'!P18,'BIFUbC-coal'!P18,'BIFUbC-natural-gas'!P18,'BIFUbC-biomass'!P18,'BIFUbC-heat'!P18,'BIFUbC-crude-oil'!P18,'BIFUbC-petroleum-diesel'!P18,'BIFUbC-heavy-or-residual-oil'!P18,'BIFUbC-LPG-propane-or-butane'!P18,'BIFUbC-hydrogen'!P18)</f>
        <v>514390911099389.19</v>
      </c>
      <c r="Q19" s="16">
        <f>SUM('BIFUbC-electricity'!Q18,'BIFUbC-coal'!Q18,'BIFUbC-natural-gas'!Q18,'BIFUbC-biomass'!Q18,'BIFUbC-heat'!Q18,'BIFUbC-crude-oil'!Q18,'BIFUbC-petroleum-diesel'!Q18,'BIFUbC-heavy-or-residual-oil'!Q18,'BIFUbC-LPG-propane-or-butane'!Q18,'BIFUbC-hydrogen'!Q18)</f>
        <v>521303916002595.94</v>
      </c>
      <c r="R19" s="16">
        <f>SUM('BIFUbC-electricity'!R18,'BIFUbC-coal'!R18,'BIFUbC-natural-gas'!R18,'BIFUbC-biomass'!R18,'BIFUbC-heat'!R18,'BIFUbC-crude-oil'!R18,'BIFUbC-petroleum-diesel'!R18,'BIFUbC-heavy-or-residual-oil'!R18,'BIFUbC-LPG-propane-or-butane'!R18,'BIFUbC-hydrogen'!R18)</f>
        <v>528437581338592.25</v>
      </c>
      <c r="S19" s="16">
        <f>SUM('BIFUbC-electricity'!S18,'BIFUbC-coal'!S18,'BIFUbC-natural-gas'!S18,'BIFUbC-biomass'!S18,'BIFUbC-heat'!S18,'BIFUbC-crude-oil'!S18,'BIFUbC-petroleum-diesel'!S18,'BIFUbC-heavy-or-residual-oil'!S18,'BIFUbC-LPG-propane-or-butane'!S18,'BIFUbC-hydrogen'!S18)</f>
        <v>535571246674588.63</v>
      </c>
      <c r="T19" s="16">
        <f>SUM('BIFUbC-electricity'!T18,'BIFUbC-coal'!T18,'BIFUbC-natural-gas'!T18,'BIFUbC-biomass'!T18,'BIFUbC-heat'!T18,'BIFUbC-crude-oil'!T18,'BIFUbC-petroleum-diesel'!T18,'BIFUbC-heavy-or-residual-oil'!T18,'BIFUbC-LPG-propane-or-butane'!T18,'BIFUbC-hydrogen'!T18)</f>
        <v>542704912010585.13</v>
      </c>
      <c r="U19" s="16">
        <f>SUM('BIFUbC-electricity'!U18,'BIFUbC-coal'!U18,'BIFUbC-natural-gas'!U18,'BIFUbC-biomass'!U18,'BIFUbC-heat'!U18,'BIFUbC-crude-oil'!U18,'BIFUbC-petroleum-diesel'!U18,'BIFUbC-heavy-or-residual-oil'!U18,'BIFUbC-LPG-propane-or-butane'!U18,'BIFUbC-hydrogen'!U18)</f>
        <v>549838577346581.69</v>
      </c>
      <c r="V19" s="16">
        <f>SUM('BIFUbC-electricity'!V18,'BIFUbC-coal'!V18,'BIFUbC-natural-gas'!V18,'BIFUbC-biomass'!V18,'BIFUbC-heat'!V18,'BIFUbC-crude-oil'!V18,'BIFUbC-petroleum-diesel'!V18,'BIFUbC-heavy-or-residual-oil'!V18,'BIFUbC-LPG-propane-or-butane'!V18,'BIFUbC-hydrogen'!V18)</f>
        <v>556972242682578.13</v>
      </c>
      <c r="W19" s="16">
        <f>SUM('BIFUbC-electricity'!W18,'BIFUbC-coal'!W18,'BIFUbC-natural-gas'!W18,'BIFUbC-biomass'!W18,'BIFUbC-heat'!W18,'BIFUbC-crude-oil'!W18,'BIFUbC-petroleum-diesel'!W18,'BIFUbC-heavy-or-residual-oil'!W18,'BIFUbC-LPG-propane-or-butane'!W18,'BIFUbC-hydrogen'!W18)</f>
        <v>563811694108189</v>
      </c>
      <c r="X19" s="16">
        <f>SUM('BIFUbC-electricity'!X18,'BIFUbC-coal'!X18,'BIFUbC-natural-gas'!X18,'BIFUbC-biomass'!X18,'BIFUbC-heat'!X18,'BIFUbC-crude-oil'!X18,'BIFUbC-petroleum-diesel'!X18,'BIFUbC-heavy-or-residual-oil'!X18,'BIFUbC-LPG-propane-or-butane'!X18,'BIFUbC-hydrogen'!X18)</f>
        <v>570851745927244.38</v>
      </c>
      <c r="Y19" s="16">
        <f>SUM('BIFUbC-electricity'!Y18,'BIFUbC-coal'!Y18,'BIFUbC-natural-gas'!Y18,'BIFUbC-biomass'!Y18,'BIFUbC-heat'!Y18,'BIFUbC-crude-oil'!Y18,'BIFUbC-petroleum-diesel'!Y18,'BIFUbC-heavy-or-residual-oil'!Y18,'BIFUbC-LPG-propane-or-butane'!Y18,'BIFUbC-hydrogen'!Y18)</f>
        <v>577891797746301.88</v>
      </c>
      <c r="Z19" s="16">
        <f>SUM('BIFUbC-electricity'!Z18,'BIFUbC-coal'!Z18,'BIFUbC-natural-gas'!Z18,'BIFUbC-biomass'!Z18,'BIFUbC-heat'!Z18,'BIFUbC-crude-oil'!Z18,'BIFUbC-petroleum-diesel'!Z18,'BIFUbC-heavy-or-residual-oil'!Z18,'BIFUbC-LPG-propane-or-butane'!Z18,'BIFUbC-hydrogen'!Z18)</f>
        <v>584931849565357.38</v>
      </c>
      <c r="AA19" s="16">
        <f>SUM('BIFUbC-electricity'!AA18,'BIFUbC-coal'!AA18,'BIFUbC-natural-gas'!AA18,'BIFUbC-biomass'!AA18,'BIFUbC-heat'!AA18,'BIFUbC-crude-oil'!AA18,'BIFUbC-petroleum-diesel'!AA18,'BIFUbC-heavy-or-residual-oil'!AA18,'BIFUbC-LPG-propane-or-butane'!AA18,'BIFUbC-hydrogen'!AA18)</f>
        <v>591971901384413.38</v>
      </c>
      <c r="AB19" s="16">
        <f>SUM('BIFUbC-electricity'!AB18,'BIFUbC-coal'!AB18,'BIFUbC-natural-gas'!AB18,'BIFUbC-biomass'!AB18,'BIFUbC-heat'!AB18,'BIFUbC-crude-oil'!AB18,'BIFUbC-petroleum-diesel'!AB18,'BIFUbC-heavy-or-residual-oil'!AB18,'BIFUbC-LPG-propane-or-butane'!AB18,'BIFUbC-hydrogen'!AB18)</f>
        <v>599011953203469.13</v>
      </c>
      <c r="AC19" s="16">
        <f>SUM('BIFUbC-electricity'!AC18,'BIFUbC-coal'!AC18,'BIFUbC-natural-gas'!AC18,'BIFUbC-biomass'!AC18,'BIFUbC-heat'!AC18,'BIFUbC-crude-oil'!AC18,'BIFUbC-petroleum-diesel'!AC18,'BIFUbC-heavy-or-residual-oil'!AC18,'BIFUbC-LPG-propane-or-butane'!AC18,'BIFUbC-hydrogen'!AC18)</f>
        <v>606052005022524.88</v>
      </c>
      <c r="AD19" s="16">
        <f>SUM('BIFUbC-electricity'!AD18,'BIFUbC-coal'!AD18,'BIFUbC-natural-gas'!AD18,'BIFUbC-biomass'!AD18,'BIFUbC-heat'!AD18,'BIFUbC-crude-oil'!AD18,'BIFUbC-petroleum-diesel'!AD18,'BIFUbC-heavy-or-residual-oil'!AD18,'BIFUbC-LPG-propane-or-butane'!AD18,'BIFUbC-hydrogen'!AD18)</f>
        <v>613092056841580.88</v>
      </c>
      <c r="AE19" s="16">
        <f>SUM('BIFUbC-electricity'!AE18,'BIFUbC-coal'!AE18,'BIFUbC-natural-gas'!AE18,'BIFUbC-biomass'!AE18,'BIFUbC-heat'!AE18,'BIFUbC-crude-oil'!AE18,'BIFUbC-petroleum-diesel'!AE18,'BIFUbC-heavy-or-residual-oil'!AE18,'BIFUbC-LPG-propane-or-butane'!AE18,'BIFUbC-hydrogen'!AE18)</f>
        <v>620132108660636.88</v>
      </c>
      <c r="AF19" s="16">
        <f>SUM('BIFUbC-electricity'!AF18,'BIFUbC-coal'!AF18,'BIFUbC-natural-gas'!AF18,'BIFUbC-biomass'!AF18,'BIFUbC-heat'!AF18,'BIFUbC-crude-oil'!AF18,'BIFUbC-petroleum-diesel'!AF18,'BIFUbC-heavy-or-residual-oil'!AF18,'BIFUbC-LPG-propane-or-butane'!AF18,'BIFUbC-hydrogen'!AF18)</f>
        <v>627172160479692.75</v>
      </c>
    </row>
    <row r="20" spans="1:32">
      <c r="A20" t="s">
        <v>19</v>
      </c>
      <c r="B20" s="16">
        <f>SUM('BIFUbC-electricity'!B19,'BIFUbC-coal'!B19,'BIFUbC-natural-gas'!B19,'BIFUbC-biomass'!B19,'BIFUbC-heat'!B19,'BIFUbC-crude-oil'!B19,'BIFUbC-petroleum-diesel'!B19,'BIFUbC-heavy-or-residual-oil'!B19,'BIFUbC-LPG-propane-or-butane'!B19,'BIFUbC-hydrogen'!B19)</f>
        <v>62820550466825.141</v>
      </c>
      <c r="C20" s="16">
        <f>SUM('BIFUbC-electricity'!C19,'BIFUbC-coal'!C19,'BIFUbC-natural-gas'!C19,'BIFUbC-biomass'!C19,'BIFUbC-heat'!C19,'BIFUbC-crude-oil'!C19,'BIFUbC-petroleum-diesel'!C19,'BIFUbC-heavy-or-residual-oil'!C19,'BIFUbC-LPG-propane-or-butane'!C19,'BIFUbC-hydrogen'!C19)</f>
        <v>65549870458438.68</v>
      </c>
      <c r="D20" s="16">
        <f>SUM('BIFUbC-electricity'!D19,'BIFUbC-coal'!D19,'BIFUbC-natural-gas'!D19,'BIFUbC-biomass'!D19,'BIFUbC-heat'!D19,'BIFUbC-crude-oil'!D19,'BIFUbC-petroleum-diesel'!D19,'BIFUbC-heavy-or-residual-oil'!D19,'BIFUbC-LPG-propane-or-butane'!D19,'BIFUbC-hydrogen'!D19)</f>
        <v>68279190450052.25</v>
      </c>
      <c r="E20" s="16">
        <f>SUM('BIFUbC-electricity'!E19,'BIFUbC-coal'!E19,'BIFUbC-natural-gas'!E19,'BIFUbC-biomass'!E19,'BIFUbC-heat'!E19,'BIFUbC-crude-oil'!E19,'BIFUbC-petroleum-diesel'!E19,'BIFUbC-heavy-or-residual-oil'!E19,'BIFUbC-LPG-propane-or-butane'!E19,'BIFUbC-hydrogen'!E19)</f>
        <v>71008510441665.844</v>
      </c>
      <c r="F20" s="16">
        <f>SUM('BIFUbC-electricity'!F19,'BIFUbC-coal'!F19,'BIFUbC-natural-gas'!F19,'BIFUbC-biomass'!F19,'BIFUbC-heat'!F19,'BIFUbC-crude-oil'!F19,'BIFUbC-petroleum-diesel'!F19,'BIFUbC-heavy-or-residual-oil'!F19,'BIFUbC-LPG-propane-or-butane'!F19,'BIFUbC-hydrogen'!F19)</f>
        <v>73737830433279.406</v>
      </c>
      <c r="G20" s="16">
        <f>SUM('BIFUbC-electricity'!G19,'BIFUbC-coal'!G19,'BIFUbC-natural-gas'!G19,'BIFUbC-biomass'!G19,'BIFUbC-heat'!G19,'BIFUbC-crude-oil'!G19,'BIFUbC-petroleum-diesel'!G19,'BIFUbC-heavy-or-residual-oil'!G19,'BIFUbC-LPG-propane-or-butane'!G19,'BIFUbC-hydrogen'!G19)</f>
        <v>76467150424892.984</v>
      </c>
      <c r="H20" s="16">
        <f>SUM('BIFUbC-electricity'!H19,'BIFUbC-coal'!H19,'BIFUbC-natural-gas'!H19,'BIFUbC-biomass'!H19,'BIFUbC-heat'!H19,'BIFUbC-crude-oil'!H19,'BIFUbC-petroleum-diesel'!H19,'BIFUbC-heavy-or-residual-oil'!H19,'BIFUbC-LPG-propane-or-butane'!H19,'BIFUbC-hydrogen'!H19)</f>
        <v>77870055631936.188</v>
      </c>
      <c r="I20" s="16">
        <f>SUM('BIFUbC-electricity'!I19,'BIFUbC-coal'!I19,'BIFUbC-natural-gas'!I19,'BIFUbC-biomass'!I19,'BIFUbC-heat'!I19,'BIFUbC-crude-oil'!I19,'BIFUbC-petroleum-diesel'!I19,'BIFUbC-heavy-or-residual-oil'!I19,'BIFUbC-LPG-propane-or-butane'!I19,'BIFUbC-hydrogen'!I19)</f>
        <v>79272960838979.75</v>
      </c>
      <c r="J20" s="16">
        <f>SUM('BIFUbC-electricity'!J19,'BIFUbC-coal'!J19,'BIFUbC-natural-gas'!J19,'BIFUbC-biomass'!J19,'BIFUbC-heat'!J19,'BIFUbC-crude-oil'!J19,'BIFUbC-petroleum-diesel'!J19,'BIFUbC-heavy-or-residual-oil'!J19,'BIFUbC-LPG-propane-or-butane'!J19,'BIFUbC-hydrogen'!J19)</f>
        <v>80675866046023.281</v>
      </c>
      <c r="K20" s="16">
        <f>SUM('BIFUbC-electricity'!K19,'BIFUbC-coal'!K19,'BIFUbC-natural-gas'!K19,'BIFUbC-biomass'!K19,'BIFUbC-heat'!K19,'BIFUbC-crude-oil'!K19,'BIFUbC-petroleum-diesel'!K19,'BIFUbC-heavy-or-residual-oil'!K19,'BIFUbC-LPG-propane-or-butane'!K19,'BIFUbC-hydrogen'!K19)</f>
        <v>82078771253066.844</v>
      </c>
      <c r="L20" s="16">
        <f>SUM('BIFUbC-electricity'!L19,'BIFUbC-coal'!L19,'BIFUbC-natural-gas'!L19,'BIFUbC-biomass'!L19,'BIFUbC-heat'!L19,'BIFUbC-crude-oil'!L19,'BIFUbC-petroleum-diesel'!L19,'BIFUbC-heavy-or-residual-oil'!L19,'BIFUbC-LPG-propane-or-butane'!L19,'BIFUbC-hydrogen'!L19)</f>
        <v>83481676460110.766</v>
      </c>
      <c r="M20" s="16">
        <f>SUM('BIFUbC-electricity'!M19,'BIFUbC-coal'!M19,'BIFUbC-natural-gas'!M19,'BIFUbC-biomass'!M19,'BIFUbC-heat'!M19,'BIFUbC-crude-oil'!M19,'BIFUbC-petroleum-diesel'!M19,'BIFUbC-heavy-or-residual-oil'!M19,'BIFUbC-LPG-propane-or-butane'!M19,'BIFUbC-hydrogen'!M19)</f>
        <v>84663612382001.297</v>
      </c>
      <c r="N20" s="16">
        <f>SUM('BIFUbC-electricity'!N19,'BIFUbC-coal'!N19,'BIFUbC-natural-gas'!N19,'BIFUbC-biomass'!N19,'BIFUbC-heat'!N19,'BIFUbC-crude-oil'!N19,'BIFUbC-petroleum-diesel'!N19,'BIFUbC-heavy-or-residual-oil'!N19,'BIFUbC-LPG-propane-or-butane'!N19,'BIFUbC-hydrogen'!N19)</f>
        <v>85845548303891.859</v>
      </c>
      <c r="O20" s="16">
        <f>SUM('BIFUbC-electricity'!O19,'BIFUbC-coal'!O19,'BIFUbC-natural-gas'!O19,'BIFUbC-biomass'!O19,'BIFUbC-heat'!O19,'BIFUbC-crude-oil'!O19,'BIFUbC-petroleum-diesel'!O19,'BIFUbC-heavy-or-residual-oil'!O19,'BIFUbC-LPG-propane-or-butane'!O19,'BIFUbC-hydrogen'!O19)</f>
        <v>87027484225782.422</v>
      </c>
      <c r="P20" s="16">
        <f>SUM('BIFUbC-electricity'!P19,'BIFUbC-coal'!P19,'BIFUbC-natural-gas'!P19,'BIFUbC-biomass'!P19,'BIFUbC-heat'!P19,'BIFUbC-crude-oil'!P19,'BIFUbC-petroleum-diesel'!P19,'BIFUbC-heavy-or-residual-oil'!P19,'BIFUbC-LPG-propane-or-butane'!P19,'BIFUbC-hydrogen'!P19)</f>
        <v>88209420147673</v>
      </c>
      <c r="Q20" s="16">
        <f>SUM('BIFUbC-electricity'!Q19,'BIFUbC-coal'!Q19,'BIFUbC-natural-gas'!Q19,'BIFUbC-biomass'!Q19,'BIFUbC-heat'!Q19,'BIFUbC-crude-oil'!Q19,'BIFUbC-petroleum-diesel'!Q19,'BIFUbC-heavy-or-residual-oil'!Q19,'BIFUbC-LPG-propane-or-butane'!Q19,'BIFUbC-hydrogen'!Q19)</f>
        <v>89391356069563.609</v>
      </c>
      <c r="R20" s="16">
        <f>SUM('BIFUbC-electricity'!R19,'BIFUbC-coal'!R19,'BIFUbC-natural-gas'!R19,'BIFUbC-biomass'!R19,'BIFUbC-heat'!R19,'BIFUbC-crude-oil'!R19,'BIFUbC-petroleum-diesel'!R19,'BIFUbC-heavy-or-residual-oil'!R19,'BIFUbC-LPG-propane-or-butane'!R19,'BIFUbC-hydrogen'!R19)</f>
        <v>90610617570377.047</v>
      </c>
      <c r="S20" s="16">
        <f>SUM('BIFUbC-electricity'!S19,'BIFUbC-coal'!S19,'BIFUbC-natural-gas'!S19,'BIFUbC-biomass'!S19,'BIFUbC-heat'!S19,'BIFUbC-crude-oil'!S19,'BIFUbC-petroleum-diesel'!S19,'BIFUbC-heavy-or-residual-oil'!S19,'BIFUbC-LPG-propane-or-butane'!S19,'BIFUbC-hydrogen'!S19)</f>
        <v>91829879071190.484</v>
      </c>
      <c r="T20" s="16">
        <f>SUM('BIFUbC-electricity'!T19,'BIFUbC-coal'!T19,'BIFUbC-natural-gas'!T19,'BIFUbC-biomass'!T19,'BIFUbC-heat'!T19,'BIFUbC-crude-oil'!T19,'BIFUbC-petroleum-diesel'!T19,'BIFUbC-heavy-or-residual-oil'!T19,'BIFUbC-LPG-propane-or-butane'!T19,'BIFUbC-hydrogen'!T19)</f>
        <v>93049140572003.922</v>
      </c>
      <c r="U20" s="16">
        <f>SUM('BIFUbC-electricity'!U19,'BIFUbC-coal'!U19,'BIFUbC-natural-gas'!U19,'BIFUbC-biomass'!U19,'BIFUbC-heat'!U19,'BIFUbC-crude-oil'!U19,'BIFUbC-petroleum-diesel'!U19,'BIFUbC-heavy-or-residual-oil'!U19,'BIFUbC-LPG-propane-or-butane'!U19,'BIFUbC-hydrogen'!U19)</f>
        <v>94268402072817.391</v>
      </c>
      <c r="V20" s="16">
        <f>SUM('BIFUbC-electricity'!V19,'BIFUbC-coal'!V19,'BIFUbC-natural-gas'!V19,'BIFUbC-biomass'!V19,'BIFUbC-heat'!V19,'BIFUbC-crude-oil'!V19,'BIFUbC-petroleum-diesel'!V19,'BIFUbC-heavy-or-residual-oil'!V19,'BIFUbC-LPG-propane-or-butane'!V19,'BIFUbC-hydrogen'!V19)</f>
        <v>95487663573630.891</v>
      </c>
      <c r="W20" s="16">
        <f>SUM('BIFUbC-electricity'!W19,'BIFUbC-coal'!W19,'BIFUbC-natural-gas'!W19,'BIFUbC-biomass'!W19,'BIFUbC-heat'!W19,'BIFUbC-crude-oil'!W19,'BIFUbC-petroleum-diesel'!W19,'BIFUbC-heavy-or-residual-oil'!W19,'BIFUbC-LPG-propane-or-butane'!W19,'BIFUbC-hydrogen'!W19)</f>
        <v>96657157635880.578</v>
      </c>
      <c r="X20" s="16">
        <f>SUM('BIFUbC-electricity'!X19,'BIFUbC-coal'!X19,'BIFUbC-natural-gas'!X19,'BIFUbC-biomass'!X19,'BIFUbC-heat'!X19,'BIFUbC-crude-oil'!X19,'BIFUbC-petroleum-diesel'!X19,'BIFUbC-heavy-or-residual-oil'!X19,'BIFUbC-LPG-propane-or-butane'!X19,'BIFUbC-hydrogen'!X19)</f>
        <v>97860584042605.578</v>
      </c>
      <c r="Y20" s="16">
        <f>SUM('BIFUbC-electricity'!Y19,'BIFUbC-coal'!Y19,'BIFUbC-natural-gas'!Y19,'BIFUbC-biomass'!Y19,'BIFUbC-heat'!Y19,'BIFUbC-crude-oil'!Y19,'BIFUbC-petroleum-diesel'!Y19,'BIFUbC-heavy-or-residual-oil'!Y19,'BIFUbC-LPG-propane-or-butane'!Y19,'BIFUbC-hydrogen'!Y19)</f>
        <v>99064010449330.938</v>
      </c>
      <c r="Z20" s="16">
        <f>SUM('BIFUbC-electricity'!Z19,'BIFUbC-coal'!Z19,'BIFUbC-natural-gas'!Z19,'BIFUbC-biomass'!Z19,'BIFUbC-heat'!Z19,'BIFUbC-crude-oil'!Z19,'BIFUbC-petroleum-diesel'!Z19,'BIFUbC-heavy-or-residual-oil'!Z19,'BIFUbC-LPG-propane-or-butane'!Z19,'BIFUbC-hydrogen'!Z19)</f>
        <v>100267436856055.95</v>
      </c>
      <c r="AA20" s="16">
        <f>SUM('BIFUbC-electricity'!AA19,'BIFUbC-coal'!AA19,'BIFUbC-natural-gas'!AA19,'BIFUbC-biomass'!AA19,'BIFUbC-heat'!AA19,'BIFUbC-crude-oil'!AA19,'BIFUbC-petroleum-diesel'!AA19,'BIFUbC-heavy-or-residual-oil'!AA19,'BIFUbC-LPG-propane-or-butane'!AA19,'BIFUbC-hydrogen'!AA19)</f>
        <v>101470863262781.02</v>
      </c>
      <c r="AB20" s="16">
        <f>SUM('BIFUbC-electricity'!AB19,'BIFUbC-coal'!AB19,'BIFUbC-natural-gas'!AB19,'BIFUbC-biomass'!AB19,'BIFUbC-heat'!AB19,'BIFUbC-crude-oil'!AB19,'BIFUbC-petroleum-diesel'!AB19,'BIFUbC-heavy-or-residual-oil'!AB19,'BIFUbC-LPG-propane-or-butane'!AB19,'BIFUbC-hydrogen'!AB19)</f>
        <v>102674289669506.06</v>
      </c>
      <c r="AC20" s="16">
        <f>SUM('BIFUbC-electricity'!AC19,'BIFUbC-coal'!AC19,'BIFUbC-natural-gas'!AC19,'BIFUbC-biomass'!AC19,'BIFUbC-heat'!AC19,'BIFUbC-crude-oil'!AC19,'BIFUbC-petroleum-diesel'!AC19,'BIFUbC-heavy-or-residual-oil'!AC19,'BIFUbC-LPG-propane-or-butane'!AC19,'BIFUbC-hydrogen'!AC19)</f>
        <v>103877716076231.11</v>
      </c>
      <c r="AD20" s="16">
        <f>SUM('BIFUbC-electricity'!AD19,'BIFUbC-coal'!AD19,'BIFUbC-natural-gas'!AD19,'BIFUbC-biomass'!AD19,'BIFUbC-heat'!AD19,'BIFUbC-crude-oil'!AD19,'BIFUbC-petroleum-diesel'!AD19,'BIFUbC-heavy-or-residual-oil'!AD19,'BIFUbC-LPG-propane-or-butane'!AD19,'BIFUbC-hydrogen'!AD19)</f>
        <v>105081142482956.19</v>
      </c>
      <c r="AE20" s="16">
        <f>SUM('BIFUbC-electricity'!AE19,'BIFUbC-coal'!AE19,'BIFUbC-natural-gas'!AE19,'BIFUbC-biomass'!AE19,'BIFUbC-heat'!AE19,'BIFUbC-crude-oil'!AE19,'BIFUbC-petroleum-diesel'!AE19,'BIFUbC-heavy-or-residual-oil'!AE19,'BIFUbC-LPG-propane-or-butane'!AE19,'BIFUbC-hydrogen'!AE19)</f>
        <v>106284568889681.28</v>
      </c>
      <c r="AF20" s="16">
        <f>SUM('BIFUbC-electricity'!AF19,'BIFUbC-coal'!AF19,'BIFUbC-natural-gas'!AF19,'BIFUbC-biomass'!AF19,'BIFUbC-heat'!AF19,'BIFUbC-crude-oil'!AF19,'BIFUbC-petroleum-diesel'!AF19,'BIFUbC-heavy-or-residual-oil'!AF19,'BIFUbC-LPG-propane-or-butane'!AF19,'BIFUbC-hydrogen'!AF19)</f>
        <v>107487995296406.36</v>
      </c>
    </row>
    <row r="21" spans="1:32">
      <c r="A21" t="s">
        <v>20</v>
      </c>
      <c r="B21" s="16">
        <f>SUM('BIFUbC-electricity'!B20,'BIFUbC-coal'!B20,'BIFUbC-natural-gas'!B20,'BIFUbC-biomass'!B20,'BIFUbC-heat'!B20,'BIFUbC-crude-oil'!B20,'BIFUbC-petroleum-diesel'!B20,'BIFUbC-heavy-or-residual-oil'!B20,'BIFUbC-LPG-propane-or-butane'!B20,'BIFUbC-hydrogen'!B20)</f>
        <v>93726377642885.266</v>
      </c>
      <c r="C21" s="16">
        <f>SUM('BIFUbC-electricity'!C20,'BIFUbC-coal'!C20,'BIFUbC-natural-gas'!C20,'BIFUbC-biomass'!C20,'BIFUbC-heat'!C20,'BIFUbC-crude-oil'!C20,'BIFUbC-petroleum-diesel'!C20,'BIFUbC-heavy-or-residual-oil'!C20,'BIFUbC-LPG-propane-or-butane'!C20,'BIFUbC-hydrogen'!C20)</f>
        <v>97887480013952.438</v>
      </c>
      <c r="D21" s="16">
        <f>SUM('BIFUbC-electricity'!D20,'BIFUbC-coal'!D20,'BIFUbC-natural-gas'!D20,'BIFUbC-biomass'!D20,'BIFUbC-heat'!D20,'BIFUbC-crude-oil'!D20,'BIFUbC-petroleum-diesel'!D20,'BIFUbC-heavy-or-residual-oil'!D20,'BIFUbC-LPG-propane-or-butane'!D20,'BIFUbC-hydrogen'!D20)</f>
        <v>102048582385019.56</v>
      </c>
      <c r="E21" s="16">
        <f>SUM('BIFUbC-electricity'!E20,'BIFUbC-coal'!E20,'BIFUbC-natural-gas'!E20,'BIFUbC-biomass'!E20,'BIFUbC-heat'!E20,'BIFUbC-crude-oil'!E20,'BIFUbC-petroleum-diesel'!E20,'BIFUbC-heavy-or-residual-oil'!E20,'BIFUbC-LPG-propane-or-butane'!E20,'BIFUbC-hydrogen'!E20)</f>
        <v>106209684756086.72</v>
      </c>
      <c r="F21" s="16">
        <f>SUM('BIFUbC-electricity'!F20,'BIFUbC-coal'!F20,'BIFUbC-natural-gas'!F20,'BIFUbC-biomass'!F20,'BIFUbC-heat'!F20,'BIFUbC-crude-oil'!F20,'BIFUbC-petroleum-diesel'!F20,'BIFUbC-heavy-or-residual-oil'!F20,'BIFUbC-LPG-propane-or-butane'!F20,'BIFUbC-hydrogen'!F20)</f>
        <v>110370787127153.88</v>
      </c>
      <c r="G21" s="16">
        <f>SUM('BIFUbC-electricity'!G20,'BIFUbC-coal'!G20,'BIFUbC-natural-gas'!G20,'BIFUbC-biomass'!G20,'BIFUbC-heat'!G20,'BIFUbC-crude-oil'!G20,'BIFUbC-petroleum-diesel'!G20,'BIFUbC-heavy-or-residual-oil'!G20,'BIFUbC-LPG-propane-or-butane'!G20,'BIFUbC-hydrogen'!G20)</f>
        <v>114531889498221.03</v>
      </c>
      <c r="H21" s="16">
        <f>SUM('BIFUbC-electricity'!H20,'BIFUbC-coal'!H20,'BIFUbC-natural-gas'!H20,'BIFUbC-biomass'!H20,'BIFUbC-heat'!H20,'BIFUbC-crude-oil'!H20,'BIFUbC-petroleum-diesel'!H20,'BIFUbC-heavy-or-residual-oil'!H20,'BIFUbC-LPG-propane-or-butane'!H20,'BIFUbC-hydrogen'!H20)</f>
        <v>116622293424110.25</v>
      </c>
      <c r="I21" s="16">
        <f>SUM('BIFUbC-electricity'!I20,'BIFUbC-coal'!I20,'BIFUbC-natural-gas'!I20,'BIFUbC-biomass'!I20,'BIFUbC-heat'!I20,'BIFUbC-crude-oil'!I20,'BIFUbC-petroleum-diesel'!I20,'BIFUbC-heavy-or-residual-oil'!I20,'BIFUbC-LPG-propane-or-butane'!I20,'BIFUbC-hydrogen'!I20)</f>
        <v>118712697350000</v>
      </c>
      <c r="J21" s="16">
        <f>SUM('BIFUbC-electricity'!J20,'BIFUbC-coal'!J20,'BIFUbC-natural-gas'!J20,'BIFUbC-biomass'!J20,'BIFUbC-heat'!J20,'BIFUbC-crude-oil'!J20,'BIFUbC-petroleum-diesel'!J20,'BIFUbC-heavy-or-residual-oil'!J20,'BIFUbC-LPG-propane-or-butane'!J20,'BIFUbC-hydrogen'!J20)</f>
        <v>120803101275889.69</v>
      </c>
      <c r="K21" s="16">
        <f>SUM('BIFUbC-electricity'!K20,'BIFUbC-coal'!K20,'BIFUbC-natural-gas'!K20,'BIFUbC-biomass'!K20,'BIFUbC-heat'!K20,'BIFUbC-crude-oil'!K20,'BIFUbC-petroleum-diesel'!K20,'BIFUbC-heavy-or-residual-oil'!K20,'BIFUbC-LPG-propane-or-butane'!K20,'BIFUbC-hydrogen'!K20)</f>
        <v>122893505201779.44</v>
      </c>
      <c r="L21" s="16">
        <f>SUM('BIFUbC-electricity'!L20,'BIFUbC-coal'!L20,'BIFUbC-natural-gas'!L20,'BIFUbC-biomass'!L20,'BIFUbC-heat'!L20,'BIFUbC-crude-oil'!L20,'BIFUbC-petroleum-diesel'!L20,'BIFUbC-heavy-or-residual-oil'!L20,'BIFUbC-LPG-propane-or-butane'!L20,'BIFUbC-hydrogen'!L20)</f>
        <v>124983909127669.69</v>
      </c>
      <c r="M21" s="16">
        <f>SUM('BIFUbC-electricity'!M20,'BIFUbC-coal'!M20,'BIFUbC-natural-gas'!M20,'BIFUbC-biomass'!M20,'BIFUbC-heat'!M20,'BIFUbC-crude-oil'!M20,'BIFUbC-petroleum-diesel'!M20,'BIFUbC-heavy-or-residual-oil'!M20,'BIFUbC-LPG-propane-or-butane'!M20,'BIFUbC-hydrogen'!M20)</f>
        <v>126737623026540.14</v>
      </c>
      <c r="N21" s="16">
        <f>SUM('BIFUbC-electricity'!N20,'BIFUbC-coal'!N20,'BIFUbC-natural-gas'!N20,'BIFUbC-biomass'!N20,'BIFUbC-heat'!N20,'BIFUbC-crude-oil'!N20,'BIFUbC-petroleum-diesel'!N20,'BIFUbC-heavy-or-residual-oil'!N20,'BIFUbC-LPG-propane-or-butane'!N20,'BIFUbC-hydrogen'!N20)</f>
        <v>128491336925410.61</v>
      </c>
      <c r="O21" s="16">
        <f>SUM('BIFUbC-electricity'!O20,'BIFUbC-coal'!O20,'BIFUbC-natural-gas'!O20,'BIFUbC-biomass'!O20,'BIFUbC-heat'!O20,'BIFUbC-crude-oil'!O20,'BIFUbC-petroleum-diesel'!O20,'BIFUbC-heavy-or-residual-oil'!O20,'BIFUbC-LPG-propane-or-butane'!O20,'BIFUbC-hydrogen'!O20)</f>
        <v>130245050824281.06</v>
      </c>
      <c r="P21" s="16">
        <f>SUM('BIFUbC-electricity'!P20,'BIFUbC-coal'!P20,'BIFUbC-natural-gas'!P20,'BIFUbC-biomass'!P20,'BIFUbC-heat'!P20,'BIFUbC-crude-oil'!P20,'BIFUbC-petroleum-diesel'!P20,'BIFUbC-heavy-or-residual-oil'!P20,'BIFUbC-LPG-propane-or-butane'!P20,'BIFUbC-hydrogen'!P20)</f>
        <v>131998764723151.5</v>
      </c>
      <c r="Q21" s="16">
        <f>SUM('BIFUbC-electricity'!Q20,'BIFUbC-coal'!Q20,'BIFUbC-natural-gas'!Q20,'BIFUbC-biomass'!Q20,'BIFUbC-heat'!Q20,'BIFUbC-crude-oil'!Q20,'BIFUbC-petroleum-diesel'!Q20,'BIFUbC-heavy-or-residual-oil'!Q20,'BIFUbC-LPG-propane-or-butane'!Q20,'BIFUbC-hydrogen'!Q20)</f>
        <v>133752478622021.95</v>
      </c>
      <c r="R21" s="16">
        <f>SUM('BIFUbC-electricity'!R20,'BIFUbC-coal'!R20,'BIFUbC-natural-gas'!R20,'BIFUbC-biomass'!R20,'BIFUbC-heat'!R20,'BIFUbC-crude-oil'!R20,'BIFUbC-petroleum-diesel'!R20,'BIFUbC-heavy-or-residual-oil'!R20,'BIFUbC-LPG-propane-or-butane'!R20,'BIFUbC-hydrogen'!R20)</f>
        <v>135559867664504.09</v>
      </c>
      <c r="S21" s="16">
        <f>SUM('BIFUbC-electricity'!S20,'BIFUbC-coal'!S20,'BIFUbC-natural-gas'!S20,'BIFUbC-biomass'!S20,'BIFUbC-heat'!S20,'BIFUbC-crude-oil'!S20,'BIFUbC-petroleum-diesel'!S20,'BIFUbC-heavy-or-residual-oil'!S20,'BIFUbC-LPG-propane-or-butane'!S20,'BIFUbC-hydrogen'!S20)</f>
        <v>137367256706986.27</v>
      </c>
      <c r="T21" s="16">
        <f>SUM('BIFUbC-electricity'!T20,'BIFUbC-coal'!T20,'BIFUbC-natural-gas'!T20,'BIFUbC-biomass'!T20,'BIFUbC-heat'!T20,'BIFUbC-crude-oil'!T20,'BIFUbC-petroleum-diesel'!T20,'BIFUbC-heavy-or-residual-oil'!T20,'BIFUbC-LPG-propane-or-butane'!T20,'BIFUbC-hydrogen'!T20)</f>
        <v>139174645749468.41</v>
      </c>
      <c r="U21" s="16">
        <f>SUM('BIFUbC-electricity'!U20,'BIFUbC-coal'!U20,'BIFUbC-natural-gas'!U20,'BIFUbC-biomass'!U20,'BIFUbC-heat'!U20,'BIFUbC-crude-oil'!U20,'BIFUbC-petroleum-diesel'!U20,'BIFUbC-heavy-or-residual-oil'!U20,'BIFUbC-LPG-propane-or-butane'!U20,'BIFUbC-hydrogen'!U20)</f>
        <v>140982034791950.53</v>
      </c>
      <c r="V21" s="16">
        <f>SUM('BIFUbC-electricity'!V20,'BIFUbC-coal'!V20,'BIFUbC-natural-gas'!V20,'BIFUbC-biomass'!V20,'BIFUbC-heat'!V20,'BIFUbC-crude-oil'!V20,'BIFUbC-petroleum-diesel'!V20,'BIFUbC-heavy-or-residual-oil'!V20,'BIFUbC-LPG-propane-or-butane'!V20,'BIFUbC-hydrogen'!V20)</f>
        <v>142789423834432.69</v>
      </c>
      <c r="W21" s="16">
        <f>SUM('BIFUbC-electricity'!W20,'BIFUbC-coal'!W20,'BIFUbC-natural-gas'!W20,'BIFUbC-biomass'!W20,'BIFUbC-heat'!W20,'BIFUbC-crude-oil'!W20,'BIFUbC-petroleum-diesel'!W20,'BIFUbC-heavy-or-residual-oil'!W20,'BIFUbC-LPG-propane-or-butane'!W20,'BIFUbC-hydrogen'!W20)</f>
        <v>144525246018765.91</v>
      </c>
      <c r="X21" s="16">
        <f>SUM('BIFUbC-electricity'!X20,'BIFUbC-coal'!X20,'BIFUbC-natural-gas'!X20,'BIFUbC-biomass'!X20,'BIFUbC-heat'!X20,'BIFUbC-crude-oil'!X20,'BIFUbC-petroleum-diesel'!X20,'BIFUbC-heavy-or-residual-oil'!X20,'BIFUbC-LPG-propane-or-butane'!X20,'BIFUbC-hydrogen'!X20)</f>
        <v>146309863788200.63</v>
      </c>
      <c r="Y21" s="16">
        <f>SUM('BIFUbC-electricity'!Y20,'BIFUbC-coal'!Y20,'BIFUbC-natural-gas'!Y20,'BIFUbC-biomass'!Y20,'BIFUbC-heat'!Y20,'BIFUbC-crude-oil'!Y20,'BIFUbC-petroleum-diesel'!Y20,'BIFUbC-heavy-or-residual-oil'!Y20,'BIFUbC-LPG-propane-or-butane'!Y20,'BIFUbC-hydrogen'!Y20)</f>
        <v>148094481557635.88</v>
      </c>
      <c r="Z21" s="16">
        <f>SUM('BIFUbC-electricity'!Z20,'BIFUbC-coal'!Z20,'BIFUbC-natural-gas'!Z20,'BIFUbC-biomass'!Z20,'BIFUbC-heat'!Z20,'BIFUbC-crude-oil'!Z20,'BIFUbC-petroleum-diesel'!Z20,'BIFUbC-heavy-or-residual-oil'!Z20,'BIFUbC-LPG-propane-or-butane'!Z20,'BIFUbC-hydrogen'!Z20)</f>
        <v>149879099327070.56</v>
      </c>
      <c r="AA21" s="16">
        <f>SUM('BIFUbC-electricity'!AA20,'BIFUbC-coal'!AA20,'BIFUbC-natural-gas'!AA20,'BIFUbC-biomass'!AA20,'BIFUbC-heat'!AA20,'BIFUbC-crude-oil'!AA20,'BIFUbC-petroleum-diesel'!AA20,'BIFUbC-heavy-or-residual-oil'!AA20,'BIFUbC-LPG-propane-or-butane'!AA20,'BIFUbC-hydrogen'!AA20)</f>
        <v>151663717096505.31</v>
      </c>
      <c r="AB21" s="16">
        <f>SUM('BIFUbC-electricity'!AB20,'BIFUbC-coal'!AB20,'BIFUbC-natural-gas'!AB20,'BIFUbC-biomass'!AB20,'BIFUbC-heat'!AB20,'BIFUbC-crude-oil'!AB20,'BIFUbC-petroleum-diesel'!AB20,'BIFUbC-heavy-or-residual-oil'!AB20,'BIFUbC-LPG-propane-or-butane'!AB20,'BIFUbC-hydrogen'!AB20)</f>
        <v>153448334865940.03</v>
      </c>
      <c r="AC21" s="16">
        <f>SUM('BIFUbC-electricity'!AC20,'BIFUbC-coal'!AC20,'BIFUbC-natural-gas'!AC20,'BIFUbC-biomass'!AC20,'BIFUbC-heat'!AC20,'BIFUbC-crude-oil'!AC20,'BIFUbC-petroleum-diesel'!AC20,'BIFUbC-heavy-or-residual-oil'!AC20,'BIFUbC-LPG-propane-or-butane'!AC20,'BIFUbC-hydrogen'!AC20)</f>
        <v>155232952635374.75</v>
      </c>
      <c r="AD21" s="16">
        <f>SUM('BIFUbC-electricity'!AD20,'BIFUbC-coal'!AD20,'BIFUbC-natural-gas'!AD20,'BIFUbC-biomass'!AD20,'BIFUbC-heat'!AD20,'BIFUbC-crude-oil'!AD20,'BIFUbC-petroleum-diesel'!AD20,'BIFUbC-heavy-or-residual-oil'!AD20,'BIFUbC-LPG-propane-or-butane'!AD20,'BIFUbC-hydrogen'!AD20)</f>
        <v>157017570404809.47</v>
      </c>
      <c r="AE21" s="16">
        <f>SUM('BIFUbC-electricity'!AE20,'BIFUbC-coal'!AE20,'BIFUbC-natural-gas'!AE20,'BIFUbC-biomass'!AE20,'BIFUbC-heat'!AE20,'BIFUbC-crude-oil'!AE20,'BIFUbC-petroleum-diesel'!AE20,'BIFUbC-heavy-or-residual-oil'!AE20,'BIFUbC-LPG-propane-or-butane'!AE20,'BIFUbC-hydrogen'!AE20)</f>
        <v>158802188174244.16</v>
      </c>
      <c r="AF21" s="16">
        <f>SUM('BIFUbC-electricity'!AF20,'BIFUbC-coal'!AF20,'BIFUbC-natural-gas'!AF20,'BIFUbC-biomass'!AF20,'BIFUbC-heat'!AF20,'BIFUbC-crude-oil'!AF20,'BIFUbC-petroleum-diesel'!AF20,'BIFUbC-heavy-or-residual-oil'!AF20,'BIFUbC-LPG-propane-or-butane'!AF20,'BIFUbC-hydrogen'!AF20)</f>
        <v>160586805943678.91</v>
      </c>
    </row>
    <row r="22" spans="1:32">
      <c r="A22" t="s">
        <v>21</v>
      </c>
      <c r="B22" s="16">
        <f>SUM('BIFUbC-electricity'!B21,'BIFUbC-coal'!B21,'BIFUbC-natural-gas'!B21,'BIFUbC-biomass'!B21,'BIFUbC-heat'!B21,'BIFUbC-crude-oil'!B21,'BIFUbC-petroleum-diesel'!B21,'BIFUbC-heavy-or-residual-oil'!B21,'BIFUbC-LPG-propane-or-butane'!B21,'BIFUbC-hydrogen'!B21)</f>
        <v>116818023999509.81</v>
      </c>
      <c r="C22" s="16">
        <f>SUM('BIFUbC-electricity'!C21,'BIFUbC-coal'!C21,'BIFUbC-natural-gas'!C21,'BIFUbC-biomass'!C21,'BIFUbC-heat'!C21,'BIFUbC-crude-oil'!C21,'BIFUbC-petroleum-diesel'!C21,'BIFUbC-heavy-or-residual-oil'!C21,'BIFUbC-LPG-propane-or-butane'!C21,'BIFUbC-hydrogen'!C21)</f>
        <v>121597699965430.8</v>
      </c>
      <c r="D22" s="16">
        <f>SUM('BIFUbC-electricity'!D21,'BIFUbC-coal'!D21,'BIFUbC-natural-gas'!D21,'BIFUbC-biomass'!D21,'BIFUbC-heat'!D21,'BIFUbC-crude-oil'!D21,'BIFUbC-petroleum-diesel'!D21,'BIFUbC-heavy-or-residual-oil'!D21,'BIFUbC-LPG-propane-or-butane'!D21,'BIFUbC-hydrogen'!D21)</f>
        <v>126377375931351.67</v>
      </c>
      <c r="E22" s="16">
        <f>SUM('BIFUbC-electricity'!E21,'BIFUbC-coal'!E21,'BIFUbC-natural-gas'!E21,'BIFUbC-biomass'!E21,'BIFUbC-heat'!E21,'BIFUbC-crude-oil'!E21,'BIFUbC-petroleum-diesel'!E21,'BIFUbC-heavy-or-residual-oil'!E21,'BIFUbC-LPG-propane-or-butane'!E21,'BIFUbC-hydrogen'!E21)</f>
        <v>131157051897272.53</v>
      </c>
      <c r="F22" s="16">
        <f>SUM('BIFUbC-electricity'!F21,'BIFUbC-coal'!F21,'BIFUbC-natural-gas'!F21,'BIFUbC-biomass'!F21,'BIFUbC-heat'!F21,'BIFUbC-crude-oil'!F21,'BIFUbC-petroleum-diesel'!F21,'BIFUbC-heavy-or-residual-oil'!F21,'BIFUbC-LPG-propane-or-butane'!F21,'BIFUbC-hydrogen'!F21)</f>
        <v>135936727863193.55</v>
      </c>
      <c r="G22" s="16">
        <f>SUM('BIFUbC-electricity'!G21,'BIFUbC-coal'!G21,'BIFUbC-natural-gas'!G21,'BIFUbC-biomass'!G21,'BIFUbC-heat'!G21,'BIFUbC-crude-oil'!G21,'BIFUbC-petroleum-diesel'!G21,'BIFUbC-heavy-or-residual-oil'!G21,'BIFUbC-LPG-propane-or-butane'!G21,'BIFUbC-hydrogen'!G21)</f>
        <v>140716403829114.34</v>
      </c>
      <c r="H22" s="16">
        <f>SUM('BIFUbC-electricity'!H21,'BIFUbC-coal'!H21,'BIFUbC-natural-gas'!H21,'BIFUbC-biomass'!H21,'BIFUbC-heat'!H21,'BIFUbC-crude-oil'!H21,'BIFUbC-petroleum-diesel'!H21,'BIFUbC-heavy-or-residual-oil'!H21,'BIFUbC-LPG-propane-or-butane'!H21,'BIFUbC-hydrogen'!H21)</f>
        <v>143334104596583.38</v>
      </c>
      <c r="I22" s="16">
        <f>SUM('BIFUbC-electricity'!I21,'BIFUbC-coal'!I21,'BIFUbC-natural-gas'!I21,'BIFUbC-biomass'!I21,'BIFUbC-heat'!I21,'BIFUbC-crude-oil'!I21,'BIFUbC-petroleum-diesel'!I21,'BIFUbC-heavy-or-residual-oil'!I21,'BIFUbC-LPG-propane-or-butane'!I21,'BIFUbC-hydrogen'!I21)</f>
        <v>145951805364052.94</v>
      </c>
      <c r="J22" s="16">
        <f>SUM('BIFUbC-electricity'!J21,'BIFUbC-coal'!J21,'BIFUbC-natural-gas'!J21,'BIFUbC-biomass'!J21,'BIFUbC-heat'!J21,'BIFUbC-crude-oil'!J21,'BIFUbC-petroleum-diesel'!J21,'BIFUbC-heavy-or-residual-oil'!J21,'BIFUbC-LPG-propane-or-butane'!J21,'BIFUbC-hydrogen'!J21)</f>
        <v>148569506131522.59</v>
      </c>
      <c r="K22" s="16">
        <f>SUM('BIFUbC-electricity'!K21,'BIFUbC-coal'!K21,'BIFUbC-natural-gas'!K21,'BIFUbC-biomass'!K21,'BIFUbC-heat'!K21,'BIFUbC-crude-oil'!K21,'BIFUbC-petroleum-diesel'!K21,'BIFUbC-heavy-or-residual-oil'!K21,'BIFUbC-LPG-propane-or-butane'!K21,'BIFUbC-hydrogen'!K21)</f>
        <v>151187206898992.09</v>
      </c>
      <c r="L22" s="16">
        <f>SUM('BIFUbC-electricity'!L21,'BIFUbC-coal'!L21,'BIFUbC-natural-gas'!L21,'BIFUbC-biomass'!L21,'BIFUbC-heat'!L21,'BIFUbC-crude-oil'!L21,'BIFUbC-petroleum-diesel'!L21,'BIFUbC-heavy-or-residual-oil'!L21,'BIFUbC-LPG-propane-or-butane'!L21,'BIFUbC-hydrogen'!L21)</f>
        <v>153804907666462.22</v>
      </c>
      <c r="M22" s="16">
        <f>SUM('BIFUbC-electricity'!M21,'BIFUbC-coal'!M21,'BIFUbC-natural-gas'!M21,'BIFUbC-biomass'!M21,'BIFUbC-heat'!M21,'BIFUbC-crude-oil'!M21,'BIFUbC-petroleum-diesel'!M21,'BIFUbC-heavy-or-residual-oil'!M21,'BIFUbC-LPG-propane-or-butane'!M21,'BIFUbC-hydrogen'!M21)</f>
        <v>156034981537630.56</v>
      </c>
      <c r="N22" s="16">
        <f>SUM('BIFUbC-electricity'!N21,'BIFUbC-coal'!N21,'BIFUbC-natural-gas'!N21,'BIFUbC-biomass'!N21,'BIFUbC-heat'!N21,'BIFUbC-crude-oil'!N21,'BIFUbC-petroleum-diesel'!N21,'BIFUbC-heavy-or-residual-oil'!N21,'BIFUbC-LPG-propane-or-butane'!N21,'BIFUbC-hydrogen'!N21)</f>
        <v>158265055408798.81</v>
      </c>
      <c r="O22" s="16">
        <f>SUM('BIFUbC-electricity'!O21,'BIFUbC-coal'!O21,'BIFUbC-natural-gas'!O21,'BIFUbC-biomass'!O21,'BIFUbC-heat'!O21,'BIFUbC-crude-oil'!O21,'BIFUbC-petroleum-diesel'!O21,'BIFUbC-heavy-or-residual-oil'!O21,'BIFUbC-LPG-propane-or-butane'!O21,'BIFUbC-hydrogen'!O21)</f>
        <v>160495129279967.13</v>
      </c>
      <c r="P22" s="16">
        <f>SUM('BIFUbC-electricity'!P21,'BIFUbC-coal'!P21,'BIFUbC-natural-gas'!P21,'BIFUbC-biomass'!P21,'BIFUbC-heat'!P21,'BIFUbC-crude-oil'!P21,'BIFUbC-petroleum-diesel'!P21,'BIFUbC-heavy-or-residual-oil'!P21,'BIFUbC-LPG-propane-or-butane'!P21,'BIFUbC-hydrogen'!P21)</f>
        <v>162725203151135.44</v>
      </c>
      <c r="Q22" s="16">
        <f>SUM('BIFUbC-electricity'!Q21,'BIFUbC-coal'!Q21,'BIFUbC-natural-gas'!Q21,'BIFUbC-biomass'!Q21,'BIFUbC-heat'!Q21,'BIFUbC-crude-oil'!Q21,'BIFUbC-petroleum-diesel'!Q21,'BIFUbC-heavy-or-residual-oil'!Q21,'BIFUbC-LPG-propane-or-butane'!Q21,'BIFUbC-hydrogen'!Q21)</f>
        <v>164955277022303.75</v>
      </c>
      <c r="R22" s="16">
        <f>SUM('BIFUbC-electricity'!R21,'BIFUbC-coal'!R21,'BIFUbC-natural-gas'!R21,'BIFUbC-biomass'!R21,'BIFUbC-heat'!R21,'BIFUbC-crude-oil'!R21,'BIFUbC-petroleum-diesel'!R21,'BIFUbC-heavy-or-residual-oil'!R21,'BIFUbC-LPG-propane-or-butane'!R21,'BIFUbC-hydrogen'!R21)</f>
        <v>167261445109902.66</v>
      </c>
      <c r="S22" s="16">
        <f>SUM('BIFUbC-electricity'!S21,'BIFUbC-coal'!S21,'BIFUbC-natural-gas'!S21,'BIFUbC-biomass'!S21,'BIFUbC-heat'!S21,'BIFUbC-crude-oil'!S21,'BIFUbC-petroleum-diesel'!S21,'BIFUbC-heavy-or-residual-oil'!S21,'BIFUbC-LPG-propane-or-butane'!S21,'BIFUbC-hydrogen'!S21)</f>
        <v>169567613197501.53</v>
      </c>
      <c r="T22" s="16">
        <f>SUM('BIFUbC-electricity'!T21,'BIFUbC-coal'!T21,'BIFUbC-natural-gas'!T21,'BIFUbC-biomass'!T21,'BIFUbC-heat'!T21,'BIFUbC-crude-oil'!T21,'BIFUbC-petroleum-diesel'!T21,'BIFUbC-heavy-or-residual-oil'!T21,'BIFUbC-LPG-propane-or-butane'!T21,'BIFUbC-hydrogen'!T21)</f>
        <v>171873781285100.44</v>
      </c>
      <c r="U22" s="16">
        <f>SUM('BIFUbC-electricity'!U21,'BIFUbC-coal'!U21,'BIFUbC-natural-gas'!U21,'BIFUbC-biomass'!U21,'BIFUbC-heat'!U21,'BIFUbC-crude-oil'!U21,'BIFUbC-petroleum-diesel'!U21,'BIFUbC-heavy-or-residual-oil'!U21,'BIFUbC-LPG-propane-or-butane'!U21,'BIFUbC-hydrogen'!U21)</f>
        <v>174179949372699.38</v>
      </c>
      <c r="V22" s="16">
        <f>SUM('BIFUbC-electricity'!V21,'BIFUbC-coal'!V21,'BIFUbC-natural-gas'!V21,'BIFUbC-biomass'!V21,'BIFUbC-heat'!V21,'BIFUbC-crude-oil'!V21,'BIFUbC-petroleum-diesel'!V21,'BIFUbC-heavy-or-residual-oil'!V21,'BIFUbC-LPG-propane-or-butane'!V21,'BIFUbC-hydrogen'!V21)</f>
        <v>176486117460298.28</v>
      </c>
      <c r="W22" s="16">
        <f>SUM('BIFUbC-electricity'!W21,'BIFUbC-coal'!W21,'BIFUbC-natural-gas'!W21,'BIFUbC-biomass'!W21,'BIFUbC-heat'!W21,'BIFUbC-crude-oil'!W21,'BIFUbC-petroleum-diesel'!W21,'BIFUbC-heavy-or-residual-oil'!W21,'BIFUbC-LPG-propane-or-butane'!W21,'BIFUbC-hydrogen'!W21)</f>
        <v>178690826592656.31</v>
      </c>
      <c r="X22" s="16">
        <f>SUM('BIFUbC-electricity'!X21,'BIFUbC-coal'!X21,'BIFUbC-natural-gas'!X21,'BIFUbC-biomass'!X21,'BIFUbC-heat'!X21,'BIFUbC-crude-oil'!X21,'BIFUbC-petroleum-diesel'!X21,'BIFUbC-heavy-or-residual-oil'!X21,'BIFUbC-LPG-propane-or-butane'!X21,'BIFUbC-hydrogen'!X21)</f>
        <v>180964712285405.84</v>
      </c>
      <c r="Y22" s="16">
        <f>SUM('BIFUbC-electricity'!Y21,'BIFUbC-coal'!Y21,'BIFUbC-natural-gas'!Y21,'BIFUbC-biomass'!Y21,'BIFUbC-heat'!Y21,'BIFUbC-crude-oil'!Y21,'BIFUbC-petroleum-diesel'!Y21,'BIFUbC-heavy-or-residual-oil'!Y21,'BIFUbC-LPG-propane-or-butane'!Y21,'BIFUbC-hydrogen'!Y21)</f>
        <v>183238597978155.88</v>
      </c>
      <c r="Z22" s="16">
        <f>SUM('BIFUbC-electricity'!Z21,'BIFUbC-coal'!Z21,'BIFUbC-natural-gas'!Z21,'BIFUbC-biomass'!Z21,'BIFUbC-heat'!Z21,'BIFUbC-crude-oil'!Z21,'BIFUbC-petroleum-diesel'!Z21,'BIFUbC-heavy-or-residual-oil'!Z21,'BIFUbC-LPG-propane-or-butane'!Z21,'BIFUbC-hydrogen'!Z21)</f>
        <v>185512483670905.38</v>
      </c>
      <c r="AA22" s="16">
        <f>SUM('BIFUbC-electricity'!AA21,'BIFUbC-coal'!AA21,'BIFUbC-natural-gas'!AA21,'BIFUbC-biomass'!AA21,'BIFUbC-heat'!AA21,'BIFUbC-crude-oil'!AA21,'BIFUbC-petroleum-diesel'!AA21,'BIFUbC-heavy-or-residual-oil'!AA21,'BIFUbC-LPG-propane-or-butane'!AA21,'BIFUbC-hydrogen'!AA21)</f>
        <v>187786369363655.06</v>
      </c>
      <c r="AB22" s="16">
        <f>SUM('BIFUbC-electricity'!AB21,'BIFUbC-coal'!AB21,'BIFUbC-natural-gas'!AB21,'BIFUbC-biomass'!AB21,'BIFUbC-heat'!AB21,'BIFUbC-crude-oil'!AB21,'BIFUbC-petroleum-diesel'!AB21,'BIFUbC-heavy-or-residual-oil'!AB21,'BIFUbC-LPG-propane-or-butane'!AB21,'BIFUbC-hydrogen'!AB21)</f>
        <v>190060255056404.53</v>
      </c>
      <c r="AC22" s="16">
        <f>SUM('BIFUbC-electricity'!AC21,'BIFUbC-coal'!AC21,'BIFUbC-natural-gas'!AC21,'BIFUbC-biomass'!AC21,'BIFUbC-heat'!AC21,'BIFUbC-crude-oil'!AC21,'BIFUbC-petroleum-diesel'!AC21,'BIFUbC-heavy-or-residual-oil'!AC21,'BIFUbC-LPG-propane-or-butane'!AC21,'BIFUbC-hydrogen'!AC21)</f>
        <v>192334140749154.03</v>
      </c>
      <c r="AD22" s="16">
        <f>SUM('BIFUbC-electricity'!AD21,'BIFUbC-coal'!AD21,'BIFUbC-natural-gas'!AD21,'BIFUbC-biomass'!AD21,'BIFUbC-heat'!AD21,'BIFUbC-crude-oil'!AD21,'BIFUbC-petroleum-diesel'!AD21,'BIFUbC-heavy-or-residual-oil'!AD21,'BIFUbC-LPG-propane-or-butane'!AD21,'BIFUbC-hydrogen'!AD21)</f>
        <v>194608026441903.56</v>
      </c>
      <c r="AE22" s="16">
        <f>SUM('BIFUbC-electricity'!AE21,'BIFUbC-coal'!AE21,'BIFUbC-natural-gas'!AE21,'BIFUbC-biomass'!AE21,'BIFUbC-heat'!AE21,'BIFUbC-crude-oil'!AE21,'BIFUbC-petroleum-diesel'!AE21,'BIFUbC-heavy-or-residual-oil'!AE21,'BIFUbC-LPG-propane-or-butane'!AE21,'BIFUbC-hydrogen'!AE21)</f>
        <v>196881912134653.06</v>
      </c>
      <c r="AF22" s="16">
        <f>SUM('BIFUbC-electricity'!AF21,'BIFUbC-coal'!AF21,'BIFUbC-natural-gas'!AF21,'BIFUbC-biomass'!AF21,'BIFUbC-heat'!AF21,'BIFUbC-crude-oil'!AF21,'BIFUbC-petroleum-diesel'!AF21,'BIFUbC-heavy-or-residual-oil'!AF21,'BIFUbC-LPG-propane-or-butane'!AF21,'BIFUbC-hydrogen'!AF21)</f>
        <v>199155797827402.59</v>
      </c>
    </row>
    <row r="23" spans="1:32">
      <c r="A23" t="s">
        <v>22</v>
      </c>
      <c r="B23" s="16">
        <f>SUM('BIFUbC-electricity'!B22,'BIFUbC-coal'!B22,'BIFUbC-natural-gas'!B22,'BIFUbC-biomass'!B22,'BIFUbC-heat'!B22,'BIFUbC-crude-oil'!B22,'BIFUbC-petroleum-diesel'!B22,'BIFUbC-heavy-or-residual-oil'!B22,'BIFUbC-LPG-propane-or-butane'!B22,'BIFUbC-hydrogen'!B22)</f>
        <v>26490628376830.262</v>
      </c>
      <c r="C23" s="16">
        <f>SUM('BIFUbC-electricity'!C22,'BIFUbC-coal'!C22,'BIFUbC-natural-gas'!C22,'BIFUbC-biomass'!C22,'BIFUbC-heat'!C22,'BIFUbC-crude-oil'!C22,'BIFUbC-petroleum-diesel'!C22,'BIFUbC-heavy-or-residual-oil'!C22,'BIFUbC-LPG-propane-or-butane'!C22,'BIFUbC-hydrogen'!C22)</f>
        <v>27636022641597.969</v>
      </c>
      <c r="D23" s="16">
        <f>SUM('BIFUbC-electricity'!D22,'BIFUbC-coal'!D22,'BIFUbC-natural-gas'!D22,'BIFUbC-biomass'!D22,'BIFUbC-heat'!D22,'BIFUbC-crude-oil'!D22,'BIFUbC-petroleum-diesel'!D22,'BIFUbC-heavy-or-residual-oil'!D22,'BIFUbC-LPG-propane-or-butane'!D22,'BIFUbC-hydrogen'!D22)</f>
        <v>28781416906365.699</v>
      </c>
      <c r="E23" s="16">
        <f>SUM('BIFUbC-electricity'!E22,'BIFUbC-coal'!E22,'BIFUbC-natural-gas'!E22,'BIFUbC-biomass'!E22,'BIFUbC-heat'!E22,'BIFUbC-crude-oil'!E22,'BIFUbC-petroleum-diesel'!E22,'BIFUbC-heavy-or-residual-oil'!E22,'BIFUbC-LPG-propane-or-butane'!E22,'BIFUbC-hydrogen'!E22)</f>
        <v>29926811171133.41</v>
      </c>
      <c r="F23" s="16">
        <f>SUM('BIFUbC-electricity'!F22,'BIFUbC-coal'!F22,'BIFUbC-natural-gas'!F22,'BIFUbC-biomass'!F22,'BIFUbC-heat'!F22,'BIFUbC-crude-oil'!F22,'BIFUbC-petroleum-diesel'!F22,'BIFUbC-heavy-or-residual-oil'!F22,'BIFUbC-LPG-propane-or-butane'!F22,'BIFUbC-hydrogen'!F22)</f>
        <v>31072205435901.133</v>
      </c>
      <c r="G23" s="16">
        <f>SUM('BIFUbC-electricity'!G22,'BIFUbC-coal'!G22,'BIFUbC-natural-gas'!G22,'BIFUbC-biomass'!G22,'BIFUbC-heat'!G22,'BIFUbC-crude-oil'!G22,'BIFUbC-petroleum-diesel'!G22,'BIFUbC-heavy-or-residual-oil'!G22,'BIFUbC-LPG-propane-or-butane'!G22,'BIFUbC-hydrogen'!G22)</f>
        <v>32217599700668.844</v>
      </c>
      <c r="H23" s="16">
        <f>SUM('BIFUbC-electricity'!H22,'BIFUbC-coal'!H22,'BIFUbC-natural-gas'!H22,'BIFUbC-biomass'!H22,'BIFUbC-heat'!H22,'BIFUbC-crude-oil'!H22,'BIFUbC-petroleum-diesel'!H22,'BIFUbC-heavy-or-residual-oil'!H22,'BIFUbC-LPG-propane-or-butane'!H22,'BIFUbC-hydrogen'!H22)</f>
        <v>32809353851166.125</v>
      </c>
      <c r="I23" s="16">
        <f>SUM('BIFUbC-electricity'!I22,'BIFUbC-coal'!I22,'BIFUbC-natural-gas'!I22,'BIFUbC-biomass'!I22,'BIFUbC-heat'!I22,'BIFUbC-crude-oil'!I22,'BIFUbC-petroleum-diesel'!I22,'BIFUbC-heavy-or-residual-oil'!I22,'BIFUbC-LPG-propane-or-butane'!I22,'BIFUbC-hydrogen'!I22)</f>
        <v>33401108001663.551</v>
      </c>
      <c r="J23" s="16">
        <f>SUM('BIFUbC-electricity'!J22,'BIFUbC-coal'!J22,'BIFUbC-natural-gas'!J22,'BIFUbC-biomass'!J22,'BIFUbC-heat'!J22,'BIFUbC-crude-oil'!J22,'BIFUbC-petroleum-diesel'!J22,'BIFUbC-heavy-or-residual-oil'!J22,'BIFUbC-LPG-propane-or-butane'!J22,'BIFUbC-hydrogen'!J22)</f>
        <v>33992862152160.961</v>
      </c>
      <c r="K23" s="16">
        <f>SUM('BIFUbC-electricity'!K22,'BIFUbC-coal'!K22,'BIFUbC-natural-gas'!K22,'BIFUbC-biomass'!K22,'BIFUbC-heat'!K22,'BIFUbC-crude-oil'!K22,'BIFUbC-petroleum-diesel'!K22,'BIFUbC-heavy-or-residual-oil'!K22,'BIFUbC-LPG-propane-or-butane'!K22,'BIFUbC-hydrogen'!K22)</f>
        <v>34584616302658.383</v>
      </c>
      <c r="L23" s="16">
        <f>SUM('BIFUbC-electricity'!L22,'BIFUbC-coal'!L22,'BIFUbC-natural-gas'!L22,'BIFUbC-biomass'!L22,'BIFUbC-heat'!L22,'BIFUbC-crude-oil'!L22,'BIFUbC-petroleum-diesel'!L22,'BIFUbC-heavy-or-residual-oil'!L22,'BIFUbC-LPG-propane-or-butane'!L22,'BIFUbC-hydrogen'!L22)</f>
        <v>35176370453155.941</v>
      </c>
      <c r="M23" s="16">
        <f>SUM('BIFUbC-electricity'!M22,'BIFUbC-coal'!M22,'BIFUbC-natural-gas'!M22,'BIFUbC-biomass'!M22,'BIFUbC-heat'!M22,'BIFUbC-crude-oil'!M22,'BIFUbC-petroleum-diesel'!M22,'BIFUbC-heavy-or-residual-oil'!M22,'BIFUbC-LPG-propane-or-butane'!M22,'BIFUbC-hydrogen'!M22)</f>
        <v>35675379698624.031</v>
      </c>
      <c r="N23" s="16">
        <f>SUM('BIFUbC-electricity'!N22,'BIFUbC-coal'!N22,'BIFUbC-natural-gas'!N22,'BIFUbC-biomass'!N22,'BIFUbC-heat'!N22,'BIFUbC-crude-oil'!N22,'BIFUbC-petroleum-diesel'!N22,'BIFUbC-heavy-or-residual-oil'!N22,'BIFUbC-LPG-propane-or-butane'!N22,'BIFUbC-hydrogen'!N22)</f>
        <v>36174388944092.125</v>
      </c>
      <c r="O23" s="16">
        <f>SUM('BIFUbC-electricity'!O22,'BIFUbC-coal'!O22,'BIFUbC-natural-gas'!O22,'BIFUbC-biomass'!O22,'BIFUbC-heat'!O22,'BIFUbC-crude-oil'!O22,'BIFUbC-petroleum-diesel'!O22,'BIFUbC-heavy-or-residual-oil'!O22,'BIFUbC-LPG-propane-or-butane'!O22,'BIFUbC-hydrogen'!O22)</f>
        <v>36673398189560.227</v>
      </c>
      <c r="P23" s="16">
        <f>SUM('BIFUbC-electricity'!P22,'BIFUbC-coal'!P22,'BIFUbC-natural-gas'!P22,'BIFUbC-biomass'!P22,'BIFUbC-heat'!P22,'BIFUbC-crude-oil'!P22,'BIFUbC-petroleum-diesel'!P22,'BIFUbC-heavy-or-residual-oil'!P22,'BIFUbC-LPG-propane-or-butane'!P22,'BIFUbC-hydrogen'!P22)</f>
        <v>37172407435028.32</v>
      </c>
      <c r="Q23" s="16">
        <f>SUM('BIFUbC-electricity'!Q22,'BIFUbC-coal'!Q22,'BIFUbC-natural-gas'!Q22,'BIFUbC-biomass'!Q22,'BIFUbC-heat'!Q22,'BIFUbC-crude-oil'!Q22,'BIFUbC-petroleum-diesel'!Q22,'BIFUbC-heavy-or-residual-oil'!Q22,'BIFUbC-LPG-propane-or-butane'!Q22,'BIFUbC-hydrogen'!Q22)</f>
        <v>37671416680496.406</v>
      </c>
      <c r="R23" s="16">
        <f>SUM('BIFUbC-electricity'!R22,'BIFUbC-coal'!R22,'BIFUbC-natural-gas'!R22,'BIFUbC-biomass'!R22,'BIFUbC-heat'!R22,'BIFUbC-crude-oil'!R22,'BIFUbC-petroleum-diesel'!R22,'BIFUbC-heavy-or-residual-oil'!R22,'BIFUbC-LPG-propane-or-butane'!R22,'BIFUbC-hydrogen'!R22)</f>
        <v>38186290596732.492</v>
      </c>
      <c r="S23" s="16">
        <f>SUM('BIFUbC-electricity'!S22,'BIFUbC-coal'!S22,'BIFUbC-natural-gas'!S22,'BIFUbC-biomass'!S22,'BIFUbC-heat'!S22,'BIFUbC-crude-oil'!S22,'BIFUbC-petroleum-diesel'!S22,'BIFUbC-heavy-or-residual-oil'!S22,'BIFUbC-LPG-propane-or-butane'!S22,'BIFUbC-hydrogen'!S22)</f>
        <v>38701164512968.555</v>
      </c>
      <c r="T23" s="16">
        <f>SUM('BIFUbC-electricity'!T22,'BIFUbC-coal'!T22,'BIFUbC-natural-gas'!T22,'BIFUbC-biomass'!T22,'BIFUbC-heat'!T22,'BIFUbC-crude-oil'!T22,'BIFUbC-petroleum-diesel'!T22,'BIFUbC-heavy-or-residual-oil'!T22,'BIFUbC-LPG-propane-or-butane'!T22,'BIFUbC-hydrogen'!T22)</f>
        <v>39216038429204.641</v>
      </c>
      <c r="U23" s="16">
        <f>SUM('BIFUbC-electricity'!U22,'BIFUbC-coal'!U22,'BIFUbC-natural-gas'!U22,'BIFUbC-biomass'!U22,'BIFUbC-heat'!U22,'BIFUbC-crude-oil'!U22,'BIFUbC-petroleum-diesel'!U22,'BIFUbC-heavy-or-residual-oil'!U22,'BIFUbC-LPG-propane-or-butane'!U22,'BIFUbC-hydrogen'!U22)</f>
        <v>39730912345440.695</v>
      </c>
      <c r="V23" s="16">
        <f>SUM('BIFUbC-electricity'!V22,'BIFUbC-coal'!V22,'BIFUbC-natural-gas'!V22,'BIFUbC-biomass'!V22,'BIFUbC-heat'!V22,'BIFUbC-crude-oil'!V22,'BIFUbC-petroleum-diesel'!V22,'BIFUbC-heavy-or-residual-oil'!V22,'BIFUbC-LPG-propane-or-butane'!V22,'BIFUbC-hydrogen'!V22)</f>
        <v>40245786261676.773</v>
      </c>
      <c r="W23" s="16">
        <f>SUM('BIFUbC-electricity'!W22,'BIFUbC-coal'!W22,'BIFUbC-natural-gas'!W22,'BIFUbC-biomass'!W22,'BIFUbC-heat'!W22,'BIFUbC-crude-oil'!W22,'BIFUbC-petroleum-diesel'!W22,'BIFUbC-heavy-or-residual-oil'!W22,'BIFUbC-LPG-propane-or-butane'!W22,'BIFUbC-hydrogen'!W22)</f>
        <v>40739507283555.539</v>
      </c>
      <c r="X23" s="16">
        <f>SUM('BIFUbC-electricity'!X22,'BIFUbC-coal'!X22,'BIFUbC-natural-gas'!X22,'BIFUbC-biomass'!X22,'BIFUbC-heat'!X22,'BIFUbC-crude-oil'!X22,'BIFUbC-petroleum-diesel'!X22,'BIFUbC-heavy-or-residual-oil'!X22,'BIFUbC-LPG-propane-or-butane'!X22,'BIFUbC-hydrogen'!X22)</f>
        <v>41247650733405.18</v>
      </c>
      <c r="Y23" s="16">
        <f>SUM('BIFUbC-electricity'!Y22,'BIFUbC-coal'!Y22,'BIFUbC-natural-gas'!Y22,'BIFUbC-biomass'!Y22,'BIFUbC-heat'!Y22,'BIFUbC-crude-oil'!Y22,'BIFUbC-petroleum-diesel'!Y22,'BIFUbC-heavy-or-residual-oil'!Y22,'BIFUbC-LPG-propane-or-butane'!Y22,'BIFUbC-hydrogen'!Y22)</f>
        <v>41755794183254.953</v>
      </c>
      <c r="Z23" s="16">
        <f>SUM('BIFUbC-electricity'!Z22,'BIFUbC-coal'!Z22,'BIFUbC-natural-gas'!Z22,'BIFUbC-biomass'!Z22,'BIFUbC-heat'!Z22,'BIFUbC-crude-oil'!Z22,'BIFUbC-petroleum-diesel'!Z22,'BIFUbC-heavy-or-residual-oil'!Z22,'BIFUbC-LPG-propane-or-butane'!Z22,'BIFUbC-hydrogen'!Z22)</f>
        <v>42263937633104.609</v>
      </c>
      <c r="AA23" s="16">
        <f>SUM('BIFUbC-electricity'!AA22,'BIFUbC-coal'!AA22,'BIFUbC-natural-gas'!AA22,'BIFUbC-biomass'!AA22,'BIFUbC-heat'!AA22,'BIFUbC-crude-oil'!AA22,'BIFUbC-petroleum-diesel'!AA22,'BIFUbC-heavy-or-residual-oil'!AA22,'BIFUbC-LPG-propane-or-butane'!AA22,'BIFUbC-hydrogen'!AA22)</f>
        <v>42772081082954.266</v>
      </c>
      <c r="AB23" s="16">
        <f>SUM('BIFUbC-electricity'!AB22,'BIFUbC-coal'!AB22,'BIFUbC-natural-gas'!AB22,'BIFUbC-biomass'!AB22,'BIFUbC-heat'!AB22,'BIFUbC-crude-oil'!AB22,'BIFUbC-petroleum-diesel'!AB22,'BIFUbC-heavy-or-residual-oil'!AB22,'BIFUbC-LPG-propane-or-butane'!AB22,'BIFUbC-hydrogen'!AB22)</f>
        <v>43280224532803.914</v>
      </c>
      <c r="AC23" s="16">
        <f>SUM('BIFUbC-electricity'!AC22,'BIFUbC-coal'!AC22,'BIFUbC-natural-gas'!AC22,'BIFUbC-biomass'!AC22,'BIFUbC-heat'!AC22,'BIFUbC-crude-oil'!AC22,'BIFUbC-petroleum-diesel'!AC22,'BIFUbC-heavy-or-residual-oil'!AC22,'BIFUbC-LPG-propane-or-butane'!AC22,'BIFUbC-hydrogen'!AC22)</f>
        <v>43788367982653.539</v>
      </c>
      <c r="AD23" s="16">
        <f>SUM('BIFUbC-electricity'!AD22,'BIFUbC-coal'!AD22,'BIFUbC-natural-gas'!AD22,'BIFUbC-biomass'!AD22,'BIFUbC-heat'!AD22,'BIFUbC-crude-oil'!AD22,'BIFUbC-petroleum-diesel'!AD22,'BIFUbC-heavy-or-residual-oil'!AD22,'BIFUbC-LPG-propane-or-butane'!AD22,'BIFUbC-hydrogen'!AD22)</f>
        <v>44296511432503.18</v>
      </c>
      <c r="AE23" s="16">
        <f>SUM('BIFUbC-electricity'!AE22,'BIFUbC-coal'!AE22,'BIFUbC-natural-gas'!AE22,'BIFUbC-biomass'!AE22,'BIFUbC-heat'!AE22,'BIFUbC-crude-oil'!AE22,'BIFUbC-petroleum-diesel'!AE22,'BIFUbC-heavy-or-residual-oil'!AE22,'BIFUbC-LPG-propane-or-butane'!AE22,'BIFUbC-hydrogen'!AE22)</f>
        <v>44804654882352.828</v>
      </c>
      <c r="AF23" s="16">
        <f>SUM('BIFUbC-electricity'!AF22,'BIFUbC-coal'!AF22,'BIFUbC-natural-gas'!AF22,'BIFUbC-biomass'!AF22,'BIFUbC-heat'!AF22,'BIFUbC-crude-oil'!AF22,'BIFUbC-petroleum-diesel'!AF22,'BIFUbC-heavy-or-residual-oil'!AF22,'BIFUbC-LPG-propane-or-butane'!AF22,'BIFUbC-hydrogen'!AF22)</f>
        <v>45312798332202.469</v>
      </c>
    </row>
    <row r="24" spans="1:32">
      <c r="A24" t="s">
        <v>23</v>
      </c>
      <c r="B24" s="16">
        <f>SUM('BIFUbC-electricity'!B23,'BIFUbC-coal'!B23,'BIFUbC-natural-gas'!B23,'BIFUbC-biomass'!B23,'BIFUbC-heat'!B23,'BIFUbC-crude-oil'!B23,'BIFUbC-petroleum-diesel'!B23,'BIFUbC-heavy-or-residual-oil'!B23,'BIFUbC-LPG-propane-or-butane'!B23,'BIFUbC-hydrogen'!B23)</f>
        <v>240126886499816.94</v>
      </c>
      <c r="C24" s="16">
        <f>SUM('BIFUbC-electricity'!C23,'BIFUbC-coal'!C23,'BIFUbC-natural-gas'!C23,'BIFUbC-biomass'!C23,'BIFUbC-heat'!C23,'BIFUbC-crude-oil'!C23,'BIFUbC-petroleum-diesel'!C23,'BIFUbC-heavy-or-residual-oil'!C23,'BIFUbC-LPG-propane-or-butane'!C23,'BIFUbC-hydrogen'!C23)</f>
        <v>251875317980519.09</v>
      </c>
      <c r="D24" s="16">
        <f>SUM('BIFUbC-electricity'!D23,'BIFUbC-coal'!D23,'BIFUbC-natural-gas'!D23,'BIFUbC-biomass'!D23,'BIFUbC-heat'!D23,'BIFUbC-crude-oil'!D23,'BIFUbC-petroleum-diesel'!D23,'BIFUbC-heavy-or-residual-oil'!D23,'BIFUbC-LPG-propane-or-butane'!D23,'BIFUbC-hydrogen'!D23)</f>
        <v>263623749461221.19</v>
      </c>
      <c r="E24" s="16">
        <f>SUM('BIFUbC-electricity'!E23,'BIFUbC-coal'!E23,'BIFUbC-natural-gas'!E23,'BIFUbC-biomass'!E23,'BIFUbC-heat'!E23,'BIFUbC-crude-oil'!E23,'BIFUbC-petroleum-diesel'!E23,'BIFUbC-heavy-or-residual-oil'!E23,'BIFUbC-LPG-propane-or-butane'!E23,'BIFUbC-hydrogen'!E23)</f>
        <v>275372180941923.25</v>
      </c>
      <c r="F24" s="16">
        <f>SUM('BIFUbC-electricity'!F23,'BIFUbC-coal'!F23,'BIFUbC-natural-gas'!F23,'BIFUbC-biomass'!F23,'BIFUbC-heat'!F23,'BIFUbC-crude-oil'!F23,'BIFUbC-petroleum-diesel'!F23,'BIFUbC-heavy-or-residual-oil'!F23,'BIFUbC-LPG-propane-or-butane'!F23,'BIFUbC-hydrogen'!F23)</f>
        <v>287120612422625.38</v>
      </c>
      <c r="G24" s="16">
        <f>SUM('BIFUbC-electricity'!G23,'BIFUbC-coal'!G23,'BIFUbC-natural-gas'!G23,'BIFUbC-biomass'!G23,'BIFUbC-heat'!G23,'BIFUbC-crude-oil'!G23,'BIFUbC-petroleum-diesel'!G23,'BIFUbC-heavy-or-residual-oil'!G23,'BIFUbC-LPG-propane-or-butane'!G23,'BIFUbC-hydrogen'!G23)</f>
        <v>298869043903327.44</v>
      </c>
      <c r="H24" s="16">
        <f>SUM('BIFUbC-electricity'!H23,'BIFUbC-coal'!H23,'BIFUbC-natural-gas'!H23,'BIFUbC-biomass'!H23,'BIFUbC-heat'!H23,'BIFUbC-crude-oil'!H23,'BIFUbC-petroleum-diesel'!H23,'BIFUbC-heavy-or-residual-oil'!H23,'BIFUbC-LPG-propane-or-butane'!H23,'BIFUbC-hydrogen'!H23)</f>
        <v>304494558799566.63</v>
      </c>
      <c r="I24" s="16">
        <f>SUM('BIFUbC-electricity'!I23,'BIFUbC-coal'!I23,'BIFUbC-natural-gas'!I23,'BIFUbC-biomass'!I23,'BIFUbC-heat'!I23,'BIFUbC-crude-oil'!I23,'BIFUbC-petroleum-diesel'!I23,'BIFUbC-heavy-or-residual-oil'!I23,'BIFUbC-LPG-propane-or-butane'!I23,'BIFUbC-hydrogen'!I23)</f>
        <v>310120073695805.56</v>
      </c>
      <c r="J24" s="16">
        <f>SUM('BIFUbC-electricity'!J23,'BIFUbC-coal'!J23,'BIFUbC-natural-gas'!J23,'BIFUbC-biomass'!J23,'BIFUbC-heat'!J23,'BIFUbC-crude-oil'!J23,'BIFUbC-petroleum-diesel'!J23,'BIFUbC-heavy-or-residual-oil'!J23,'BIFUbC-LPG-propane-or-butane'!J23,'BIFUbC-hydrogen'!J23)</f>
        <v>315745588592043.75</v>
      </c>
      <c r="K24" s="16">
        <f>SUM('BIFUbC-electricity'!K23,'BIFUbC-coal'!K23,'BIFUbC-natural-gas'!K23,'BIFUbC-biomass'!K23,'BIFUbC-heat'!K23,'BIFUbC-crude-oil'!K23,'BIFUbC-petroleum-diesel'!K23,'BIFUbC-heavy-or-residual-oil'!K23,'BIFUbC-LPG-propane-or-butane'!K23,'BIFUbC-hydrogen'!K23)</f>
        <v>321371103488282.63</v>
      </c>
      <c r="L24" s="16">
        <f>SUM('BIFUbC-electricity'!L23,'BIFUbC-coal'!L23,'BIFUbC-natural-gas'!L23,'BIFUbC-biomass'!L23,'BIFUbC-heat'!L23,'BIFUbC-crude-oil'!L23,'BIFUbC-petroleum-diesel'!L23,'BIFUbC-heavy-or-residual-oil'!L23,'BIFUbC-LPG-propane-or-butane'!L23,'BIFUbC-hydrogen'!L23)</f>
        <v>326996618384520.63</v>
      </c>
      <c r="M24" s="16">
        <f>SUM('BIFUbC-electricity'!M23,'BIFUbC-coal'!M23,'BIFUbC-natural-gas'!M23,'BIFUbC-biomass'!M23,'BIFUbC-heat'!M23,'BIFUbC-crude-oil'!M23,'BIFUbC-petroleum-diesel'!M23,'BIFUbC-heavy-or-residual-oil'!M23,'BIFUbC-LPG-propane-or-butane'!M23,'BIFUbC-hydrogen'!M23)</f>
        <v>331417882723284.06</v>
      </c>
      <c r="N24" s="16">
        <f>SUM('BIFUbC-electricity'!N23,'BIFUbC-coal'!N23,'BIFUbC-natural-gas'!N23,'BIFUbC-biomass'!N23,'BIFUbC-heat'!N23,'BIFUbC-crude-oil'!N23,'BIFUbC-petroleum-diesel'!N23,'BIFUbC-heavy-or-residual-oil'!N23,'BIFUbC-LPG-propane-or-butane'!N23,'BIFUbC-hydrogen'!N23)</f>
        <v>335839147062046.56</v>
      </c>
      <c r="O24" s="16">
        <f>SUM('BIFUbC-electricity'!O23,'BIFUbC-coal'!O23,'BIFUbC-natural-gas'!O23,'BIFUbC-biomass'!O23,'BIFUbC-heat'!O23,'BIFUbC-crude-oil'!O23,'BIFUbC-petroleum-diesel'!O23,'BIFUbC-heavy-or-residual-oil'!O23,'BIFUbC-LPG-propane-or-butane'!O23,'BIFUbC-hydrogen'!O23)</f>
        <v>340260411400809.75</v>
      </c>
      <c r="P24" s="16">
        <f>SUM('BIFUbC-electricity'!P23,'BIFUbC-coal'!P23,'BIFUbC-natural-gas'!P23,'BIFUbC-biomass'!P23,'BIFUbC-heat'!P23,'BIFUbC-crude-oil'!P23,'BIFUbC-petroleum-diesel'!P23,'BIFUbC-heavy-or-residual-oil'!P23,'BIFUbC-LPG-propane-or-butane'!P23,'BIFUbC-hydrogen'!P23)</f>
        <v>344681675739572.25</v>
      </c>
      <c r="Q24" s="16">
        <f>SUM('BIFUbC-electricity'!Q23,'BIFUbC-coal'!Q23,'BIFUbC-natural-gas'!Q23,'BIFUbC-biomass'!Q23,'BIFUbC-heat'!Q23,'BIFUbC-crude-oil'!Q23,'BIFUbC-petroleum-diesel'!Q23,'BIFUbC-heavy-or-residual-oil'!Q23,'BIFUbC-LPG-propane-or-butane'!Q23,'BIFUbC-hydrogen'!Q23)</f>
        <v>349102940078334.75</v>
      </c>
      <c r="R24" s="16">
        <f>SUM('BIFUbC-electricity'!R23,'BIFUbC-coal'!R23,'BIFUbC-natural-gas'!R23,'BIFUbC-biomass'!R23,'BIFUbC-heat'!R23,'BIFUbC-crude-oil'!R23,'BIFUbC-petroleum-diesel'!R23,'BIFUbC-heavy-or-residual-oil'!R23,'BIFUbC-LPG-propane-or-butane'!R23,'BIFUbC-hydrogen'!R23)</f>
        <v>352924119855972.25</v>
      </c>
      <c r="S24" s="16">
        <f>SUM('BIFUbC-electricity'!S23,'BIFUbC-coal'!S23,'BIFUbC-natural-gas'!S23,'BIFUbC-biomass'!S23,'BIFUbC-heat'!S23,'BIFUbC-crude-oil'!S23,'BIFUbC-petroleum-diesel'!S23,'BIFUbC-heavy-or-residual-oil'!S23,'BIFUbC-LPG-propane-or-butane'!S23,'BIFUbC-hydrogen'!S23)</f>
        <v>356745299633609.44</v>
      </c>
      <c r="T24" s="16">
        <f>SUM('BIFUbC-electricity'!T23,'BIFUbC-coal'!T23,'BIFUbC-natural-gas'!T23,'BIFUbC-biomass'!T23,'BIFUbC-heat'!T23,'BIFUbC-crude-oil'!T23,'BIFUbC-petroleum-diesel'!T23,'BIFUbC-heavy-or-residual-oil'!T23,'BIFUbC-LPG-propane-or-butane'!T23,'BIFUbC-hydrogen'!T23)</f>
        <v>360566479411246.13</v>
      </c>
      <c r="U24" s="16">
        <f>SUM('BIFUbC-electricity'!U23,'BIFUbC-coal'!U23,'BIFUbC-natural-gas'!U23,'BIFUbC-biomass'!U23,'BIFUbC-heat'!U23,'BIFUbC-crude-oil'!U23,'BIFUbC-petroleum-diesel'!U23,'BIFUbC-heavy-or-residual-oil'!U23,'BIFUbC-LPG-propane-or-butane'!U23,'BIFUbC-hydrogen'!U23)</f>
        <v>364387659188883.5</v>
      </c>
      <c r="V24" s="16">
        <f>SUM('BIFUbC-electricity'!V23,'BIFUbC-coal'!V23,'BIFUbC-natural-gas'!V23,'BIFUbC-biomass'!V23,'BIFUbC-heat'!V23,'BIFUbC-crude-oil'!V23,'BIFUbC-petroleum-diesel'!V23,'BIFUbC-heavy-or-residual-oil'!V23,'BIFUbC-LPG-propane-or-butane'!V23,'BIFUbC-hydrogen'!V23)</f>
        <v>368208838966519.63</v>
      </c>
      <c r="W24" s="16">
        <f>SUM('BIFUbC-electricity'!W23,'BIFUbC-coal'!W23,'BIFUbC-natural-gas'!W23,'BIFUbC-biomass'!W23,'BIFUbC-heat'!W23,'BIFUbC-crude-oil'!W23,'BIFUbC-petroleum-diesel'!W23,'BIFUbC-heavy-or-residual-oil'!W23,'BIFUbC-LPG-propane-or-butane'!W23,'BIFUbC-hydrogen'!W23)</f>
        <v>372830131492324.44</v>
      </c>
      <c r="X24" s="16">
        <f>SUM('BIFUbC-electricity'!X23,'BIFUbC-coal'!X23,'BIFUbC-natural-gas'!X23,'BIFUbC-biomass'!X23,'BIFUbC-heat'!X23,'BIFUbC-crude-oil'!X23,'BIFUbC-petroleum-diesel'!X23,'BIFUbC-heavy-or-residual-oil'!X23,'BIFUbC-LPG-propane-or-butane'!X23,'BIFUbC-hydrogen'!X23)</f>
        <v>376905892598923.94</v>
      </c>
      <c r="Y24" s="16">
        <f>SUM('BIFUbC-electricity'!Y23,'BIFUbC-coal'!Y23,'BIFUbC-natural-gas'!Y23,'BIFUbC-biomass'!Y23,'BIFUbC-heat'!Y23,'BIFUbC-crude-oil'!Y23,'BIFUbC-petroleum-diesel'!Y23,'BIFUbC-heavy-or-residual-oil'!Y23,'BIFUbC-LPG-propane-or-butane'!Y23,'BIFUbC-hydrogen'!Y23)</f>
        <v>380981653705524.25</v>
      </c>
      <c r="Z24" s="16">
        <f>SUM('BIFUbC-electricity'!Z23,'BIFUbC-coal'!Z23,'BIFUbC-natural-gas'!Z23,'BIFUbC-biomass'!Z23,'BIFUbC-heat'!Z23,'BIFUbC-crude-oil'!Z23,'BIFUbC-petroleum-diesel'!Z23,'BIFUbC-heavy-or-residual-oil'!Z23,'BIFUbC-LPG-propane-or-butane'!Z23,'BIFUbC-hydrogen'!Z23)</f>
        <v>385057414812122.88</v>
      </c>
      <c r="AA24" s="16">
        <f>SUM('BIFUbC-electricity'!AA23,'BIFUbC-coal'!AA23,'BIFUbC-natural-gas'!AA23,'BIFUbC-biomass'!AA23,'BIFUbC-heat'!AA23,'BIFUbC-crude-oil'!AA23,'BIFUbC-petroleum-diesel'!AA23,'BIFUbC-heavy-or-residual-oil'!AA23,'BIFUbC-LPG-propane-or-butane'!AA23,'BIFUbC-hydrogen'!AA23)</f>
        <v>389133175918722.56</v>
      </c>
      <c r="AB24" s="16">
        <f>SUM('BIFUbC-electricity'!AB23,'BIFUbC-coal'!AB23,'BIFUbC-natural-gas'!AB23,'BIFUbC-biomass'!AB23,'BIFUbC-heat'!AB23,'BIFUbC-crude-oil'!AB23,'BIFUbC-petroleum-diesel'!AB23,'BIFUbC-heavy-or-residual-oil'!AB23,'BIFUbC-LPG-propane-or-butane'!AB23,'BIFUbC-hydrogen'!AB23)</f>
        <v>393208937025322.06</v>
      </c>
      <c r="AC24" s="16">
        <f>SUM('BIFUbC-electricity'!AC23,'BIFUbC-coal'!AC23,'BIFUbC-natural-gas'!AC23,'BIFUbC-biomass'!AC23,'BIFUbC-heat'!AC23,'BIFUbC-crude-oil'!AC23,'BIFUbC-petroleum-diesel'!AC23,'BIFUbC-heavy-or-residual-oil'!AC23,'BIFUbC-LPG-propane-or-butane'!AC23,'BIFUbC-hydrogen'!AC23)</f>
        <v>397284698131921.5</v>
      </c>
      <c r="AD24" s="16">
        <f>SUM('BIFUbC-electricity'!AD23,'BIFUbC-coal'!AD23,'BIFUbC-natural-gas'!AD23,'BIFUbC-biomass'!AD23,'BIFUbC-heat'!AD23,'BIFUbC-crude-oil'!AD23,'BIFUbC-petroleum-diesel'!AD23,'BIFUbC-heavy-or-residual-oil'!AD23,'BIFUbC-LPG-propane-or-butane'!AD23,'BIFUbC-hydrogen'!AD23)</f>
        <v>401360459238521</v>
      </c>
      <c r="AE24" s="16">
        <f>SUM('BIFUbC-electricity'!AE23,'BIFUbC-coal'!AE23,'BIFUbC-natural-gas'!AE23,'BIFUbC-biomass'!AE23,'BIFUbC-heat'!AE23,'BIFUbC-crude-oil'!AE23,'BIFUbC-petroleum-diesel'!AE23,'BIFUbC-heavy-or-residual-oil'!AE23,'BIFUbC-LPG-propane-or-butane'!AE23,'BIFUbC-hydrogen'!AE23)</f>
        <v>405436220345120.56</v>
      </c>
      <c r="AF24" s="16">
        <f>SUM('BIFUbC-electricity'!AF23,'BIFUbC-coal'!AF23,'BIFUbC-natural-gas'!AF23,'BIFUbC-biomass'!AF23,'BIFUbC-heat'!AF23,'BIFUbC-crude-oil'!AF23,'BIFUbC-petroleum-diesel'!AF23,'BIFUbC-heavy-or-residual-oil'!AF23,'BIFUbC-LPG-propane-or-butane'!AF23,'BIFUbC-hydrogen'!AF23)</f>
        <v>409511981451720.06</v>
      </c>
    </row>
    <row r="25" spans="1:32">
      <c r="A25" t="s">
        <v>24</v>
      </c>
      <c r="B25" s="16">
        <f ca="1">SUM('BIFUbC-electricity'!B24,'BIFUbC-coal'!B24,'BIFUbC-natural-gas'!B24,'BIFUbC-biomass'!B24,'BIFUbC-heat'!B24,'BIFUbC-crude-oil'!B24,'BIFUbC-petroleum-diesel'!B24,'BIFUbC-heavy-or-residual-oil'!B24,'BIFUbC-LPG-propane-or-butane'!B24,'BIFUbC-hydrogen'!B24)</f>
        <v>8288799588953.833</v>
      </c>
      <c r="C25" s="16">
        <f ca="1">SUM('BIFUbC-electricity'!C24,'BIFUbC-coal'!C24,'BIFUbC-natural-gas'!C24,'BIFUbC-biomass'!C24,'BIFUbC-heat'!C24,'BIFUbC-crude-oil'!C24,'BIFUbC-petroleum-diesel'!C24,'BIFUbC-heavy-or-residual-oil'!C24,'BIFUbC-LPG-propane-or-butane'!C24,'BIFUbC-hydrogen'!C24)</f>
        <v>8347492176860.127</v>
      </c>
      <c r="D25" s="16">
        <f ca="1">SUM('BIFUbC-electricity'!D24,'BIFUbC-coal'!D24,'BIFUbC-natural-gas'!D24,'BIFUbC-biomass'!D24,'BIFUbC-heat'!D24,'BIFUbC-crude-oil'!D24,'BIFUbC-petroleum-diesel'!D24,'BIFUbC-heavy-or-residual-oil'!D24,'BIFUbC-LPG-propane-or-butane'!D24,'BIFUbC-hydrogen'!D24)</f>
        <v>8406184764766.4209</v>
      </c>
      <c r="E25" s="16">
        <f ca="1">SUM('BIFUbC-electricity'!E24,'BIFUbC-coal'!E24,'BIFUbC-natural-gas'!E24,'BIFUbC-biomass'!E24,'BIFUbC-heat'!E24,'BIFUbC-crude-oil'!E24,'BIFUbC-petroleum-diesel'!E24,'BIFUbC-heavy-or-residual-oil'!E24,'BIFUbC-LPG-propane-or-butane'!E24,'BIFUbC-hydrogen'!E24)</f>
        <v>8464877352672.7129</v>
      </c>
      <c r="F25" s="16">
        <f ca="1">SUM('BIFUbC-electricity'!F24,'BIFUbC-coal'!F24,'BIFUbC-natural-gas'!F24,'BIFUbC-biomass'!F24,'BIFUbC-heat'!F24,'BIFUbC-crude-oil'!F24,'BIFUbC-petroleum-diesel'!F24,'BIFUbC-heavy-or-residual-oil'!F24,'BIFUbC-LPG-propane-or-butane'!F24,'BIFUbC-hydrogen'!F24)</f>
        <v>8523569940579.0059</v>
      </c>
      <c r="G25" s="16">
        <f ca="1">SUM('BIFUbC-electricity'!G24,'BIFUbC-coal'!G24,'BIFUbC-natural-gas'!G24,'BIFUbC-biomass'!G24,'BIFUbC-heat'!G24,'BIFUbC-crude-oil'!G24,'BIFUbC-petroleum-diesel'!G24,'BIFUbC-heavy-or-residual-oil'!G24,'BIFUbC-LPG-propane-or-butane'!G24,'BIFUbC-hydrogen'!G24)</f>
        <v>8582262528485.2998</v>
      </c>
      <c r="H25" s="16">
        <f ca="1">SUM('BIFUbC-electricity'!H24,'BIFUbC-coal'!H24,'BIFUbC-natural-gas'!H24,'BIFUbC-biomass'!H24,'BIFUbC-heat'!H24,'BIFUbC-crude-oil'!H24,'BIFUbC-petroleum-diesel'!H24,'BIFUbC-heavy-or-residual-oil'!H24,'BIFUbC-LPG-propane-or-butane'!H24,'BIFUbC-hydrogen'!H24)</f>
        <v>8738286991336.1807</v>
      </c>
      <c r="I25" s="16">
        <f ca="1">SUM('BIFUbC-electricity'!I24,'BIFUbC-coal'!I24,'BIFUbC-natural-gas'!I24,'BIFUbC-biomass'!I24,'BIFUbC-heat'!I24,'BIFUbC-crude-oil'!I24,'BIFUbC-petroleum-diesel'!I24,'BIFUbC-heavy-or-residual-oil'!I24,'BIFUbC-LPG-propane-or-butane'!I24,'BIFUbC-hydrogen'!I24)</f>
        <v>8894311454187.0781</v>
      </c>
      <c r="J25" s="16">
        <f ca="1">SUM('BIFUbC-electricity'!J24,'BIFUbC-coal'!J24,'BIFUbC-natural-gas'!J24,'BIFUbC-biomass'!J24,'BIFUbC-heat'!J24,'BIFUbC-crude-oil'!J24,'BIFUbC-petroleum-diesel'!J24,'BIFUbC-heavy-or-residual-oil'!J24,'BIFUbC-LPG-propane-or-butane'!J24,'BIFUbC-hydrogen'!J24)</f>
        <v>9050335917037.9727</v>
      </c>
      <c r="K25" s="16">
        <f ca="1">SUM('BIFUbC-electricity'!K24,'BIFUbC-coal'!K24,'BIFUbC-natural-gas'!K24,'BIFUbC-biomass'!K24,'BIFUbC-heat'!K24,'BIFUbC-crude-oil'!K24,'BIFUbC-petroleum-diesel'!K24,'BIFUbC-heavy-or-residual-oil'!K24,'BIFUbC-LPG-propane-or-butane'!K24,'BIFUbC-hydrogen'!K24)</f>
        <v>9206360379888.8691</v>
      </c>
      <c r="L25" s="16">
        <f ca="1">SUM('BIFUbC-electricity'!L24,'BIFUbC-coal'!L24,'BIFUbC-natural-gas'!L24,'BIFUbC-biomass'!L24,'BIFUbC-heat'!L24,'BIFUbC-crude-oil'!L24,'BIFUbC-petroleum-diesel'!L24,'BIFUbC-heavy-or-residual-oil'!L24,'BIFUbC-LPG-propane-or-butane'!L24,'BIFUbC-hydrogen'!L24)</f>
        <v>9362384842739.7813</v>
      </c>
      <c r="M25" s="16">
        <f ca="1">SUM('BIFUbC-electricity'!M24,'BIFUbC-coal'!M24,'BIFUbC-natural-gas'!M24,'BIFUbC-biomass'!M24,'BIFUbC-heat'!M24,'BIFUbC-crude-oil'!M24,'BIFUbC-petroleum-diesel'!M24,'BIFUbC-heavy-or-residual-oil'!M24,'BIFUbC-LPG-propane-or-butane'!M24,'BIFUbC-hydrogen'!M24)</f>
        <v>9475734903133.7949</v>
      </c>
      <c r="N25" s="16">
        <f ca="1">SUM('BIFUbC-electricity'!N24,'BIFUbC-coal'!N24,'BIFUbC-natural-gas'!N24,'BIFUbC-biomass'!N24,'BIFUbC-heat'!N24,'BIFUbC-crude-oil'!N24,'BIFUbC-petroleum-diesel'!N24,'BIFUbC-heavy-or-residual-oil'!N24,'BIFUbC-LPG-propane-or-butane'!N24,'BIFUbC-hydrogen'!N24)</f>
        <v>9589084963527.8242</v>
      </c>
      <c r="O25" s="16">
        <f ca="1">SUM('BIFUbC-electricity'!O24,'BIFUbC-coal'!O24,'BIFUbC-natural-gas'!O24,'BIFUbC-biomass'!O24,'BIFUbC-heat'!O24,'BIFUbC-crude-oil'!O24,'BIFUbC-petroleum-diesel'!O24,'BIFUbC-heavy-or-residual-oil'!O24,'BIFUbC-LPG-propane-or-butane'!O24,'BIFUbC-hydrogen'!O24)</f>
        <v>9702435023921.8516</v>
      </c>
      <c r="P25" s="16">
        <f ca="1">SUM('BIFUbC-electricity'!P24,'BIFUbC-coal'!P24,'BIFUbC-natural-gas'!P24,'BIFUbC-biomass'!P24,'BIFUbC-heat'!P24,'BIFUbC-crude-oil'!P24,'BIFUbC-petroleum-diesel'!P24,'BIFUbC-heavy-or-residual-oil'!P24,'BIFUbC-LPG-propane-or-butane'!P24,'BIFUbC-hydrogen'!P24)</f>
        <v>9815785084315.8789</v>
      </c>
      <c r="Q25" s="16">
        <f ca="1">SUM('BIFUbC-electricity'!Q24,'BIFUbC-coal'!Q24,'BIFUbC-natural-gas'!Q24,'BIFUbC-biomass'!Q24,'BIFUbC-heat'!Q24,'BIFUbC-crude-oil'!Q24,'BIFUbC-petroleum-diesel'!Q24,'BIFUbC-heavy-or-residual-oil'!Q24,'BIFUbC-LPG-propane-or-butane'!Q24,'BIFUbC-hydrogen'!Q24)</f>
        <v>9929135144709.9219</v>
      </c>
      <c r="R25" s="16">
        <f ca="1">SUM('BIFUbC-electricity'!R24,'BIFUbC-coal'!R24,'BIFUbC-natural-gas'!R24,'BIFUbC-biomass'!R24,'BIFUbC-heat'!R24,'BIFUbC-crude-oil'!R24,'BIFUbC-petroleum-diesel'!R24,'BIFUbC-heavy-or-residual-oil'!R24,'BIFUbC-LPG-propane-or-butane'!R24,'BIFUbC-hydrogen'!R24)</f>
        <v>10117899066752.305</v>
      </c>
      <c r="S25" s="16">
        <f ca="1">SUM('BIFUbC-electricity'!S24,'BIFUbC-coal'!S24,'BIFUbC-natural-gas'!S24,'BIFUbC-biomass'!S24,'BIFUbC-heat'!S24,'BIFUbC-crude-oil'!S24,'BIFUbC-petroleum-diesel'!S24,'BIFUbC-heavy-or-residual-oil'!S24,'BIFUbC-LPG-propane-or-butane'!S24,'BIFUbC-hydrogen'!S24)</f>
        <v>10306662988794.672</v>
      </c>
      <c r="T25" s="16">
        <f ca="1">SUM('BIFUbC-electricity'!T24,'BIFUbC-coal'!T24,'BIFUbC-natural-gas'!T24,'BIFUbC-biomass'!T24,'BIFUbC-heat'!T24,'BIFUbC-crude-oil'!T24,'BIFUbC-petroleum-diesel'!T24,'BIFUbC-heavy-or-residual-oil'!T24,'BIFUbC-LPG-propane-or-butane'!T24,'BIFUbC-hydrogen'!T24)</f>
        <v>10495426910837.039</v>
      </c>
      <c r="U25" s="16">
        <f ca="1">SUM('BIFUbC-electricity'!U24,'BIFUbC-coal'!U24,'BIFUbC-natural-gas'!U24,'BIFUbC-biomass'!U24,'BIFUbC-heat'!U24,'BIFUbC-crude-oil'!U24,'BIFUbC-petroleum-diesel'!U24,'BIFUbC-heavy-or-residual-oil'!U24,'BIFUbC-LPG-propane-or-butane'!U24,'BIFUbC-hydrogen'!U24)</f>
        <v>10684190832879.406</v>
      </c>
      <c r="V25" s="16">
        <f ca="1">SUM('BIFUbC-electricity'!V24,'BIFUbC-coal'!V24,'BIFUbC-natural-gas'!V24,'BIFUbC-biomass'!V24,'BIFUbC-heat'!V24,'BIFUbC-crude-oil'!V24,'BIFUbC-petroleum-diesel'!V24,'BIFUbC-heavy-or-residual-oil'!V24,'BIFUbC-LPG-propane-or-butane'!V24,'BIFUbC-hydrogen'!V24)</f>
        <v>10872954754921.797</v>
      </c>
      <c r="W25" s="16">
        <f ca="1">SUM('BIFUbC-electricity'!W24,'BIFUbC-coal'!W24,'BIFUbC-natural-gas'!W24,'BIFUbC-biomass'!W24,'BIFUbC-heat'!W24,'BIFUbC-crude-oil'!W24,'BIFUbC-petroleum-diesel'!W24,'BIFUbC-heavy-or-residual-oil'!W24,'BIFUbC-LPG-propane-or-butane'!W24,'BIFUbC-hydrogen'!W24)</f>
        <v>10961166861433.002</v>
      </c>
      <c r="X25" s="16">
        <f ca="1">SUM('BIFUbC-electricity'!X24,'BIFUbC-coal'!X24,'BIFUbC-natural-gas'!X24,'BIFUbC-biomass'!X24,'BIFUbC-heat'!X24,'BIFUbC-crude-oil'!X24,'BIFUbC-petroleum-diesel'!X24,'BIFUbC-heavy-or-residual-oil'!X24,'BIFUbC-LPG-propane-or-butane'!X24,'BIFUbC-hydrogen'!X24)</f>
        <v>11117937023988.23</v>
      </c>
      <c r="Y25" s="16">
        <f ca="1">SUM('BIFUbC-electricity'!Y24,'BIFUbC-coal'!Y24,'BIFUbC-natural-gas'!Y24,'BIFUbC-biomass'!Y24,'BIFUbC-heat'!Y24,'BIFUbC-crude-oil'!Y24,'BIFUbC-petroleum-diesel'!Y24,'BIFUbC-heavy-or-residual-oil'!Y24,'BIFUbC-LPG-propane-or-butane'!Y24,'BIFUbC-hydrogen'!Y24)</f>
        <v>11274707186543.396</v>
      </c>
      <c r="Z25" s="16">
        <f ca="1">SUM('BIFUbC-electricity'!Z24,'BIFUbC-coal'!Z24,'BIFUbC-natural-gas'!Z24,'BIFUbC-biomass'!Z24,'BIFUbC-heat'!Z24,'BIFUbC-crude-oil'!Z24,'BIFUbC-petroleum-diesel'!Z24,'BIFUbC-heavy-or-residual-oil'!Z24,'BIFUbC-LPG-propane-or-butane'!Z24,'BIFUbC-hydrogen'!Z24)</f>
        <v>11431477349098.625</v>
      </c>
      <c r="AA25" s="16">
        <f ca="1">SUM('BIFUbC-electricity'!AA24,'BIFUbC-coal'!AA24,'BIFUbC-natural-gas'!AA24,'BIFUbC-biomass'!AA24,'BIFUbC-heat'!AA24,'BIFUbC-crude-oil'!AA24,'BIFUbC-petroleum-diesel'!AA24,'BIFUbC-heavy-or-residual-oil'!AA24,'BIFUbC-LPG-propane-or-butane'!AA24,'BIFUbC-hydrogen'!AA24)</f>
        <v>11588247511653.789</v>
      </c>
      <c r="AB25" s="16">
        <f ca="1">SUM('BIFUbC-electricity'!AB24,'BIFUbC-coal'!AB24,'BIFUbC-natural-gas'!AB24,'BIFUbC-biomass'!AB24,'BIFUbC-heat'!AB24,'BIFUbC-crude-oil'!AB24,'BIFUbC-petroleum-diesel'!AB24,'BIFUbC-heavy-or-residual-oil'!AB24,'BIFUbC-LPG-propane-or-butane'!AB24,'BIFUbC-hydrogen'!AB24)</f>
        <v>11745017674209.02</v>
      </c>
      <c r="AC25" s="16">
        <f ca="1">SUM('BIFUbC-electricity'!AC24,'BIFUbC-coal'!AC24,'BIFUbC-natural-gas'!AC24,'BIFUbC-biomass'!AC24,'BIFUbC-heat'!AC24,'BIFUbC-crude-oil'!AC24,'BIFUbC-petroleum-diesel'!AC24,'BIFUbC-heavy-or-residual-oil'!AC24,'BIFUbC-LPG-propane-or-butane'!AC24,'BIFUbC-hydrogen'!AC24)</f>
        <v>11901787836764.188</v>
      </c>
      <c r="AD25" s="16">
        <f ca="1">SUM('BIFUbC-electricity'!AD24,'BIFUbC-coal'!AD24,'BIFUbC-natural-gas'!AD24,'BIFUbC-biomass'!AD24,'BIFUbC-heat'!AD24,'BIFUbC-crude-oil'!AD24,'BIFUbC-petroleum-diesel'!AD24,'BIFUbC-heavy-or-residual-oil'!AD24,'BIFUbC-LPG-propane-or-butane'!AD24,'BIFUbC-hydrogen'!AD24)</f>
        <v>12058557999319.414</v>
      </c>
      <c r="AE25" s="16">
        <f ca="1">SUM('BIFUbC-electricity'!AE24,'BIFUbC-coal'!AE24,'BIFUbC-natural-gas'!AE24,'BIFUbC-biomass'!AE24,'BIFUbC-heat'!AE24,'BIFUbC-crude-oil'!AE24,'BIFUbC-petroleum-diesel'!AE24,'BIFUbC-heavy-or-residual-oil'!AE24,'BIFUbC-LPG-propane-or-butane'!AE24,'BIFUbC-hydrogen'!AE24)</f>
        <v>12215328161874.645</v>
      </c>
      <c r="AF25" s="16">
        <f ca="1">SUM('BIFUbC-electricity'!AF24,'BIFUbC-coal'!AF24,'BIFUbC-natural-gas'!AF24,'BIFUbC-biomass'!AF24,'BIFUbC-heat'!AF24,'BIFUbC-crude-oil'!AF24,'BIFUbC-petroleum-diesel'!AF24,'BIFUbC-heavy-or-residual-oil'!AF24,'BIFUbC-LPG-propane-or-butane'!AF24,'BIFUbC-hydrogen'!AF24)</f>
        <v>12372098324429.813</v>
      </c>
    </row>
    <row r="26" spans="1:32">
      <c r="A26" t="s">
        <v>25</v>
      </c>
      <c r="B26" s="16">
        <f ca="1">SUM('BIFUbC-electricity'!B25,'BIFUbC-coal'!B25,'BIFUbC-natural-gas'!B25,'BIFUbC-biomass'!B25,'BIFUbC-heat'!B25,'BIFUbC-crude-oil'!B25,'BIFUbC-petroleum-diesel'!B25,'BIFUbC-heavy-or-residual-oil'!B25,'BIFUbC-LPG-propane-or-butane'!B25,'BIFUbC-hydrogen'!B25)</f>
        <v>9941952530082.7344</v>
      </c>
      <c r="C26" s="16">
        <f ca="1">SUM('BIFUbC-electricity'!C25,'BIFUbC-coal'!C25,'BIFUbC-natural-gas'!C25,'BIFUbC-biomass'!C25,'BIFUbC-heat'!C25,'BIFUbC-crude-oil'!C25,'BIFUbC-petroleum-diesel'!C25,'BIFUbC-heavy-or-residual-oil'!C25,'BIFUbC-LPG-propane-or-butane'!C25,'BIFUbC-hydrogen'!C25)</f>
        <v>9951894482612.8145</v>
      </c>
      <c r="D26" s="16">
        <f ca="1">SUM('BIFUbC-electricity'!D25,'BIFUbC-coal'!D25,'BIFUbC-natural-gas'!D25,'BIFUbC-biomass'!D25,'BIFUbC-heat'!D25,'BIFUbC-crude-oil'!D25,'BIFUbC-petroleum-diesel'!D25,'BIFUbC-heavy-or-residual-oil'!D25,'BIFUbC-LPG-propane-or-butane'!D25,'BIFUbC-hydrogen'!D25)</f>
        <v>9961846377095.4258</v>
      </c>
      <c r="E26" s="16">
        <f ca="1">SUM('BIFUbC-electricity'!E25,'BIFUbC-coal'!E25,'BIFUbC-natural-gas'!E25,'BIFUbC-biomass'!E25,'BIFUbC-heat'!E25,'BIFUbC-crude-oil'!E25,'BIFUbC-petroleum-diesel'!E25,'BIFUbC-heavy-or-residual-oil'!E25,'BIFUbC-LPG-propane-or-butane'!E25,'BIFUbC-hydrogen'!E25)</f>
        <v>9971808223472.5195</v>
      </c>
      <c r="F26" s="16">
        <f ca="1">SUM('BIFUbC-electricity'!F25,'BIFUbC-coal'!F25,'BIFUbC-natural-gas'!F25,'BIFUbC-biomass'!F25,'BIFUbC-heat'!F25,'BIFUbC-crude-oil'!F25,'BIFUbC-petroleum-diesel'!F25,'BIFUbC-heavy-or-residual-oil'!F25,'BIFUbC-LPG-propane-or-butane'!F25,'BIFUbC-hydrogen'!F25)</f>
        <v>9981780031695.9922</v>
      </c>
      <c r="G26" s="16">
        <f ca="1">SUM('BIFUbC-electricity'!G25,'BIFUbC-coal'!G25,'BIFUbC-natural-gas'!G25,'BIFUbC-biomass'!G25,'BIFUbC-heat'!G25,'BIFUbC-crude-oil'!G25,'BIFUbC-petroleum-diesel'!G25,'BIFUbC-heavy-or-residual-oil'!G25,'BIFUbC-LPG-propane-or-butane'!G25,'BIFUbC-hydrogen'!G25)</f>
        <v>9991761811727.6875</v>
      </c>
      <c r="H26" s="16">
        <f ca="1">SUM('BIFUbC-electricity'!H25,'BIFUbC-coal'!H25,'BIFUbC-natural-gas'!H25,'BIFUbC-biomass'!H25,'BIFUbC-heat'!H25,'BIFUbC-crude-oil'!H25,'BIFUbC-petroleum-diesel'!H25,'BIFUbC-heavy-or-residual-oil'!H25,'BIFUbC-LPG-propane-or-butane'!H25,'BIFUbC-hydrogen'!H25)</f>
        <v>10001753573539.412</v>
      </c>
      <c r="I26" s="16">
        <f ca="1">SUM('BIFUbC-electricity'!I25,'BIFUbC-coal'!I25,'BIFUbC-natural-gas'!I25,'BIFUbC-biomass'!I25,'BIFUbC-heat'!I25,'BIFUbC-crude-oil'!I25,'BIFUbC-petroleum-diesel'!I25,'BIFUbC-heavy-or-residual-oil'!I25,'BIFUbC-LPG-propane-or-butane'!I25,'BIFUbC-hydrogen'!I25)</f>
        <v>10011755327112.953</v>
      </c>
      <c r="J26" s="16">
        <f ca="1">SUM('BIFUbC-electricity'!J25,'BIFUbC-coal'!J25,'BIFUbC-natural-gas'!J25,'BIFUbC-biomass'!J25,'BIFUbC-heat'!J25,'BIFUbC-crude-oil'!J25,'BIFUbC-petroleum-diesel'!J25,'BIFUbC-heavy-or-residual-oil'!J25,'BIFUbC-LPG-propane-or-butane'!J25,'BIFUbC-hydrogen'!J25)</f>
        <v>10021767082440.064</v>
      </c>
      <c r="K26" s="16">
        <f ca="1">SUM('BIFUbC-electricity'!K25,'BIFUbC-coal'!K25,'BIFUbC-natural-gas'!K25,'BIFUbC-biomass'!K25,'BIFUbC-heat'!K25,'BIFUbC-crude-oil'!K25,'BIFUbC-petroleum-diesel'!K25,'BIFUbC-heavy-or-residual-oil'!K25,'BIFUbC-LPG-propane-or-butane'!K25,'BIFUbC-hydrogen'!K25)</f>
        <v>10031788849522.504</v>
      </c>
      <c r="L26" s="16">
        <f ca="1">SUM('BIFUbC-electricity'!L25,'BIFUbC-coal'!L25,'BIFUbC-natural-gas'!L25,'BIFUbC-biomass'!L25,'BIFUbC-heat'!L25,'BIFUbC-crude-oil'!L25,'BIFUbC-petroleum-diesel'!L25,'BIFUbC-heavy-or-residual-oil'!L25,'BIFUbC-LPG-propane-or-butane'!L25,'BIFUbC-hydrogen'!L25)</f>
        <v>10041820638372.025</v>
      </c>
      <c r="M26" s="16">
        <f ca="1">SUM('BIFUbC-electricity'!M25,'BIFUbC-coal'!M25,'BIFUbC-natural-gas'!M25,'BIFUbC-biomass'!M25,'BIFUbC-heat'!M25,'BIFUbC-crude-oil'!M25,'BIFUbC-petroleum-diesel'!M25,'BIFUbC-heavy-or-residual-oil'!M25,'BIFUbC-LPG-propane-or-butane'!M25,'BIFUbC-hydrogen'!M25)</f>
        <v>10051862459010.395</v>
      </c>
      <c r="N26" s="16">
        <f ca="1">SUM('BIFUbC-electricity'!N25,'BIFUbC-coal'!N25,'BIFUbC-natural-gas'!N25,'BIFUbC-biomass'!N25,'BIFUbC-heat'!N25,'BIFUbC-crude-oil'!N25,'BIFUbC-petroleum-diesel'!N25,'BIFUbC-heavy-or-residual-oil'!N25,'BIFUbC-LPG-propane-or-butane'!N25,'BIFUbC-hydrogen'!N25)</f>
        <v>10061914321469.406</v>
      </c>
      <c r="O26" s="16">
        <f ca="1">SUM('BIFUbC-electricity'!O25,'BIFUbC-coal'!O25,'BIFUbC-natural-gas'!O25,'BIFUbC-biomass'!O25,'BIFUbC-heat'!O25,'BIFUbC-crude-oil'!O25,'BIFUbC-petroleum-diesel'!O25,'BIFUbC-heavy-or-residual-oil'!O25,'BIFUbC-LPG-propane-or-butane'!O25,'BIFUbC-hydrogen'!O25)</f>
        <v>10071976235790.873</v>
      </c>
      <c r="P26" s="16">
        <f ca="1">SUM('BIFUbC-electricity'!P25,'BIFUbC-coal'!P25,'BIFUbC-natural-gas'!P25,'BIFUbC-biomass'!P25,'BIFUbC-heat'!P25,'BIFUbC-crude-oil'!P25,'BIFUbC-petroleum-diesel'!P25,'BIFUbC-heavy-or-residual-oil'!P25,'BIFUbC-LPG-propane-or-butane'!P25,'BIFUbC-hydrogen'!P25)</f>
        <v>10082048212026.662</v>
      </c>
      <c r="Q26" s="16">
        <f ca="1">SUM('BIFUbC-electricity'!Q25,'BIFUbC-coal'!Q25,'BIFUbC-natural-gas'!Q25,'BIFUbC-biomass'!Q25,'BIFUbC-heat'!Q25,'BIFUbC-crude-oil'!Q25,'BIFUbC-petroleum-diesel'!Q25,'BIFUbC-heavy-or-residual-oil'!Q25,'BIFUbC-LPG-propane-or-butane'!Q25,'BIFUbC-hydrogen'!Q25)</f>
        <v>10092130260238.688</v>
      </c>
      <c r="R26" s="16">
        <f ca="1">SUM('BIFUbC-electricity'!R25,'BIFUbC-coal'!R25,'BIFUbC-natural-gas'!R25,'BIFUbC-biomass'!R25,'BIFUbC-heat'!R25,'BIFUbC-crude-oil'!R25,'BIFUbC-petroleum-diesel'!R25,'BIFUbC-heavy-or-residual-oil'!R25,'BIFUbC-LPG-propane-or-butane'!R25,'BIFUbC-hydrogen'!R25)</f>
        <v>10102222390498.924</v>
      </c>
      <c r="S26" s="16">
        <f ca="1">SUM('BIFUbC-electricity'!S25,'BIFUbC-coal'!S25,'BIFUbC-natural-gas'!S25,'BIFUbC-biomass'!S25,'BIFUbC-heat'!S25,'BIFUbC-crude-oil'!S25,'BIFUbC-petroleum-diesel'!S25,'BIFUbC-heavy-or-residual-oil'!S25,'BIFUbC-LPG-propane-or-butane'!S25,'BIFUbC-hydrogen'!S25)</f>
        <v>10112324612889.422</v>
      </c>
      <c r="T26" s="16">
        <f ca="1">SUM('BIFUbC-electricity'!T25,'BIFUbC-coal'!T25,'BIFUbC-natural-gas'!T25,'BIFUbC-biomass'!T25,'BIFUbC-heat'!T25,'BIFUbC-crude-oil'!T25,'BIFUbC-petroleum-diesel'!T25,'BIFUbC-heavy-or-residual-oil'!T25,'BIFUbC-LPG-propane-or-butane'!T25,'BIFUbC-hydrogen'!T25)</f>
        <v>10122436937502.311</v>
      </c>
      <c r="U26" s="16">
        <f ca="1">SUM('BIFUbC-electricity'!U25,'BIFUbC-coal'!U25,'BIFUbC-natural-gas'!U25,'BIFUbC-biomass'!U25,'BIFUbC-heat'!U25,'BIFUbC-crude-oil'!U25,'BIFUbC-petroleum-diesel'!U25,'BIFUbC-heavy-or-residual-oil'!U25,'BIFUbC-LPG-propane-or-butane'!U25,'BIFUbC-hydrogen'!U25)</f>
        <v>10132559374439.813</v>
      </c>
      <c r="V26" s="16">
        <f ca="1">SUM('BIFUbC-electricity'!V25,'BIFUbC-coal'!V25,'BIFUbC-natural-gas'!V25,'BIFUbC-biomass'!V25,'BIFUbC-heat'!V25,'BIFUbC-crude-oil'!V25,'BIFUbC-petroleum-diesel'!V25,'BIFUbC-heavy-or-residual-oil'!V25,'BIFUbC-LPG-propane-or-butane'!V25,'BIFUbC-hydrogen'!V25)</f>
        <v>10142691933814.252</v>
      </c>
      <c r="W26" s="16">
        <f ca="1">SUM('BIFUbC-electricity'!W25,'BIFUbC-coal'!W25,'BIFUbC-natural-gas'!W25,'BIFUbC-biomass'!W25,'BIFUbC-heat'!W25,'BIFUbC-crude-oil'!W25,'BIFUbC-petroleum-diesel'!W25,'BIFUbC-heavy-or-residual-oil'!W25,'BIFUbC-LPG-propane-or-butane'!W25,'BIFUbC-hydrogen'!W25)</f>
        <v>10091978474145.18</v>
      </c>
      <c r="X26" s="16">
        <f ca="1">SUM('BIFUbC-electricity'!X25,'BIFUbC-coal'!X25,'BIFUbC-natural-gas'!X25,'BIFUbC-biomass'!X25,'BIFUbC-heat'!X25,'BIFUbC-crude-oil'!X25,'BIFUbC-petroleum-diesel'!X25,'BIFUbC-heavy-or-residual-oil'!X25,'BIFUbC-LPG-propane-or-butane'!X25,'BIFUbC-hydrogen'!X25)</f>
        <v>10041518581774.453</v>
      </c>
      <c r="Y26" s="16">
        <f ca="1">SUM('BIFUbC-electricity'!Y25,'BIFUbC-coal'!Y25,'BIFUbC-natural-gas'!Y25,'BIFUbC-biomass'!Y25,'BIFUbC-heat'!Y25,'BIFUbC-crude-oil'!Y25,'BIFUbC-petroleum-diesel'!Y25,'BIFUbC-heavy-or-residual-oil'!Y25,'BIFUbC-LPG-propane-or-butane'!Y25,'BIFUbC-hydrogen'!Y25)</f>
        <v>9991310988865.582</v>
      </c>
      <c r="Z26" s="16">
        <f ca="1">SUM('BIFUbC-electricity'!Z25,'BIFUbC-coal'!Z25,'BIFUbC-natural-gas'!Z25,'BIFUbC-biomass'!Z25,'BIFUbC-heat'!Z25,'BIFUbC-crude-oil'!Z25,'BIFUbC-petroleum-diesel'!Z25,'BIFUbC-heavy-or-residual-oil'!Z25,'BIFUbC-LPG-propane-or-butane'!Z25,'BIFUbC-hydrogen'!Z25)</f>
        <v>9941354433921.2539</v>
      </c>
      <c r="AA26" s="16">
        <f ca="1">SUM('BIFUbC-electricity'!AA25,'BIFUbC-coal'!AA25,'BIFUbC-natural-gas'!AA25,'BIFUbC-biomass'!AA25,'BIFUbC-heat'!AA25,'BIFUbC-crude-oil'!AA25,'BIFUbC-petroleum-diesel'!AA25,'BIFUbC-heavy-or-residual-oil'!AA25,'BIFUbC-LPG-propane-or-butane'!AA25,'BIFUbC-hydrogen'!AA25)</f>
        <v>9891647661751.6484</v>
      </c>
      <c r="AB26" s="16">
        <f ca="1">SUM('BIFUbC-electricity'!AB25,'BIFUbC-coal'!AB25,'BIFUbC-natural-gas'!AB25,'BIFUbC-biomass'!AB25,'BIFUbC-heat'!AB25,'BIFUbC-crude-oil'!AB25,'BIFUbC-petroleum-diesel'!AB25,'BIFUbC-heavy-or-residual-oil'!AB25,'BIFUbC-LPG-propane-or-butane'!AB25,'BIFUbC-hydrogen'!AB25)</f>
        <v>9842189423442.8887</v>
      </c>
      <c r="AC26" s="16">
        <f ca="1">SUM('BIFUbC-electricity'!AC25,'BIFUbC-coal'!AC25,'BIFUbC-natural-gas'!AC25,'BIFUbC-biomass'!AC25,'BIFUbC-heat'!AC25,'BIFUbC-crude-oil'!AC25,'BIFUbC-petroleum-diesel'!AC25,'BIFUbC-heavy-or-residual-oil'!AC25,'BIFUbC-LPG-propane-or-butane'!AC25,'BIFUbC-hydrogen'!AC25)</f>
        <v>9792978476325.6758</v>
      </c>
      <c r="AD26" s="16">
        <f ca="1">SUM('BIFUbC-electricity'!AD25,'BIFUbC-coal'!AD25,'BIFUbC-natural-gas'!AD25,'BIFUbC-biomass'!AD25,'BIFUbC-heat'!AD25,'BIFUbC-crude-oil'!AD25,'BIFUbC-petroleum-diesel'!AD25,'BIFUbC-heavy-or-residual-oil'!AD25,'BIFUbC-LPG-propane-or-butane'!AD25,'BIFUbC-hydrogen'!AD25)</f>
        <v>9744013583944.0469</v>
      </c>
      <c r="AE26" s="16">
        <f ca="1">SUM('BIFUbC-electricity'!AE25,'BIFUbC-coal'!AE25,'BIFUbC-natural-gas'!AE25,'BIFUbC-biomass'!AE25,'BIFUbC-heat'!AE25,'BIFUbC-crude-oil'!AE25,'BIFUbC-petroleum-diesel'!AE25,'BIFUbC-heavy-or-residual-oil'!AE25,'BIFUbC-LPG-propane-or-butane'!AE25,'BIFUbC-hydrogen'!AE25)</f>
        <v>9695293516024.3281</v>
      </c>
      <c r="AF26" s="16">
        <f ca="1">SUM('BIFUbC-electricity'!AF25,'BIFUbC-coal'!AF25,'BIFUbC-natural-gas'!AF25,'BIFUbC-biomass'!AF25,'BIFUbC-heat'!AF25,'BIFUbC-crude-oil'!AF25,'BIFUbC-petroleum-diesel'!AF25,'BIFUbC-heavy-or-residual-oil'!AF25,'BIFUbC-LPG-propane-or-butane'!AF25,'BIFUbC-hydrogen'!AF25)</f>
        <v>9646817048444.2031</v>
      </c>
    </row>
    <row r="27" spans="1:32">
      <c r="A27" t="s">
        <v>26</v>
      </c>
      <c r="B27" s="16">
        <f>SUM('BIFUbC-electricity'!B26,'BIFUbC-coal'!B26,'BIFUbC-natural-gas'!B26,'BIFUbC-biomass'!B26,'BIFUbC-heat'!B26,'BIFUbC-crude-oil'!B26,'BIFUbC-petroleum-diesel'!B26,'BIFUbC-heavy-or-residual-oil'!B26,'BIFUbC-LPG-propane-or-butane'!B26,'BIFUbC-hydrogen'!B26)</f>
        <v>51461508248358.055</v>
      </c>
      <c r="C27" s="16">
        <f>SUM('BIFUbC-electricity'!C26,'BIFUbC-coal'!C26,'BIFUbC-natural-gas'!C26,'BIFUbC-biomass'!C26,'BIFUbC-heat'!C26,'BIFUbC-crude-oil'!C26,'BIFUbC-petroleum-diesel'!C26,'BIFUbC-heavy-or-residual-oil'!C26,'BIFUbC-LPG-propane-or-butane'!C26,'BIFUbC-hydrogen'!C26)</f>
        <v>52740846634568.648</v>
      </c>
      <c r="D27" s="16">
        <f>SUM('BIFUbC-electricity'!D26,'BIFUbC-coal'!D26,'BIFUbC-natural-gas'!D26,'BIFUbC-biomass'!D26,'BIFUbC-heat'!D26,'BIFUbC-crude-oil'!D26,'BIFUbC-petroleum-diesel'!D26,'BIFUbC-heavy-or-residual-oil'!D26,'BIFUbC-LPG-propane-or-butane'!D26,'BIFUbC-hydrogen'!D26)</f>
        <v>54020185020779.266</v>
      </c>
      <c r="E27" s="16">
        <f>SUM('BIFUbC-electricity'!E26,'BIFUbC-coal'!E26,'BIFUbC-natural-gas'!E26,'BIFUbC-biomass'!E26,'BIFUbC-heat'!E26,'BIFUbC-crude-oil'!E26,'BIFUbC-petroleum-diesel'!E26,'BIFUbC-heavy-or-residual-oil'!E26,'BIFUbC-LPG-propane-or-butane'!E26,'BIFUbC-hydrogen'!E26)</f>
        <v>55299523406989.844</v>
      </c>
      <c r="F27" s="16">
        <f>SUM('BIFUbC-electricity'!F26,'BIFUbC-coal'!F26,'BIFUbC-natural-gas'!F26,'BIFUbC-biomass'!F26,'BIFUbC-heat'!F26,'BIFUbC-crude-oil'!F26,'BIFUbC-petroleum-diesel'!F26,'BIFUbC-heavy-or-residual-oil'!F26,'BIFUbC-LPG-propane-or-butane'!F26,'BIFUbC-hydrogen'!F26)</f>
        <v>56578861793200.445</v>
      </c>
      <c r="G27" s="16">
        <f>SUM('BIFUbC-electricity'!G26,'BIFUbC-coal'!G26,'BIFUbC-natural-gas'!G26,'BIFUbC-biomass'!G26,'BIFUbC-heat'!G26,'BIFUbC-crude-oil'!G26,'BIFUbC-petroleum-diesel'!G26,'BIFUbC-heavy-or-residual-oil'!G26,'BIFUbC-LPG-propane-or-butane'!G26,'BIFUbC-hydrogen'!G26)</f>
        <v>57858200179411.031</v>
      </c>
      <c r="H27" s="16">
        <f>SUM('BIFUbC-electricity'!H26,'BIFUbC-coal'!H26,'BIFUbC-natural-gas'!H26,'BIFUbC-biomass'!H26,'BIFUbC-heat'!H26,'BIFUbC-crude-oil'!H26,'BIFUbC-petroleum-diesel'!H26,'BIFUbC-heavy-or-residual-oil'!H26,'BIFUbC-LPG-propane-or-butane'!H26,'BIFUbC-hydrogen'!H26)</f>
        <v>58523784181022.664</v>
      </c>
      <c r="I27" s="16">
        <f>SUM('BIFUbC-electricity'!I26,'BIFUbC-coal'!I26,'BIFUbC-natural-gas'!I26,'BIFUbC-biomass'!I26,'BIFUbC-heat'!I26,'BIFUbC-crude-oil'!I26,'BIFUbC-petroleum-diesel'!I26,'BIFUbC-heavy-or-residual-oil'!I26,'BIFUbC-LPG-propane-or-butane'!I26,'BIFUbC-hydrogen'!I26)</f>
        <v>59189368182634.117</v>
      </c>
      <c r="J27" s="16">
        <f>SUM('BIFUbC-electricity'!J26,'BIFUbC-coal'!J26,'BIFUbC-natural-gas'!J26,'BIFUbC-biomass'!J26,'BIFUbC-heat'!J26,'BIFUbC-crude-oil'!J26,'BIFUbC-petroleum-diesel'!J26,'BIFUbC-heavy-or-residual-oil'!J26,'BIFUbC-LPG-propane-or-butane'!J26,'BIFUbC-hydrogen'!J26)</f>
        <v>59854952184245.539</v>
      </c>
      <c r="K27" s="16">
        <f>SUM('BIFUbC-electricity'!K26,'BIFUbC-coal'!K26,'BIFUbC-natural-gas'!K26,'BIFUbC-biomass'!K26,'BIFUbC-heat'!K26,'BIFUbC-crude-oil'!K26,'BIFUbC-petroleum-diesel'!K26,'BIFUbC-heavy-or-residual-oil'!K26,'BIFUbC-LPG-propane-or-butane'!K26,'BIFUbC-hydrogen'!K26)</f>
        <v>60520536185857.008</v>
      </c>
      <c r="L27" s="16">
        <f>SUM('BIFUbC-electricity'!L26,'BIFUbC-coal'!L26,'BIFUbC-natural-gas'!L26,'BIFUbC-biomass'!L26,'BIFUbC-heat'!L26,'BIFUbC-crude-oil'!L26,'BIFUbC-petroleum-diesel'!L26,'BIFUbC-heavy-or-residual-oil'!L26,'BIFUbC-LPG-propane-or-butane'!L26,'BIFUbC-hydrogen'!L26)</f>
        <v>61186120187468.492</v>
      </c>
      <c r="M27" s="16">
        <f>SUM('BIFUbC-electricity'!M26,'BIFUbC-coal'!M26,'BIFUbC-natural-gas'!M26,'BIFUbC-biomass'!M26,'BIFUbC-heat'!M26,'BIFUbC-crude-oil'!M26,'BIFUbC-petroleum-diesel'!M26,'BIFUbC-heavy-or-residual-oil'!M26,'BIFUbC-LPG-propane-or-butane'!M26,'BIFUbC-hydrogen'!M26)</f>
        <v>61695785066214.813</v>
      </c>
      <c r="N27" s="16">
        <f>SUM('BIFUbC-electricity'!N26,'BIFUbC-coal'!N26,'BIFUbC-natural-gas'!N26,'BIFUbC-biomass'!N26,'BIFUbC-heat'!N26,'BIFUbC-crude-oil'!N26,'BIFUbC-petroleum-diesel'!N26,'BIFUbC-heavy-or-residual-oil'!N26,'BIFUbC-LPG-propane-or-butane'!N26,'BIFUbC-hydrogen'!N26)</f>
        <v>62205449944961.141</v>
      </c>
      <c r="O27" s="16">
        <f>SUM('BIFUbC-electricity'!O26,'BIFUbC-coal'!O26,'BIFUbC-natural-gas'!O26,'BIFUbC-biomass'!O26,'BIFUbC-heat'!O26,'BIFUbC-crude-oil'!O26,'BIFUbC-petroleum-diesel'!O26,'BIFUbC-heavy-or-residual-oil'!O26,'BIFUbC-LPG-propane-or-butane'!O26,'BIFUbC-hydrogen'!O26)</f>
        <v>62715114823707.531</v>
      </c>
      <c r="P27" s="16">
        <f>SUM('BIFUbC-electricity'!P26,'BIFUbC-coal'!P26,'BIFUbC-natural-gas'!P26,'BIFUbC-biomass'!P26,'BIFUbC-heat'!P26,'BIFUbC-crude-oil'!P26,'BIFUbC-petroleum-diesel'!P26,'BIFUbC-heavy-or-residual-oil'!P26,'BIFUbC-LPG-propane-or-butane'!P26,'BIFUbC-hydrogen'!P26)</f>
        <v>63224779702453.859</v>
      </c>
      <c r="Q27" s="16">
        <f>SUM('BIFUbC-electricity'!Q26,'BIFUbC-coal'!Q26,'BIFUbC-natural-gas'!Q26,'BIFUbC-biomass'!Q26,'BIFUbC-heat'!Q26,'BIFUbC-crude-oil'!Q26,'BIFUbC-petroleum-diesel'!Q26,'BIFUbC-heavy-or-residual-oil'!Q26,'BIFUbC-LPG-propane-or-butane'!Q26,'BIFUbC-hydrogen'!Q26)</f>
        <v>63734444581200.148</v>
      </c>
      <c r="R27" s="16">
        <f>SUM('BIFUbC-electricity'!R26,'BIFUbC-coal'!R26,'BIFUbC-natural-gas'!R26,'BIFUbC-biomass'!R26,'BIFUbC-heat'!R26,'BIFUbC-crude-oil'!R26,'BIFUbC-petroleum-diesel'!R26,'BIFUbC-heavy-or-residual-oil'!R26,'BIFUbC-LPG-propane-or-butane'!R26,'BIFUbC-hydrogen'!R26)</f>
        <v>64176761104743.5</v>
      </c>
      <c r="S27" s="16">
        <f>SUM('BIFUbC-electricity'!S26,'BIFUbC-coal'!S26,'BIFUbC-natural-gas'!S26,'BIFUbC-biomass'!S26,'BIFUbC-heat'!S26,'BIFUbC-crude-oil'!S26,'BIFUbC-petroleum-diesel'!S26,'BIFUbC-heavy-or-residual-oil'!S26,'BIFUbC-LPG-propane-or-butane'!S26,'BIFUbC-hydrogen'!S26)</f>
        <v>64619077628286.641</v>
      </c>
      <c r="T27" s="16">
        <f>SUM('BIFUbC-electricity'!T26,'BIFUbC-coal'!T26,'BIFUbC-natural-gas'!T26,'BIFUbC-biomass'!T26,'BIFUbC-heat'!T26,'BIFUbC-crude-oil'!T26,'BIFUbC-petroleum-diesel'!T26,'BIFUbC-heavy-or-residual-oil'!T26,'BIFUbC-LPG-propane-or-butane'!T26,'BIFUbC-hydrogen'!T26)</f>
        <v>65061394151829.789</v>
      </c>
      <c r="U27" s="16">
        <f>SUM('BIFUbC-electricity'!U26,'BIFUbC-coal'!U26,'BIFUbC-natural-gas'!U26,'BIFUbC-biomass'!U26,'BIFUbC-heat'!U26,'BIFUbC-crude-oil'!U26,'BIFUbC-petroleum-diesel'!U26,'BIFUbC-heavy-or-residual-oil'!U26,'BIFUbC-LPG-propane-or-butane'!U26,'BIFUbC-hydrogen'!U26)</f>
        <v>65503710675373.016</v>
      </c>
      <c r="V27" s="16">
        <f>SUM('BIFUbC-electricity'!V26,'BIFUbC-coal'!V26,'BIFUbC-natural-gas'!V26,'BIFUbC-biomass'!V26,'BIFUbC-heat'!V26,'BIFUbC-crude-oil'!V26,'BIFUbC-petroleum-diesel'!V26,'BIFUbC-heavy-or-residual-oil'!V26,'BIFUbC-LPG-propane-or-butane'!V26,'BIFUbC-hydrogen'!V26)</f>
        <v>65946027198916.047</v>
      </c>
      <c r="W27" s="16">
        <f>SUM('BIFUbC-electricity'!W26,'BIFUbC-coal'!W26,'BIFUbC-natural-gas'!W26,'BIFUbC-biomass'!W26,'BIFUbC-heat'!W26,'BIFUbC-crude-oil'!W26,'BIFUbC-petroleum-diesel'!W26,'BIFUbC-heavy-or-residual-oil'!W26,'BIFUbC-LPG-propane-or-butane'!W26,'BIFUbC-hydrogen'!W26)</f>
        <v>66478141529396.828</v>
      </c>
      <c r="X27" s="16">
        <f>SUM('BIFUbC-electricity'!X26,'BIFUbC-coal'!X26,'BIFUbC-natural-gas'!X26,'BIFUbC-biomass'!X26,'BIFUbC-heat'!X26,'BIFUbC-crude-oil'!X26,'BIFUbC-petroleum-diesel'!X26,'BIFUbC-heavy-or-residual-oil'!X26,'BIFUbC-LPG-propane-or-butane'!X26,'BIFUbC-hydrogen'!X26)</f>
        <v>66949030082420.141</v>
      </c>
      <c r="Y27" s="16">
        <f>SUM('BIFUbC-electricity'!Y26,'BIFUbC-coal'!Y26,'BIFUbC-natural-gas'!Y26,'BIFUbC-biomass'!Y26,'BIFUbC-heat'!Y26,'BIFUbC-crude-oil'!Y26,'BIFUbC-petroleum-diesel'!Y26,'BIFUbC-heavy-or-residual-oil'!Y26,'BIFUbC-LPG-propane-or-butane'!Y26,'BIFUbC-hydrogen'!Y26)</f>
        <v>67419918635443.547</v>
      </c>
      <c r="Z27" s="16">
        <f>SUM('BIFUbC-electricity'!Z26,'BIFUbC-coal'!Z26,'BIFUbC-natural-gas'!Z26,'BIFUbC-biomass'!Z26,'BIFUbC-heat'!Z26,'BIFUbC-crude-oil'!Z26,'BIFUbC-petroleum-diesel'!Z26,'BIFUbC-heavy-or-residual-oil'!Z26,'BIFUbC-LPG-propane-or-butane'!Z26,'BIFUbC-hydrogen'!Z26)</f>
        <v>67890807188466.797</v>
      </c>
      <c r="AA27" s="16">
        <f>SUM('BIFUbC-electricity'!AA26,'BIFUbC-coal'!AA26,'BIFUbC-natural-gas'!AA26,'BIFUbC-biomass'!AA26,'BIFUbC-heat'!AA26,'BIFUbC-crude-oil'!AA26,'BIFUbC-petroleum-diesel'!AA26,'BIFUbC-heavy-or-residual-oil'!AA26,'BIFUbC-LPG-propane-or-butane'!AA26,'BIFUbC-hydrogen'!AA26)</f>
        <v>68361695741490.117</v>
      </c>
      <c r="AB27" s="16">
        <f>SUM('BIFUbC-electricity'!AB26,'BIFUbC-coal'!AB26,'BIFUbC-natural-gas'!AB26,'BIFUbC-biomass'!AB26,'BIFUbC-heat'!AB26,'BIFUbC-crude-oil'!AB26,'BIFUbC-petroleum-diesel'!AB26,'BIFUbC-heavy-or-residual-oil'!AB26,'BIFUbC-LPG-propane-or-butane'!AB26,'BIFUbC-hydrogen'!AB26)</f>
        <v>68832584294513.438</v>
      </c>
      <c r="AC27" s="16">
        <f>SUM('BIFUbC-electricity'!AC26,'BIFUbC-coal'!AC26,'BIFUbC-natural-gas'!AC26,'BIFUbC-biomass'!AC26,'BIFUbC-heat'!AC26,'BIFUbC-crude-oil'!AC26,'BIFUbC-petroleum-diesel'!AC26,'BIFUbC-heavy-or-residual-oil'!AC26,'BIFUbC-LPG-propane-or-butane'!AC26,'BIFUbC-hydrogen'!AC26)</f>
        <v>69303472847536.773</v>
      </c>
      <c r="AD27" s="16">
        <f>SUM('BIFUbC-electricity'!AD26,'BIFUbC-coal'!AD26,'BIFUbC-natural-gas'!AD26,'BIFUbC-biomass'!AD26,'BIFUbC-heat'!AD26,'BIFUbC-crude-oil'!AD26,'BIFUbC-petroleum-diesel'!AD26,'BIFUbC-heavy-or-residual-oil'!AD26,'BIFUbC-LPG-propane-or-butane'!AD26,'BIFUbC-hydrogen'!AD26)</f>
        <v>69774361400560.102</v>
      </c>
      <c r="AE27" s="16">
        <f>SUM('BIFUbC-electricity'!AE26,'BIFUbC-coal'!AE26,'BIFUbC-natural-gas'!AE26,'BIFUbC-biomass'!AE26,'BIFUbC-heat'!AE26,'BIFUbC-crude-oil'!AE26,'BIFUbC-petroleum-diesel'!AE26,'BIFUbC-heavy-or-residual-oil'!AE26,'BIFUbC-LPG-propane-or-butane'!AE26,'BIFUbC-hydrogen'!AE26)</f>
        <v>70245249953583.398</v>
      </c>
      <c r="AF27" s="16">
        <f>SUM('BIFUbC-electricity'!AF26,'BIFUbC-coal'!AF26,'BIFUbC-natural-gas'!AF26,'BIFUbC-biomass'!AF26,'BIFUbC-heat'!AF26,'BIFUbC-crude-oil'!AF26,'BIFUbC-petroleum-diesel'!AF26,'BIFUbC-heavy-or-residual-oil'!AF26,'BIFUbC-LPG-propane-or-butane'!AF26,'BIFUbC-hydrogen'!AF26)</f>
        <v>70716138506606.75</v>
      </c>
    </row>
    <row r="29" spans="1:32" s="406" customFormat="1">
      <c r="A29" s="405" t="s">
        <v>790</v>
      </c>
    </row>
    <row r="30" spans="1:32">
      <c r="A30" t="s">
        <v>27</v>
      </c>
      <c r="B30">
        <v>2020</v>
      </c>
      <c r="C30">
        <v>2021</v>
      </c>
      <c r="D30">
        <v>2022</v>
      </c>
      <c r="E30">
        <v>2023</v>
      </c>
      <c r="F30">
        <v>2024</v>
      </c>
      <c r="G30">
        <v>2025</v>
      </c>
      <c r="H30">
        <v>2026</v>
      </c>
      <c r="I30">
        <v>2027</v>
      </c>
      <c r="J30">
        <v>2028</v>
      </c>
      <c r="K30">
        <v>2029</v>
      </c>
      <c r="L30">
        <v>2030</v>
      </c>
      <c r="M30">
        <v>2031</v>
      </c>
      <c r="N30">
        <v>2032</v>
      </c>
      <c r="O30">
        <v>2033</v>
      </c>
      <c r="P30">
        <v>2034</v>
      </c>
      <c r="Q30">
        <v>2035</v>
      </c>
      <c r="R30">
        <v>2036</v>
      </c>
      <c r="S30">
        <v>2037</v>
      </c>
      <c r="T30">
        <v>2038</v>
      </c>
      <c r="U30">
        <v>2039</v>
      </c>
      <c r="V30">
        <v>2040</v>
      </c>
      <c r="W30">
        <v>2041</v>
      </c>
      <c r="X30">
        <v>2042</v>
      </c>
      <c r="Y30">
        <v>2043</v>
      </c>
      <c r="Z30">
        <v>2044</v>
      </c>
      <c r="AA30">
        <v>2045</v>
      </c>
      <c r="AB30">
        <v>2046</v>
      </c>
      <c r="AC30">
        <v>2047</v>
      </c>
      <c r="AD30">
        <v>2048</v>
      </c>
      <c r="AE30">
        <v>2049</v>
      </c>
      <c r="AF30">
        <v>2050</v>
      </c>
    </row>
    <row r="31" spans="1:32">
      <c r="A31" t="s">
        <v>2</v>
      </c>
      <c r="B31">
        <v>170415395281227.72</v>
      </c>
      <c r="C31">
        <v>173145941284594.69</v>
      </c>
      <c r="D31">
        <v>175876487287961.28</v>
      </c>
      <c r="E31">
        <v>178607033291328.47</v>
      </c>
      <c r="F31">
        <v>181337579294695.06</v>
      </c>
      <c r="G31">
        <v>184068125298062.09</v>
      </c>
      <c r="H31">
        <v>186254627457290.09</v>
      </c>
      <c r="I31">
        <v>188441129616517.88</v>
      </c>
      <c r="J31">
        <v>190627631775745.34</v>
      </c>
      <c r="K31">
        <v>192814133934973.09</v>
      </c>
      <c r="L31">
        <v>195000636094200.63</v>
      </c>
      <c r="M31">
        <v>196606900596014.25</v>
      </c>
      <c r="N31">
        <v>198213165097827.69</v>
      </c>
      <c r="O31">
        <v>199819429599641.34</v>
      </c>
      <c r="P31">
        <v>201425694101454.75</v>
      </c>
      <c r="Q31">
        <v>203031958603268.16</v>
      </c>
      <c r="R31">
        <v>204437764897897.44</v>
      </c>
      <c r="S31">
        <v>205843571192526.31</v>
      </c>
      <c r="T31">
        <v>207249377487155.06</v>
      </c>
      <c r="U31">
        <v>208655183781784.22</v>
      </c>
      <c r="V31">
        <v>210060990076412.69</v>
      </c>
      <c r="W31">
        <v>211734073980621.19</v>
      </c>
      <c r="X31">
        <v>213224923151025.41</v>
      </c>
      <c r="Y31">
        <v>214715772321429.81</v>
      </c>
      <c r="Z31">
        <v>216206621491833.84</v>
      </c>
      <c r="AA31">
        <v>217697470662238.16</v>
      </c>
      <c r="AB31">
        <v>219188319832642.31</v>
      </c>
      <c r="AC31">
        <v>220679169003046.5</v>
      </c>
      <c r="AD31">
        <v>222170018173450.78</v>
      </c>
      <c r="AE31">
        <v>223660867343855</v>
      </c>
      <c r="AF31">
        <v>225151716514259.22</v>
      </c>
    </row>
    <row r="32" spans="1:32">
      <c r="A32" t="s">
        <v>3</v>
      </c>
      <c r="B32">
        <v>382955618411.43115</v>
      </c>
      <c r="C32">
        <v>387467651140.53052</v>
      </c>
      <c r="D32">
        <v>391979683869.62982</v>
      </c>
      <c r="E32">
        <v>396491716598.7309</v>
      </c>
      <c r="F32">
        <v>401003749327.83026</v>
      </c>
      <c r="G32">
        <v>405515782056.93091</v>
      </c>
      <c r="H32">
        <v>407102976955.73389</v>
      </c>
      <c r="I32">
        <v>408690171854.53735</v>
      </c>
      <c r="J32">
        <v>410277366753.34033</v>
      </c>
      <c r="K32">
        <v>411864561652.1438</v>
      </c>
      <c r="L32">
        <v>413451756550.94702</v>
      </c>
      <c r="M32">
        <v>411961226050.54834</v>
      </c>
      <c r="N32">
        <v>410470695550.14941</v>
      </c>
      <c r="O32">
        <v>408980165049.75098</v>
      </c>
      <c r="P32">
        <v>407489634549.35205</v>
      </c>
      <c r="Q32">
        <v>405999104048.95355</v>
      </c>
      <c r="R32">
        <v>397640222811.91522</v>
      </c>
      <c r="S32">
        <v>389281341574.88159</v>
      </c>
      <c r="T32">
        <v>380922460337.84442</v>
      </c>
      <c r="U32">
        <v>372563579100.80731</v>
      </c>
      <c r="V32">
        <v>364204697863.77344</v>
      </c>
      <c r="W32">
        <v>365003617608.91852</v>
      </c>
      <c r="X32">
        <v>359558582138.93958</v>
      </c>
      <c r="Y32">
        <v>354113546668.96234</v>
      </c>
      <c r="Z32">
        <v>348668511198.98334</v>
      </c>
      <c r="AA32">
        <v>343223475729.0061</v>
      </c>
      <c r="AB32">
        <v>337778440259.02893</v>
      </c>
      <c r="AC32">
        <v>332333404789.04993</v>
      </c>
      <c r="AD32">
        <v>326888369319.07269</v>
      </c>
      <c r="AE32">
        <v>321443333849.09546</v>
      </c>
      <c r="AF32">
        <v>315998298379.11646</v>
      </c>
    </row>
    <row r="33" spans="1:32">
      <c r="A33" t="s">
        <v>4</v>
      </c>
      <c r="B33">
        <v>139126610879.03522</v>
      </c>
      <c r="C33">
        <v>134180545787.83896</v>
      </c>
      <c r="D33">
        <v>129234480696.64418</v>
      </c>
      <c r="E33">
        <v>124288415605.44939</v>
      </c>
      <c r="F33">
        <v>119342350514.25461</v>
      </c>
      <c r="G33">
        <v>114396285423.05949</v>
      </c>
      <c r="H33">
        <v>114730348973.88715</v>
      </c>
      <c r="I33">
        <v>115064412524.71483</v>
      </c>
      <c r="J33">
        <v>115398476075.54242</v>
      </c>
      <c r="K33">
        <v>115732539626.3701</v>
      </c>
      <c r="L33">
        <v>116066603177.19768</v>
      </c>
      <c r="M33">
        <v>116006162251.38039</v>
      </c>
      <c r="N33">
        <v>115945721325.56308</v>
      </c>
      <c r="O33">
        <v>115885280399.74576</v>
      </c>
      <c r="P33">
        <v>115824839473.92844</v>
      </c>
      <c r="Q33">
        <v>115764398548.1111</v>
      </c>
      <c r="R33">
        <v>115508434868.29439</v>
      </c>
      <c r="S33">
        <v>115252471188.47769</v>
      </c>
      <c r="T33">
        <v>114996507508.661</v>
      </c>
      <c r="U33">
        <v>114740543828.84428</v>
      </c>
      <c r="V33">
        <v>114484580149.02759</v>
      </c>
      <c r="W33">
        <v>114489313474.5434</v>
      </c>
      <c r="X33">
        <v>114316298841.87793</v>
      </c>
      <c r="Y33">
        <v>114143284209.21246</v>
      </c>
      <c r="Z33">
        <v>113970269576.54706</v>
      </c>
      <c r="AA33">
        <v>113797254943.88159</v>
      </c>
      <c r="AB33">
        <v>113624240311.21613</v>
      </c>
      <c r="AC33">
        <v>113451225678.55066</v>
      </c>
      <c r="AD33">
        <v>113278211045.88521</v>
      </c>
      <c r="AE33">
        <v>113105196413.21974</v>
      </c>
      <c r="AF33">
        <v>112932181780.55429</v>
      </c>
    </row>
    <row r="34" spans="1:32">
      <c r="A34" t="s">
        <v>5</v>
      </c>
      <c r="B34">
        <v>7640037241367.7061</v>
      </c>
      <c r="C34">
        <v>7754715511535.8701</v>
      </c>
      <c r="D34">
        <v>7869393781704.0215</v>
      </c>
      <c r="E34">
        <v>7984072051872.2041</v>
      </c>
      <c r="F34">
        <v>8098750322040.3555</v>
      </c>
      <c r="G34">
        <v>8213428592208.541</v>
      </c>
      <c r="H34">
        <v>8282977687582.4541</v>
      </c>
      <c r="I34">
        <v>8352526782956.3594</v>
      </c>
      <c r="J34">
        <v>8422075878330.2646</v>
      </c>
      <c r="K34">
        <v>8491624973704.1689</v>
      </c>
      <c r="L34">
        <v>8561174069078.0781</v>
      </c>
      <c r="M34">
        <v>8602567618844.4844</v>
      </c>
      <c r="N34">
        <v>8643961168610.8955</v>
      </c>
      <c r="O34">
        <v>8685354718377.3047</v>
      </c>
      <c r="P34">
        <v>8726748268143.7148</v>
      </c>
      <c r="Q34">
        <v>8768141817910.124</v>
      </c>
      <c r="R34">
        <v>8799051853406.623</v>
      </c>
      <c r="S34">
        <v>8829961888903.1113</v>
      </c>
      <c r="T34">
        <v>8860871924399.6016</v>
      </c>
      <c r="U34">
        <v>8891781959896.0938</v>
      </c>
      <c r="V34">
        <v>8922691995392.5801</v>
      </c>
      <c r="W34">
        <v>8967580049915.6367</v>
      </c>
      <c r="X34">
        <v>9002937636920.5723</v>
      </c>
      <c r="Y34">
        <v>9038295223925.5195</v>
      </c>
      <c r="Z34">
        <v>9073652810930.4609</v>
      </c>
      <c r="AA34">
        <v>9109010397935.4043</v>
      </c>
      <c r="AB34">
        <v>9144367984940.3418</v>
      </c>
      <c r="AC34">
        <v>9179725571945.2871</v>
      </c>
      <c r="AD34">
        <v>9215083158950.2305</v>
      </c>
      <c r="AE34">
        <v>9250440745955.1699</v>
      </c>
      <c r="AF34">
        <v>9285798332960.1191</v>
      </c>
    </row>
    <row r="35" spans="1:32">
      <c r="A35" t="s">
        <v>6</v>
      </c>
      <c r="B35">
        <v>90913703670988.672</v>
      </c>
      <c r="C35">
        <v>92563423244487.813</v>
      </c>
      <c r="D35">
        <v>94213142817987.141</v>
      </c>
      <c r="E35">
        <v>95862862391486.734</v>
      </c>
      <c r="F35">
        <v>97512581964985.969</v>
      </c>
      <c r="G35">
        <v>99162301538485.516</v>
      </c>
      <c r="H35">
        <v>100461183485066.42</v>
      </c>
      <c r="I35">
        <v>101760065431647.3</v>
      </c>
      <c r="J35">
        <v>103058947378228.16</v>
      </c>
      <c r="K35">
        <v>104357829324809.09</v>
      </c>
      <c r="L35">
        <v>105656711271390</v>
      </c>
      <c r="M35">
        <v>106740035991830.28</v>
      </c>
      <c r="N35">
        <v>107823360712270.53</v>
      </c>
      <c r="O35">
        <v>108906685432710.92</v>
      </c>
      <c r="P35">
        <v>109990010153151.22</v>
      </c>
      <c r="Q35">
        <v>111073334873591.56</v>
      </c>
      <c r="R35">
        <v>112168872441359.73</v>
      </c>
      <c r="S35">
        <v>113264410009127.94</v>
      </c>
      <c r="T35">
        <v>114359947576896.09</v>
      </c>
      <c r="U35">
        <v>115455485144664.38</v>
      </c>
      <c r="V35">
        <v>116551022712432.53</v>
      </c>
      <c r="W35">
        <v>117630276483763.94</v>
      </c>
      <c r="X35">
        <v>118720632843574.97</v>
      </c>
      <c r="Y35">
        <v>119810989203386.3</v>
      </c>
      <c r="Z35">
        <v>120901345563197.44</v>
      </c>
      <c r="AA35">
        <v>121991701923008.84</v>
      </c>
      <c r="AB35">
        <v>123082058282820.05</v>
      </c>
      <c r="AC35">
        <v>124172414642631.47</v>
      </c>
      <c r="AD35">
        <v>125262771002442.84</v>
      </c>
      <c r="AE35">
        <v>126353127362254.25</v>
      </c>
      <c r="AF35">
        <v>127443483722065.8</v>
      </c>
    </row>
    <row r="36" spans="1:32">
      <c r="A36" t="s">
        <v>7</v>
      </c>
      <c r="B36">
        <v>84138099235179.219</v>
      </c>
      <c r="C36">
        <v>86441558238260.625</v>
      </c>
      <c r="D36">
        <v>88745017241341.781</v>
      </c>
      <c r="E36">
        <v>91048476244423.125</v>
      </c>
      <c r="F36">
        <v>93351935247504.328</v>
      </c>
      <c r="G36">
        <v>95655394250586</v>
      </c>
      <c r="H36">
        <v>97300891718177.594</v>
      </c>
      <c r="I36">
        <v>98946389185769.281</v>
      </c>
      <c r="J36">
        <v>100591886653360.81</v>
      </c>
      <c r="K36">
        <v>102237384120952.61</v>
      </c>
      <c r="L36">
        <v>103882881588544.19</v>
      </c>
      <c r="M36">
        <v>105166143013691.03</v>
      </c>
      <c r="N36">
        <v>106449404438837.63</v>
      </c>
      <c r="O36">
        <v>107732665863984.52</v>
      </c>
      <c r="P36">
        <v>109015927289131.23</v>
      </c>
      <c r="Q36">
        <v>110299188714278.05</v>
      </c>
      <c r="R36">
        <v>111448630358863.84</v>
      </c>
      <c r="S36">
        <v>112598072003449.69</v>
      </c>
      <c r="T36">
        <v>113747513648035.41</v>
      </c>
      <c r="U36">
        <v>114896955292621.42</v>
      </c>
      <c r="V36">
        <v>116046396937207.16</v>
      </c>
      <c r="W36">
        <v>117374264955874.92</v>
      </c>
      <c r="X36">
        <v>118580478628577.95</v>
      </c>
      <c r="Y36">
        <v>119786692301281.25</v>
      </c>
      <c r="Z36">
        <v>120992905973984.22</v>
      </c>
      <c r="AA36">
        <v>122199119646687.58</v>
      </c>
      <c r="AB36">
        <v>123405333319390.89</v>
      </c>
      <c r="AC36">
        <v>124611546992094.28</v>
      </c>
      <c r="AD36">
        <v>125817760664797.81</v>
      </c>
      <c r="AE36">
        <v>127023974337501.41</v>
      </c>
      <c r="AF36">
        <v>128230188010205.05</v>
      </c>
    </row>
    <row r="37" spans="1:32">
      <c r="A37" t="s">
        <v>8</v>
      </c>
      <c r="B37">
        <v>20032448561340.434</v>
      </c>
      <c r="C37">
        <v>20558750757653.535</v>
      </c>
      <c r="D37">
        <v>21085052953966.645</v>
      </c>
      <c r="E37">
        <v>21611355150279.785</v>
      </c>
      <c r="F37">
        <v>22137657346592.891</v>
      </c>
      <c r="G37">
        <v>22663959542905.898</v>
      </c>
      <c r="H37">
        <v>23138908522720.324</v>
      </c>
      <c r="I37">
        <v>23613857502534.75</v>
      </c>
      <c r="J37">
        <v>24088806482349.047</v>
      </c>
      <c r="K37">
        <v>24563755462163.473</v>
      </c>
      <c r="L37">
        <v>25038704441977.711</v>
      </c>
      <c r="M37">
        <v>25446687334325.18</v>
      </c>
      <c r="N37">
        <v>25854670226672.469</v>
      </c>
      <c r="O37">
        <v>26262653119019.875</v>
      </c>
      <c r="P37">
        <v>26670636011367.156</v>
      </c>
      <c r="Q37">
        <v>27078618903714.449</v>
      </c>
      <c r="R37">
        <v>27488852746376.727</v>
      </c>
      <c r="S37">
        <v>27899086589039.012</v>
      </c>
      <c r="T37">
        <v>28309320431701.168</v>
      </c>
      <c r="U37">
        <v>28719554274363.461</v>
      </c>
      <c r="V37">
        <v>29129788117025.555</v>
      </c>
      <c r="W37">
        <v>29537020692601.301</v>
      </c>
      <c r="X37">
        <v>29946299586645.141</v>
      </c>
      <c r="Y37">
        <v>30355578480688.992</v>
      </c>
      <c r="Z37">
        <v>30764857374732.715</v>
      </c>
      <c r="AA37">
        <v>31174136268776.574</v>
      </c>
      <c r="AB37">
        <v>31583415162820.418</v>
      </c>
      <c r="AC37">
        <v>31992694056864.156</v>
      </c>
      <c r="AD37">
        <v>32401972950908.02</v>
      </c>
      <c r="AE37">
        <v>32811251844951.883</v>
      </c>
      <c r="AF37">
        <v>33220530738995.629</v>
      </c>
    </row>
    <row r="38" spans="1:32">
      <c r="A38" t="s">
        <v>9</v>
      </c>
      <c r="B38">
        <v>161321820049733</v>
      </c>
      <c r="C38">
        <v>165692298267897.69</v>
      </c>
      <c r="D38">
        <v>170062776486062.5</v>
      </c>
      <c r="E38">
        <v>174433254704227.53</v>
      </c>
      <c r="F38">
        <v>178803732922392.41</v>
      </c>
      <c r="G38">
        <v>183174211140556.34</v>
      </c>
      <c r="H38">
        <v>187263629117938.41</v>
      </c>
      <c r="I38">
        <v>191353047095320.41</v>
      </c>
      <c r="J38">
        <v>195442465072701.41</v>
      </c>
      <c r="K38">
        <v>199531883050083.56</v>
      </c>
      <c r="L38">
        <v>203621301027464.06</v>
      </c>
      <c r="M38">
        <v>207194374687340.22</v>
      </c>
      <c r="N38">
        <v>210767448347214.69</v>
      </c>
      <c r="O38">
        <v>214340522007090.44</v>
      </c>
      <c r="P38">
        <v>217913595666965.03</v>
      </c>
      <c r="Q38">
        <v>221486669326839.75</v>
      </c>
      <c r="R38">
        <v>225108998670885.34</v>
      </c>
      <c r="S38">
        <v>228731328014930.97</v>
      </c>
      <c r="T38">
        <v>232353657358975.5</v>
      </c>
      <c r="U38">
        <v>235975986703021.25</v>
      </c>
      <c r="V38">
        <v>239598316047065.38</v>
      </c>
      <c r="W38">
        <v>243154971145551.19</v>
      </c>
      <c r="X38">
        <v>246756404138737.09</v>
      </c>
      <c r="Y38">
        <v>250357837131923.13</v>
      </c>
      <c r="Z38">
        <v>253959270125108.03</v>
      </c>
      <c r="AA38">
        <v>257560703118294.28</v>
      </c>
      <c r="AB38">
        <v>261162136111480.47</v>
      </c>
      <c r="AC38">
        <v>264763569104665.69</v>
      </c>
      <c r="AD38">
        <v>268365002097852.09</v>
      </c>
      <c r="AE38">
        <v>271966435091038.59</v>
      </c>
      <c r="AF38">
        <v>275567868084224.03</v>
      </c>
    </row>
    <row r="39" spans="1:32">
      <c r="A39" t="s">
        <v>10</v>
      </c>
      <c r="B39">
        <v>5976949475130753</v>
      </c>
      <c r="C39">
        <v>5764464020594013</v>
      </c>
      <c r="D39">
        <v>5551978566057336</v>
      </c>
      <c r="E39">
        <v>5339493111520659</v>
      </c>
      <c r="F39">
        <v>5127007656983982</v>
      </c>
      <c r="G39">
        <v>4914522202447291</v>
      </c>
      <c r="H39">
        <v>4928873741323744</v>
      </c>
      <c r="I39">
        <v>4943225280200198</v>
      </c>
      <c r="J39">
        <v>4957576819076649</v>
      </c>
      <c r="K39">
        <v>4971928357953103</v>
      </c>
      <c r="L39">
        <v>4986279896829553</v>
      </c>
      <c r="M39">
        <v>4983683324128201</v>
      </c>
      <c r="N39">
        <v>4981086751426848</v>
      </c>
      <c r="O39">
        <v>4978490178725495</v>
      </c>
      <c r="P39">
        <v>4975893606024142</v>
      </c>
      <c r="Q39">
        <v>4973297033322789</v>
      </c>
      <c r="R39">
        <v>4962300704352603</v>
      </c>
      <c r="S39">
        <v>4951304375382417</v>
      </c>
      <c r="T39">
        <v>4940308046412231</v>
      </c>
      <c r="U39">
        <v>4929311717442044</v>
      </c>
      <c r="V39">
        <v>4918315388471858</v>
      </c>
      <c r="W39">
        <v>4918518734526783</v>
      </c>
      <c r="X39">
        <v>4911085938519132</v>
      </c>
      <c r="Y39">
        <v>4903653142511481</v>
      </c>
      <c r="Z39">
        <v>4896220346503832</v>
      </c>
      <c r="AA39">
        <v>4888787550496181</v>
      </c>
      <c r="AB39">
        <v>4881354754488530</v>
      </c>
      <c r="AC39">
        <v>4873921958480879</v>
      </c>
      <c r="AD39">
        <v>4866489162473228</v>
      </c>
      <c r="AE39">
        <v>4859056366465576</v>
      </c>
      <c r="AF39">
        <v>4851623570457925</v>
      </c>
    </row>
    <row r="40" spans="1:32">
      <c r="A40" t="s">
        <v>11</v>
      </c>
      <c r="B40">
        <v>1886807368484010</v>
      </c>
      <c r="C40">
        <v>1920646677884143.8</v>
      </c>
      <c r="D40">
        <v>1954485987284288.5</v>
      </c>
      <c r="E40">
        <v>1988325296684422.5</v>
      </c>
      <c r="F40">
        <v>2022164606084556.8</v>
      </c>
      <c r="G40">
        <v>2056003915484689.5</v>
      </c>
      <c r="H40">
        <v>2071736023087537</v>
      </c>
      <c r="I40">
        <v>2087468130690383.5</v>
      </c>
      <c r="J40">
        <v>2103200238293232.5</v>
      </c>
      <c r="K40">
        <v>2118932345896078.8</v>
      </c>
      <c r="L40">
        <v>2134664453498927.3</v>
      </c>
      <c r="M40">
        <v>2142937899326929.5</v>
      </c>
      <c r="N40">
        <v>2151211345154933.3</v>
      </c>
      <c r="O40">
        <v>2159484790982936.8</v>
      </c>
      <c r="P40">
        <v>2167758236810940.5</v>
      </c>
      <c r="Q40">
        <v>2176031682638945.3</v>
      </c>
      <c r="R40">
        <v>2180852255653099.5</v>
      </c>
      <c r="S40">
        <v>2185672828667254.8</v>
      </c>
      <c r="T40">
        <v>2190493401681410</v>
      </c>
      <c r="U40">
        <v>2195313974695565.5</v>
      </c>
      <c r="V40">
        <v>2200134547709722</v>
      </c>
      <c r="W40">
        <v>2209558951142341</v>
      </c>
      <c r="X40">
        <v>2215844379289645</v>
      </c>
      <c r="Y40">
        <v>2222129807436948.8</v>
      </c>
      <c r="Z40">
        <v>2228415235584252</v>
      </c>
      <c r="AA40">
        <v>2234700663731555.3</v>
      </c>
      <c r="AB40">
        <v>2240986091878859</v>
      </c>
      <c r="AC40">
        <v>2247271520026163.5</v>
      </c>
      <c r="AD40">
        <v>2253556948173467</v>
      </c>
      <c r="AE40">
        <v>2259842376320771</v>
      </c>
      <c r="AF40">
        <v>2266127804468075.5</v>
      </c>
    </row>
    <row r="41" spans="1:32">
      <c r="A41" t="s">
        <v>12</v>
      </c>
      <c r="B41">
        <v>1057399995904378.9</v>
      </c>
      <c r="C41">
        <v>1077561738265816</v>
      </c>
      <c r="D41">
        <v>1097723480627258.8</v>
      </c>
      <c r="E41">
        <v>1117885222988696</v>
      </c>
      <c r="F41">
        <v>1138046965350133.3</v>
      </c>
      <c r="G41">
        <v>1158208707711570.5</v>
      </c>
      <c r="H41">
        <v>1168396198516154.3</v>
      </c>
      <c r="I41">
        <v>1178583689320738</v>
      </c>
      <c r="J41">
        <v>1188771180125322.8</v>
      </c>
      <c r="K41">
        <v>1198958670929906.3</v>
      </c>
      <c r="L41">
        <v>1209146161734491.3</v>
      </c>
      <c r="M41">
        <v>1214768412482327.5</v>
      </c>
      <c r="N41">
        <v>1220390663230164.5</v>
      </c>
      <c r="O41">
        <v>1226012913978001.3</v>
      </c>
      <c r="P41">
        <v>1231635164725838</v>
      </c>
      <c r="Q41">
        <v>1237257415473675.5</v>
      </c>
      <c r="R41">
        <v>1240677498134354.5</v>
      </c>
      <c r="S41">
        <v>1244097580795034</v>
      </c>
      <c r="T41">
        <v>1247517663455713.8</v>
      </c>
      <c r="U41">
        <v>1250937746116393.5</v>
      </c>
      <c r="V41">
        <v>1254357828777074</v>
      </c>
      <c r="W41">
        <v>1260714135553962.8</v>
      </c>
      <c r="X41">
        <v>1265068471342528</v>
      </c>
      <c r="Y41">
        <v>1269422807131092.8</v>
      </c>
      <c r="Z41">
        <v>1273777142919657.3</v>
      </c>
      <c r="AA41">
        <v>1278131478708222.3</v>
      </c>
      <c r="AB41">
        <v>1282485814496787</v>
      </c>
      <c r="AC41">
        <v>1286840150285352.8</v>
      </c>
      <c r="AD41">
        <v>1291194486073917.5</v>
      </c>
      <c r="AE41">
        <v>1295548821862482.3</v>
      </c>
      <c r="AF41">
        <v>1299903157651048</v>
      </c>
    </row>
    <row r="42" spans="1:32">
      <c r="A42" t="s">
        <v>13</v>
      </c>
      <c r="B42">
        <v>34255327561521.238</v>
      </c>
      <c r="C42">
        <v>34725571690229.254</v>
      </c>
      <c r="D42">
        <v>35195815818937.266</v>
      </c>
      <c r="E42">
        <v>35666059947645.383</v>
      </c>
      <c r="F42">
        <v>36136304076353.336</v>
      </c>
      <c r="G42">
        <v>36606548205061.469</v>
      </c>
      <c r="H42">
        <v>37000284381063.055</v>
      </c>
      <c r="I42">
        <v>37394020557064.594</v>
      </c>
      <c r="J42">
        <v>37787756733066.133</v>
      </c>
      <c r="K42">
        <v>38181492909067.68</v>
      </c>
      <c r="L42">
        <v>38575229085069.25</v>
      </c>
      <c r="M42">
        <v>38888663168142.297</v>
      </c>
      <c r="N42">
        <v>39202097251215.375</v>
      </c>
      <c r="O42">
        <v>39515531334288.445</v>
      </c>
      <c r="P42">
        <v>39828965417361.539</v>
      </c>
      <c r="Q42">
        <v>40142399500434.609</v>
      </c>
      <c r="R42">
        <v>40441334483017.594</v>
      </c>
      <c r="S42">
        <v>40740269465600.516</v>
      </c>
      <c r="T42">
        <v>41039204448183.469</v>
      </c>
      <c r="U42">
        <v>41338139430766.414</v>
      </c>
      <c r="V42">
        <v>41637074413349.328</v>
      </c>
      <c r="W42">
        <v>41955341529919.125</v>
      </c>
      <c r="X42">
        <v>42260427646043.305</v>
      </c>
      <c r="Y42">
        <v>42565513762167.586</v>
      </c>
      <c r="Z42">
        <v>42870599878291.766</v>
      </c>
      <c r="AA42">
        <v>43175685994416.008</v>
      </c>
      <c r="AB42">
        <v>43480772110540.18</v>
      </c>
      <c r="AC42">
        <v>43785858226664.453</v>
      </c>
      <c r="AD42">
        <v>44090944342788.641</v>
      </c>
      <c r="AE42">
        <v>44396030458912.828</v>
      </c>
      <c r="AF42">
        <v>44701116575037.109</v>
      </c>
    </row>
    <row r="43" spans="1:32">
      <c r="A43" t="s">
        <v>14</v>
      </c>
      <c r="B43">
        <v>273266169672035.59</v>
      </c>
      <c r="C43">
        <v>282609016720669.94</v>
      </c>
      <c r="D43">
        <v>291951863769302.38</v>
      </c>
      <c r="E43">
        <v>301294710817935</v>
      </c>
      <c r="F43">
        <v>310637557866567.31</v>
      </c>
      <c r="G43">
        <v>319980404915200.63</v>
      </c>
      <c r="H43">
        <v>327266093724608.56</v>
      </c>
      <c r="I43">
        <v>334551782534016.56</v>
      </c>
      <c r="J43">
        <v>341837471343423.25</v>
      </c>
      <c r="K43">
        <v>349123160152831.31</v>
      </c>
      <c r="L43">
        <v>356408848962237.25</v>
      </c>
      <c r="M43">
        <v>362348218348102.13</v>
      </c>
      <c r="N43">
        <v>368287587733965.06</v>
      </c>
      <c r="O43">
        <v>374226957119829.31</v>
      </c>
      <c r="P43">
        <v>380166326505692.19</v>
      </c>
      <c r="Q43">
        <v>386105695891555.13</v>
      </c>
      <c r="R43">
        <v>391487196273803.5</v>
      </c>
      <c r="S43">
        <v>396868696656051.88</v>
      </c>
      <c r="T43">
        <v>402250197038298.94</v>
      </c>
      <c r="U43">
        <v>407631697420547.25</v>
      </c>
      <c r="V43">
        <v>413013197802793.56</v>
      </c>
      <c r="W43">
        <v>419138523523195.75</v>
      </c>
      <c r="X43">
        <v>424756695603947.5</v>
      </c>
      <c r="Y43">
        <v>430374867684699.75</v>
      </c>
      <c r="Z43">
        <v>435993039765450</v>
      </c>
      <c r="AA43">
        <v>441611211846201.75</v>
      </c>
      <c r="AB43">
        <v>447229383926953.44</v>
      </c>
      <c r="AC43">
        <v>452847556007704.19</v>
      </c>
      <c r="AD43">
        <v>458465728088456.06</v>
      </c>
      <c r="AE43">
        <v>464083900169207.69</v>
      </c>
      <c r="AF43">
        <v>469702072249958.56</v>
      </c>
    </row>
    <row r="44" spans="1:32">
      <c r="A44" t="s">
        <v>15</v>
      </c>
      <c r="B44">
        <v>1245336403299067.8</v>
      </c>
      <c r="C44">
        <v>1267528665213320.3</v>
      </c>
      <c r="D44">
        <v>1289720927127573.8</v>
      </c>
      <c r="E44">
        <v>1311913189041818.5</v>
      </c>
      <c r="F44">
        <v>1334105450956071.3</v>
      </c>
      <c r="G44">
        <v>1356297712870316.3</v>
      </c>
      <c r="H44">
        <v>1365157012570768</v>
      </c>
      <c r="I44">
        <v>1374016312271222</v>
      </c>
      <c r="J44">
        <v>1382875611971676.3</v>
      </c>
      <c r="K44">
        <v>1391734911672130.3</v>
      </c>
      <c r="L44">
        <v>1400594211372586.3</v>
      </c>
      <c r="M44">
        <v>1398968287971876.8</v>
      </c>
      <c r="N44">
        <v>1397342364571166.8</v>
      </c>
      <c r="O44">
        <v>1395716441170457</v>
      </c>
      <c r="P44">
        <v>1394090517769746.8</v>
      </c>
      <c r="Q44">
        <v>1392464594369036.5</v>
      </c>
      <c r="R44">
        <v>1385040866061404.3</v>
      </c>
      <c r="S44">
        <v>1377617137753772.5</v>
      </c>
      <c r="T44">
        <v>1370193409446140.5</v>
      </c>
      <c r="U44">
        <v>1362769681138508.5</v>
      </c>
      <c r="V44">
        <v>1355345952830876.5</v>
      </c>
      <c r="W44">
        <v>1355652631065806</v>
      </c>
      <c r="X44">
        <v>1350688577567171.5</v>
      </c>
      <c r="Y44">
        <v>1345724524068536.8</v>
      </c>
      <c r="Z44">
        <v>1340760470569902.5</v>
      </c>
      <c r="AA44">
        <v>1335796417071268</v>
      </c>
      <c r="AB44">
        <v>1330832363572631.5</v>
      </c>
      <c r="AC44">
        <v>1325868310073997</v>
      </c>
      <c r="AD44">
        <v>1320904256575362.5</v>
      </c>
      <c r="AE44">
        <v>1315940203076728.5</v>
      </c>
      <c r="AF44">
        <v>1310976149578093.5</v>
      </c>
    </row>
    <row r="45" spans="1:32">
      <c r="A45" t="s">
        <v>16</v>
      </c>
      <c r="B45">
        <v>110124251473472.73</v>
      </c>
      <c r="C45">
        <v>110371412089739.89</v>
      </c>
      <c r="D45">
        <v>110618572706007.06</v>
      </c>
      <c r="E45">
        <v>110865733322274.25</v>
      </c>
      <c r="F45">
        <v>111112893938541.39</v>
      </c>
      <c r="G45">
        <v>111360054554808.58</v>
      </c>
      <c r="H45">
        <v>110942440699108.77</v>
      </c>
      <c r="I45">
        <v>110524826843408.95</v>
      </c>
      <c r="J45">
        <v>110107212987709.16</v>
      </c>
      <c r="K45">
        <v>109689599132009.36</v>
      </c>
      <c r="L45">
        <v>109271985276309.56</v>
      </c>
      <c r="M45">
        <v>108744800258175.97</v>
      </c>
      <c r="N45">
        <v>108217615240042.36</v>
      </c>
      <c r="O45">
        <v>107690430221908.77</v>
      </c>
      <c r="P45">
        <v>107163245203775.14</v>
      </c>
      <c r="Q45">
        <v>106636060185641.53</v>
      </c>
      <c r="R45">
        <v>106204909730363.13</v>
      </c>
      <c r="S45">
        <v>105773759275084.69</v>
      </c>
      <c r="T45">
        <v>105342608819806.28</v>
      </c>
      <c r="U45">
        <v>104911458364527.88</v>
      </c>
      <c r="V45">
        <v>104480307909249.44</v>
      </c>
      <c r="W45">
        <v>103921111370164.13</v>
      </c>
      <c r="X45">
        <v>103449218979128.83</v>
      </c>
      <c r="Y45">
        <v>102977326588093.81</v>
      </c>
      <c r="Z45">
        <v>102505434197058.52</v>
      </c>
      <c r="AA45">
        <v>102033541806023.47</v>
      </c>
      <c r="AB45">
        <v>101561649414988.23</v>
      </c>
      <c r="AC45">
        <v>101089757023953.19</v>
      </c>
      <c r="AD45">
        <v>100617864632917.92</v>
      </c>
      <c r="AE45">
        <v>100145972241882.64</v>
      </c>
      <c r="AF45">
        <v>99674079850847.594</v>
      </c>
    </row>
    <row r="46" spans="1:32">
      <c r="A46" t="s">
        <v>17</v>
      </c>
      <c r="B46">
        <v>63322685237811.195</v>
      </c>
      <c r="C46">
        <v>64100932759274.016</v>
      </c>
      <c r="D46">
        <v>64879180280736.852</v>
      </c>
      <c r="E46">
        <v>65657427802199.703</v>
      </c>
      <c r="F46">
        <v>66435675323662.523</v>
      </c>
      <c r="G46">
        <v>67213922845125.359</v>
      </c>
      <c r="H46">
        <v>67568086031529.156</v>
      </c>
      <c r="I46">
        <v>67922249217932.961</v>
      </c>
      <c r="J46">
        <v>68276412404336.758</v>
      </c>
      <c r="K46">
        <v>68630575590740.547</v>
      </c>
      <c r="L46">
        <v>68984738777144.344</v>
      </c>
      <c r="M46">
        <v>69194670448797.953</v>
      </c>
      <c r="N46">
        <v>69404602120451.563</v>
      </c>
      <c r="O46">
        <v>69614533792105.172</v>
      </c>
      <c r="P46">
        <v>69824465463758.781</v>
      </c>
      <c r="Q46">
        <v>70034397135412.391</v>
      </c>
      <c r="R46">
        <v>70259332915478.797</v>
      </c>
      <c r="S46">
        <v>70484268695545.219</v>
      </c>
      <c r="T46">
        <v>70709204475611.625</v>
      </c>
      <c r="U46">
        <v>70934140255678.047</v>
      </c>
      <c r="V46">
        <v>71159076035744.453</v>
      </c>
      <c r="W46">
        <v>71364006337927.156</v>
      </c>
      <c r="X46">
        <v>71582576738666.891</v>
      </c>
      <c r="Y46">
        <v>71801147139406.656</v>
      </c>
      <c r="Z46">
        <v>72019717540146.406</v>
      </c>
      <c r="AA46">
        <v>72238287940886.156</v>
      </c>
      <c r="AB46">
        <v>72456858341626</v>
      </c>
      <c r="AC46">
        <v>72675428742365.75</v>
      </c>
      <c r="AD46">
        <v>72893999143105.5</v>
      </c>
      <c r="AE46">
        <v>73112569543845.266</v>
      </c>
      <c r="AF46">
        <v>73331139944585.016</v>
      </c>
    </row>
    <row r="47" spans="1:32">
      <c r="A47" t="s">
        <v>18</v>
      </c>
      <c r="B47">
        <v>252597687257498.59</v>
      </c>
      <c r="C47">
        <v>257954829538738.31</v>
      </c>
      <c r="D47">
        <v>263311971819978.22</v>
      </c>
      <c r="E47">
        <v>268669114101220.25</v>
      </c>
      <c r="F47">
        <v>274026256382460.16</v>
      </c>
      <c r="G47">
        <v>279383398663699</v>
      </c>
      <c r="H47">
        <v>284557632048270.56</v>
      </c>
      <c r="I47">
        <v>289731865432843.31</v>
      </c>
      <c r="J47">
        <v>294906098817416.13</v>
      </c>
      <c r="K47">
        <v>300080332201989</v>
      </c>
      <c r="L47">
        <v>305254565586563</v>
      </c>
      <c r="M47">
        <v>309647040865429.63</v>
      </c>
      <c r="N47">
        <v>314039516144296.31</v>
      </c>
      <c r="O47">
        <v>318431991423163.06</v>
      </c>
      <c r="P47">
        <v>322824466702029.88</v>
      </c>
      <c r="Q47">
        <v>327216941980896.81</v>
      </c>
      <c r="R47">
        <v>331755762322793.81</v>
      </c>
      <c r="S47">
        <v>336294582664690.81</v>
      </c>
      <c r="T47">
        <v>340833403006587.94</v>
      </c>
      <c r="U47">
        <v>345372223348485.25</v>
      </c>
      <c r="V47">
        <v>349911043690382.44</v>
      </c>
      <c r="W47">
        <v>354254737281573.06</v>
      </c>
      <c r="X47">
        <v>358731471839154.63</v>
      </c>
      <c r="Y47">
        <v>363208206396737.31</v>
      </c>
      <c r="Z47">
        <v>367684940954319</v>
      </c>
      <c r="AA47">
        <v>372161675511901.06</v>
      </c>
      <c r="AB47">
        <v>376638410069483</v>
      </c>
      <c r="AC47">
        <v>381115144627064.88</v>
      </c>
      <c r="AD47">
        <v>385591879184646.94</v>
      </c>
      <c r="AE47">
        <v>390068613742229.13</v>
      </c>
      <c r="AF47">
        <v>394545348299811.25</v>
      </c>
    </row>
    <row r="48" spans="1:32">
      <c r="A48" t="s">
        <v>19</v>
      </c>
      <c r="B48">
        <v>42883211106618.438</v>
      </c>
      <c r="C48">
        <v>43805004918914.828</v>
      </c>
      <c r="D48">
        <v>44726798731211.258</v>
      </c>
      <c r="E48">
        <v>45648592543508.063</v>
      </c>
      <c r="F48">
        <v>46570386355804.484</v>
      </c>
      <c r="G48">
        <v>47492180168100.742</v>
      </c>
      <c r="H48">
        <v>48369346173499.57</v>
      </c>
      <c r="I48">
        <v>49246512178898.625</v>
      </c>
      <c r="J48">
        <v>50123678184297.68</v>
      </c>
      <c r="K48">
        <v>51000844189696.758</v>
      </c>
      <c r="L48">
        <v>51878010195096.039</v>
      </c>
      <c r="M48">
        <v>52621021286075.219</v>
      </c>
      <c r="N48">
        <v>53364032377054.398</v>
      </c>
      <c r="O48">
        <v>54107043468033.602</v>
      </c>
      <c r="P48">
        <v>54850054559012.82</v>
      </c>
      <c r="Q48">
        <v>55593065649992.055</v>
      </c>
      <c r="R48">
        <v>56360461047238.258</v>
      </c>
      <c r="S48">
        <v>57127856444484.484</v>
      </c>
      <c r="T48">
        <v>57895251841730.719</v>
      </c>
      <c r="U48">
        <v>58662647238976.984</v>
      </c>
      <c r="V48">
        <v>59430042636223.25</v>
      </c>
      <c r="W48">
        <v>60164925625113.57</v>
      </c>
      <c r="X48">
        <v>60921976165155.688</v>
      </c>
      <c r="Y48">
        <v>61679026705198.008</v>
      </c>
      <c r="Z48">
        <v>62436077245240.156</v>
      </c>
      <c r="AA48">
        <v>63193127785282.352</v>
      </c>
      <c r="AB48">
        <v>63950178325324.531</v>
      </c>
      <c r="AC48">
        <v>64707228865366.734</v>
      </c>
      <c r="AD48">
        <v>65464279405408.953</v>
      </c>
      <c r="AE48">
        <v>66221329945451.18</v>
      </c>
      <c r="AF48">
        <v>66978380485493.43</v>
      </c>
    </row>
    <row r="49" spans="1:32">
      <c r="A49" t="s">
        <v>20</v>
      </c>
      <c r="B49">
        <v>62334932867782.281</v>
      </c>
      <c r="C49">
        <v>63727617755167.266</v>
      </c>
      <c r="D49">
        <v>65120302642552.258</v>
      </c>
      <c r="E49">
        <v>66512987529937.852</v>
      </c>
      <c r="F49">
        <v>67905672417322.828</v>
      </c>
      <c r="G49">
        <v>69298357304707.508</v>
      </c>
      <c r="H49">
        <v>70568016950543.422</v>
      </c>
      <c r="I49">
        <v>71837676596379.641</v>
      </c>
      <c r="J49">
        <v>73107336242215.859</v>
      </c>
      <c r="K49">
        <v>74376995888052.094</v>
      </c>
      <c r="L49">
        <v>75646655533888.609</v>
      </c>
      <c r="M49">
        <v>76715153182540.031</v>
      </c>
      <c r="N49">
        <v>77783650831191.453</v>
      </c>
      <c r="O49">
        <v>78852148479842.875</v>
      </c>
      <c r="P49">
        <v>79920646128494.297</v>
      </c>
      <c r="Q49">
        <v>80989143777145.703</v>
      </c>
      <c r="R49">
        <v>82091113633284.422</v>
      </c>
      <c r="S49">
        <v>83193083489423.156</v>
      </c>
      <c r="T49">
        <v>84295053345561.875</v>
      </c>
      <c r="U49">
        <v>85397023201700.594</v>
      </c>
      <c r="V49">
        <v>86498993057839.328</v>
      </c>
      <c r="W49">
        <v>87556333303994.969</v>
      </c>
      <c r="X49">
        <v>88644102829684.516</v>
      </c>
      <c r="Y49">
        <v>89731872355374.344</v>
      </c>
      <c r="Z49">
        <v>90819641881063.875</v>
      </c>
      <c r="AA49">
        <v>91907411406753.453</v>
      </c>
      <c r="AB49">
        <v>92995180932442.984</v>
      </c>
      <c r="AC49">
        <v>94082950458132.531</v>
      </c>
      <c r="AD49">
        <v>95170719983822.063</v>
      </c>
      <c r="AE49">
        <v>96258489509511.609</v>
      </c>
      <c r="AF49">
        <v>97346259035201.141</v>
      </c>
    </row>
    <row r="50" spans="1:32">
      <c r="A50" t="s">
        <v>21</v>
      </c>
      <c r="B50">
        <v>85207156978849.828</v>
      </c>
      <c r="C50">
        <v>86863519492186.828</v>
      </c>
      <c r="D50">
        <v>88519882005523.891</v>
      </c>
      <c r="E50">
        <v>90176244518861.516</v>
      </c>
      <c r="F50">
        <v>91832607032198.516</v>
      </c>
      <c r="G50">
        <v>93488969545535.203</v>
      </c>
      <c r="H50">
        <v>95249747480093.172</v>
      </c>
      <c r="I50">
        <v>97010525414651.438</v>
      </c>
      <c r="J50">
        <v>98771303349209.734</v>
      </c>
      <c r="K50">
        <v>100532081283768.02</v>
      </c>
      <c r="L50">
        <v>102292859218326.61</v>
      </c>
      <c r="M50">
        <v>103807512385915.64</v>
      </c>
      <c r="N50">
        <v>105322165553504.66</v>
      </c>
      <c r="O50">
        <v>106836818721093.7</v>
      </c>
      <c r="P50">
        <v>108351471888682.73</v>
      </c>
      <c r="Q50">
        <v>109866125056271.77</v>
      </c>
      <c r="R50">
        <v>111435778955173.58</v>
      </c>
      <c r="S50">
        <v>113005432854075.39</v>
      </c>
      <c r="T50">
        <v>114575086752977.22</v>
      </c>
      <c r="U50">
        <v>116144740651879.03</v>
      </c>
      <c r="V50">
        <v>117714394550780.84</v>
      </c>
      <c r="W50">
        <v>119210714141265.59</v>
      </c>
      <c r="X50">
        <v>120757034396580.14</v>
      </c>
      <c r="Y50">
        <v>122303354651894.97</v>
      </c>
      <c r="Z50">
        <v>123849674907209.52</v>
      </c>
      <c r="AA50">
        <v>125395995162524.23</v>
      </c>
      <c r="AB50">
        <v>126942315417838.77</v>
      </c>
      <c r="AC50">
        <v>128488635673153.33</v>
      </c>
      <c r="AD50">
        <v>130034955928467.89</v>
      </c>
      <c r="AE50">
        <v>131581276183782.42</v>
      </c>
      <c r="AF50">
        <v>133127596439097</v>
      </c>
    </row>
    <row r="51" spans="1:32">
      <c r="A51" t="s">
        <v>22</v>
      </c>
      <c r="B51">
        <v>18185419326788.773</v>
      </c>
      <c r="C51">
        <v>18573048550109.348</v>
      </c>
      <c r="D51">
        <v>18960677773429.934</v>
      </c>
      <c r="E51">
        <v>19348306996750.672</v>
      </c>
      <c r="F51">
        <v>19735936220071.246</v>
      </c>
      <c r="G51">
        <v>20123565443391.738</v>
      </c>
      <c r="H51">
        <v>20495878198135.004</v>
      </c>
      <c r="I51">
        <v>20868190952878.348</v>
      </c>
      <c r="J51">
        <v>21240503707621.691</v>
      </c>
      <c r="K51">
        <v>21612816462365.039</v>
      </c>
      <c r="L51">
        <v>21985129217108.465</v>
      </c>
      <c r="M51">
        <v>22300933030634.18</v>
      </c>
      <c r="N51">
        <v>22616736844159.902</v>
      </c>
      <c r="O51">
        <v>22932540657685.625</v>
      </c>
      <c r="P51">
        <v>23248344471211.344</v>
      </c>
      <c r="Q51">
        <v>23564148284737.063</v>
      </c>
      <c r="R51">
        <v>23890415134673.734</v>
      </c>
      <c r="S51">
        <v>24216681984610.406</v>
      </c>
      <c r="T51">
        <v>24542948834547.078</v>
      </c>
      <c r="U51">
        <v>24869215684483.75</v>
      </c>
      <c r="V51">
        <v>25195482534420.422</v>
      </c>
      <c r="W51">
        <v>25507798669142.484</v>
      </c>
      <c r="X51">
        <v>25829626655147.227</v>
      </c>
      <c r="Y51">
        <v>26151454641152.047</v>
      </c>
      <c r="Z51">
        <v>26473282627156.793</v>
      </c>
      <c r="AA51">
        <v>26795110613161.555</v>
      </c>
      <c r="AB51">
        <v>27116938599166.297</v>
      </c>
      <c r="AC51">
        <v>27438766585171.039</v>
      </c>
      <c r="AD51">
        <v>27760594571175.781</v>
      </c>
      <c r="AE51">
        <v>28082422557180.523</v>
      </c>
      <c r="AF51">
        <v>28404250543185.266</v>
      </c>
    </row>
    <row r="52" spans="1:32">
      <c r="A52" t="s">
        <v>23</v>
      </c>
      <c r="B52">
        <v>251574362097839.81</v>
      </c>
      <c r="C52">
        <v>258759287761359.34</v>
      </c>
      <c r="D52">
        <v>265944213424876.94</v>
      </c>
      <c r="E52">
        <v>273129139088394.97</v>
      </c>
      <c r="F52">
        <v>280314064751912.5</v>
      </c>
      <c r="G52">
        <v>287498990415431.63</v>
      </c>
      <c r="H52">
        <v>293032936730169.63</v>
      </c>
      <c r="I52">
        <v>298566883044907.56</v>
      </c>
      <c r="J52">
        <v>304100829359644.69</v>
      </c>
      <c r="K52">
        <v>309634775674382.5</v>
      </c>
      <c r="L52">
        <v>315168721989119.5</v>
      </c>
      <c r="M52">
        <v>319541610473505</v>
      </c>
      <c r="N52">
        <v>323914498957889.56</v>
      </c>
      <c r="O52">
        <v>328287387442274.81</v>
      </c>
      <c r="P52">
        <v>332660275926659.38</v>
      </c>
      <c r="Q52">
        <v>337033164411043.94</v>
      </c>
      <c r="R52">
        <v>340819790006982.94</v>
      </c>
      <c r="S52">
        <v>344606415602921.69</v>
      </c>
      <c r="T52">
        <v>348393041198859.88</v>
      </c>
      <c r="U52">
        <v>352179666794798.63</v>
      </c>
      <c r="V52">
        <v>355966292390736.31</v>
      </c>
      <c r="W52">
        <v>360534601837936.75</v>
      </c>
      <c r="X52">
        <v>364569945022913.06</v>
      </c>
      <c r="Y52">
        <v>368605288207890.25</v>
      </c>
      <c r="Z52">
        <v>372640631392865.88</v>
      </c>
      <c r="AA52">
        <v>376675974577842.31</v>
      </c>
      <c r="AB52">
        <v>380711317762818.81</v>
      </c>
      <c r="AC52">
        <v>384746660947795.13</v>
      </c>
      <c r="AD52">
        <v>388782004132771.63</v>
      </c>
      <c r="AE52">
        <v>392817347317747.94</v>
      </c>
      <c r="AF52">
        <v>396852690502724.31</v>
      </c>
    </row>
    <row r="53" spans="1:32">
      <c r="A53" t="s">
        <v>24</v>
      </c>
      <c r="B53">
        <v>8288799588953.833</v>
      </c>
      <c r="C53">
        <v>8347492176860.127</v>
      </c>
      <c r="D53">
        <v>8406184764766.4209</v>
      </c>
      <c r="E53">
        <v>8464877352672.7129</v>
      </c>
      <c r="F53">
        <v>8523569940579.0059</v>
      </c>
      <c r="G53">
        <v>8582262528485.2998</v>
      </c>
      <c r="H53">
        <v>8738286991336.1807</v>
      </c>
      <c r="I53">
        <v>8894311454187.0781</v>
      </c>
      <c r="J53">
        <v>9050335917037.9727</v>
      </c>
      <c r="K53">
        <v>9206360379888.8691</v>
      </c>
      <c r="L53">
        <v>9362384842739.7813</v>
      </c>
      <c r="M53">
        <v>9475734903133.7949</v>
      </c>
      <c r="N53">
        <v>9589084963527.8242</v>
      </c>
      <c r="O53">
        <v>9702435023921.8516</v>
      </c>
      <c r="P53">
        <v>9815785084315.8789</v>
      </c>
      <c r="Q53">
        <v>9929135144709.9219</v>
      </c>
      <c r="R53">
        <v>10117899066752.305</v>
      </c>
      <c r="S53">
        <v>10306662988794.672</v>
      </c>
      <c r="T53">
        <v>10495426910837.039</v>
      </c>
      <c r="U53">
        <v>10684190832879.406</v>
      </c>
      <c r="V53">
        <v>10872954754921.797</v>
      </c>
      <c r="W53">
        <v>10961166861433.002</v>
      </c>
      <c r="X53">
        <v>11117937023988.23</v>
      </c>
      <c r="Y53">
        <v>11274707186543.396</v>
      </c>
      <c r="Z53">
        <v>11431477349098.625</v>
      </c>
      <c r="AA53">
        <v>11588247511653.789</v>
      </c>
      <c r="AB53">
        <v>11745017674209.02</v>
      </c>
      <c r="AC53">
        <v>11901787836764.188</v>
      </c>
      <c r="AD53">
        <v>12058557999319.414</v>
      </c>
      <c r="AE53">
        <v>12215328161874.645</v>
      </c>
      <c r="AF53">
        <v>12372098324429.813</v>
      </c>
    </row>
    <row r="54" spans="1:32">
      <c r="A54" t="s">
        <v>25</v>
      </c>
      <c r="B54">
        <v>9941952530082.7344</v>
      </c>
      <c r="C54">
        <v>9951894482612.8145</v>
      </c>
      <c r="D54">
        <v>9961846377095.4258</v>
      </c>
      <c r="E54">
        <v>9971808223472.5195</v>
      </c>
      <c r="F54">
        <v>9981780031695.9922</v>
      </c>
      <c r="G54">
        <v>9991761811727.6875</v>
      </c>
      <c r="H54">
        <v>10001753573539.412</v>
      </c>
      <c r="I54">
        <v>10011755327112.953</v>
      </c>
      <c r="J54">
        <v>10021767082440.064</v>
      </c>
      <c r="K54">
        <v>10031788849522.504</v>
      </c>
      <c r="L54">
        <v>10041820638372.025</v>
      </c>
      <c r="M54">
        <v>10051862459010.395</v>
      </c>
      <c r="N54">
        <v>10061914321469.406</v>
      </c>
      <c r="O54">
        <v>10071976235790.873</v>
      </c>
      <c r="P54">
        <v>10082048212026.662</v>
      </c>
      <c r="Q54">
        <v>10092130260238.688</v>
      </c>
      <c r="R54">
        <v>10102222390498.924</v>
      </c>
      <c r="S54">
        <v>10112324612889.422</v>
      </c>
      <c r="T54">
        <v>10122436937502.311</v>
      </c>
      <c r="U54">
        <v>10132559374439.813</v>
      </c>
      <c r="V54">
        <v>10142691933814.252</v>
      </c>
      <c r="W54">
        <v>10091978474145.18</v>
      </c>
      <c r="X54">
        <v>10041518581774.453</v>
      </c>
      <c r="Y54">
        <v>9991310988865.582</v>
      </c>
      <c r="Z54">
        <v>9941354433921.2539</v>
      </c>
      <c r="AA54">
        <v>9891647661751.6484</v>
      </c>
      <c r="AB54">
        <v>9842189423442.8887</v>
      </c>
      <c r="AC54">
        <v>9792978476325.6758</v>
      </c>
      <c r="AD54">
        <v>9744013583944.0469</v>
      </c>
      <c r="AE54">
        <v>9695293516024.3281</v>
      </c>
      <c r="AF54">
        <v>9646817048444.2031</v>
      </c>
    </row>
    <row r="55" spans="1:32">
      <c r="A55" t="s">
        <v>26</v>
      </c>
      <c r="B55">
        <v>54601446348199.141</v>
      </c>
      <c r="C55">
        <v>55247737920839.273</v>
      </c>
      <c r="D55">
        <v>55894029493479.195</v>
      </c>
      <c r="E55">
        <v>56540321066119.313</v>
      </c>
      <c r="F55">
        <v>57186612638759.242</v>
      </c>
      <c r="G55">
        <v>57832904211399.344</v>
      </c>
      <c r="H55">
        <v>58498284492253.547</v>
      </c>
      <c r="I55">
        <v>59163664773107.578</v>
      </c>
      <c r="J55">
        <v>59829045053961.57</v>
      </c>
      <c r="K55">
        <v>60494425334815.617</v>
      </c>
      <c r="L55">
        <v>61159805615669.672</v>
      </c>
      <c r="M55">
        <v>61669362868355.469</v>
      </c>
      <c r="N55">
        <v>62178920121041.266</v>
      </c>
      <c r="O55">
        <v>62688477373727.125</v>
      </c>
      <c r="P55">
        <v>63198034626412.93</v>
      </c>
      <c r="Q55">
        <v>63707591879098.695</v>
      </c>
      <c r="R55">
        <v>64149831526884.523</v>
      </c>
      <c r="S55">
        <v>64592071174670.141</v>
      </c>
      <c r="T55">
        <v>65034310822455.773</v>
      </c>
      <c r="U55">
        <v>65476550470241.492</v>
      </c>
      <c r="V55">
        <v>65918790118027</v>
      </c>
      <c r="W55">
        <v>66450786572346.25</v>
      </c>
      <c r="X55">
        <v>66921585204028.953</v>
      </c>
      <c r="Y55">
        <v>67392383835711.742</v>
      </c>
      <c r="Z55">
        <v>67863182467394.375</v>
      </c>
      <c r="AA55">
        <v>68333981099077.078</v>
      </c>
      <c r="AB55">
        <v>68804779730759.789</v>
      </c>
      <c r="AC55">
        <v>69275578362442.516</v>
      </c>
      <c r="AD55">
        <v>69746376994125.219</v>
      </c>
      <c r="AE55">
        <v>70217175625807.914</v>
      </c>
      <c r="AF55">
        <v>70687974257490.641</v>
      </c>
    </row>
    <row r="57" spans="1:32">
      <c r="A57" s="408" t="s">
        <v>792</v>
      </c>
      <c r="B57" s="409"/>
      <c r="C57" s="409"/>
      <c r="D57" s="409"/>
      <c r="E57" s="409"/>
      <c r="F57" s="409"/>
      <c r="G57" s="409"/>
      <c r="H57" s="409"/>
      <c r="I57" s="409"/>
      <c r="J57" s="409"/>
      <c r="K57" s="409"/>
      <c r="L57" s="409"/>
    </row>
    <row r="58" spans="1:32">
      <c r="A58" t="s">
        <v>27</v>
      </c>
      <c r="B58">
        <v>2020</v>
      </c>
      <c r="C58">
        <v>2021</v>
      </c>
      <c r="D58">
        <v>2022</v>
      </c>
      <c r="E58">
        <v>2023</v>
      </c>
      <c r="F58">
        <v>2024</v>
      </c>
      <c r="G58">
        <v>2025</v>
      </c>
      <c r="H58">
        <v>2026</v>
      </c>
      <c r="I58">
        <v>2027</v>
      </c>
      <c r="J58">
        <v>2028</v>
      </c>
      <c r="K58">
        <v>2029</v>
      </c>
      <c r="L58">
        <v>2030</v>
      </c>
      <c r="M58">
        <v>2031</v>
      </c>
      <c r="N58">
        <v>2032</v>
      </c>
      <c r="O58">
        <v>2033</v>
      </c>
      <c r="P58">
        <v>2034</v>
      </c>
      <c r="Q58">
        <v>2035</v>
      </c>
      <c r="R58">
        <v>2036</v>
      </c>
      <c r="S58">
        <v>2037</v>
      </c>
      <c r="T58">
        <v>2038</v>
      </c>
      <c r="U58">
        <v>2039</v>
      </c>
      <c r="V58">
        <v>2040</v>
      </c>
      <c r="W58">
        <v>2041</v>
      </c>
      <c r="X58">
        <v>2042</v>
      </c>
      <c r="Y58">
        <v>2043</v>
      </c>
      <c r="Z58">
        <v>2044</v>
      </c>
      <c r="AA58">
        <v>2045</v>
      </c>
      <c r="AB58">
        <v>2046</v>
      </c>
      <c r="AC58">
        <v>2047</v>
      </c>
      <c r="AD58">
        <v>2048</v>
      </c>
      <c r="AE58">
        <v>2049</v>
      </c>
      <c r="AF58">
        <v>2050</v>
      </c>
    </row>
    <row r="59" spans="1:32">
      <c r="A59" t="s">
        <v>2</v>
      </c>
      <c r="B59" s="407">
        <f>(B3-B31)/B31</f>
        <v>0.23132678293591666</v>
      </c>
      <c r="C59" s="407">
        <f t="shared" ref="C59:AF67" si="0">(C3-C31)/C31</f>
        <v>0.17563860714221094</v>
      </c>
      <c r="D59" s="407">
        <f t="shared" si="0"/>
        <v>0.19369249167299754</v>
      </c>
      <c r="E59" s="407">
        <f t="shared" si="0"/>
        <v>0.21119436029105465</v>
      </c>
      <c r="F59" s="407">
        <f t="shared" si="0"/>
        <v>0.22816914944117098</v>
      </c>
      <c r="G59" s="21">
        <f t="shared" si="0"/>
        <v>0.24464031589618956</v>
      </c>
      <c r="H59" s="21">
        <f t="shared" si="0"/>
        <v>0.24371548440515156</v>
      </c>
      <c r="I59" s="21">
        <f t="shared" si="0"/>
        <v>0.24281211474737865</v>
      </c>
      <c r="J59" s="21">
        <f t="shared" si="0"/>
        <v>0.24192946842010077</v>
      </c>
      <c r="K59" s="21">
        <f t="shared" si="0"/>
        <v>0.2410668404188758</v>
      </c>
      <c r="L59" s="21">
        <f t="shared" si="0"/>
        <v>0.24022355735954534</v>
      </c>
      <c r="M59" s="21">
        <f t="shared" si="0"/>
        <v>0.23923543025463131</v>
      </c>
      <c r="N59" s="21">
        <f t="shared" si="0"/>
        <v>0.2382633181655831</v>
      </c>
      <c r="O59" s="21">
        <f t="shared" si="0"/>
        <v>0.23730683487843376</v>
      </c>
      <c r="P59" s="21">
        <f t="shared" si="0"/>
        <v>0.23636560649863497</v>
      </c>
      <c r="Q59" s="21">
        <f t="shared" si="0"/>
        <v>0.23543927096373582</v>
      </c>
      <c r="R59" s="21">
        <f t="shared" si="0"/>
        <v>0.23448968107714052</v>
      </c>
      <c r="S59" s="21">
        <f t="shared" si="0"/>
        <v>0.23355306161689562</v>
      </c>
      <c r="T59" s="21">
        <f t="shared" si="0"/>
        <v>0.23262914864145542</v>
      </c>
      <c r="U59" s="21">
        <f t="shared" si="0"/>
        <v>0.23171768532245743</v>
      </c>
      <c r="V59" s="21">
        <f t="shared" si="0"/>
        <v>0.2308184217067055</v>
      </c>
      <c r="W59" s="21">
        <f t="shared" si="0"/>
        <v>0.22998557532401795</v>
      </c>
      <c r="X59" s="21">
        <f t="shared" si="0"/>
        <v>0.22912826089635785</v>
      </c>
      <c r="Y59" s="21">
        <f t="shared" si="0"/>
        <v>0.22828285175622642</v>
      </c>
      <c r="Z59" s="21">
        <f t="shared" si="0"/>
        <v>0.22744910162548698</v>
      </c>
      <c r="AA59" s="21">
        <f t="shared" si="0"/>
        <v>0.22662677097230885</v>
      </c>
      <c r="AB59" s="21">
        <f t="shared" si="0"/>
        <v>0.22581562678173975</v>
      </c>
      <c r="AC59" s="21">
        <f t="shared" si="0"/>
        <v>0.22501544233557347</v>
      </c>
      <c r="AD59" s="21">
        <f t="shared" si="0"/>
        <v>0.22422599700107942</v>
      </c>
      <c r="AE59" s="21">
        <f t="shared" si="0"/>
        <v>0.22344707602818689</v>
      </c>
      <c r="AF59" s="21">
        <f t="shared" si="0"/>
        <v>0.22267847035472202</v>
      </c>
    </row>
    <row r="60" spans="1:32">
      <c r="A60" t="s">
        <v>3</v>
      </c>
      <c r="B60" s="407">
        <f t="shared" ref="B60:Q83" si="1">(B4-B32)/B32</f>
        <v>33.072700006569889</v>
      </c>
      <c r="C60" s="407">
        <f t="shared" si="1"/>
        <v>0</v>
      </c>
      <c r="D60" s="407">
        <f t="shared" si="1"/>
        <v>0</v>
      </c>
      <c r="E60" s="407">
        <f t="shared" si="1"/>
        <v>0</v>
      </c>
      <c r="F60" s="407">
        <f t="shared" si="1"/>
        <v>0</v>
      </c>
      <c r="G60" s="21">
        <f t="shared" si="1"/>
        <v>0</v>
      </c>
      <c r="H60" s="21">
        <f t="shared" si="1"/>
        <v>0</v>
      </c>
      <c r="I60" s="21">
        <f t="shared" si="1"/>
        <v>0</v>
      </c>
      <c r="J60" s="21">
        <f t="shared" si="1"/>
        <v>0</v>
      </c>
      <c r="K60" s="21">
        <f t="shared" si="1"/>
        <v>0</v>
      </c>
      <c r="L60" s="21">
        <f t="shared" si="1"/>
        <v>0</v>
      </c>
      <c r="M60" s="21">
        <f t="shared" si="1"/>
        <v>0</v>
      </c>
      <c r="N60" s="21">
        <f t="shared" si="1"/>
        <v>0</v>
      </c>
      <c r="O60" s="21">
        <f t="shared" si="1"/>
        <v>0</v>
      </c>
      <c r="P60" s="21">
        <f t="shared" si="1"/>
        <v>0</v>
      </c>
      <c r="Q60" s="21">
        <f t="shared" si="1"/>
        <v>0</v>
      </c>
      <c r="R60" s="21">
        <f t="shared" si="0"/>
        <v>0</v>
      </c>
      <c r="S60" s="21">
        <f t="shared" si="0"/>
        <v>0</v>
      </c>
      <c r="T60" s="21">
        <f t="shared" si="0"/>
        <v>0</v>
      </c>
      <c r="U60" s="21">
        <f t="shared" si="0"/>
        <v>0</v>
      </c>
      <c r="V60" s="21">
        <f t="shared" si="0"/>
        <v>0</v>
      </c>
      <c r="W60" s="21">
        <f t="shared" si="0"/>
        <v>0</v>
      </c>
      <c r="X60" s="21">
        <f t="shared" si="0"/>
        <v>0</v>
      </c>
      <c r="Y60" s="21">
        <f t="shared" si="0"/>
        <v>0</v>
      </c>
      <c r="Z60" s="21">
        <f t="shared" si="0"/>
        <v>0</v>
      </c>
      <c r="AA60" s="21">
        <f t="shared" si="0"/>
        <v>0</v>
      </c>
      <c r="AB60" s="21">
        <f t="shared" si="0"/>
        <v>0</v>
      </c>
      <c r="AC60" s="21">
        <f t="shared" si="0"/>
        <v>0</v>
      </c>
      <c r="AD60" s="21">
        <f t="shared" si="0"/>
        <v>0</v>
      </c>
      <c r="AE60" s="21">
        <f t="shared" si="0"/>
        <v>0</v>
      </c>
      <c r="AF60" s="21">
        <f t="shared" si="0"/>
        <v>0</v>
      </c>
    </row>
    <row r="61" spans="1:32">
      <c r="A61" t="s">
        <v>4</v>
      </c>
      <c r="B61" s="407">
        <f t="shared" si="1"/>
        <v>0</v>
      </c>
      <c r="C61" s="407">
        <f t="shared" si="0"/>
        <v>0</v>
      </c>
      <c r="D61" s="407">
        <f t="shared" si="0"/>
        <v>0</v>
      </c>
      <c r="E61" s="407">
        <f t="shared" si="0"/>
        <v>0</v>
      </c>
      <c r="F61" s="407">
        <f t="shared" si="0"/>
        <v>0</v>
      </c>
      <c r="G61" s="21">
        <f t="shared" si="0"/>
        <v>0</v>
      </c>
      <c r="H61" s="21">
        <f t="shared" si="0"/>
        <v>0</v>
      </c>
      <c r="I61" s="21">
        <f t="shared" si="0"/>
        <v>0</v>
      </c>
      <c r="J61" s="21">
        <f t="shared" si="0"/>
        <v>0</v>
      </c>
      <c r="K61" s="21">
        <f t="shared" si="0"/>
        <v>0</v>
      </c>
      <c r="L61" s="21">
        <f t="shared" si="0"/>
        <v>0</v>
      </c>
      <c r="M61" s="21">
        <f t="shared" si="0"/>
        <v>0</v>
      </c>
      <c r="N61" s="21">
        <f t="shared" si="0"/>
        <v>0</v>
      </c>
      <c r="O61" s="21">
        <f t="shared" si="0"/>
        <v>0</v>
      </c>
      <c r="P61" s="21">
        <f t="shared" si="0"/>
        <v>0</v>
      </c>
      <c r="Q61" s="21">
        <f t="shared" si="0"/>
        <v>0</v>
      </c>
      <c r="R61" s="21">
        <f t="shared" si="0"/>
        <v>0</v>
      </c>
      <c r="S61" s="21">
        <f t="shared" si="0"/>
        <v>0</v>
      </c>
      <c r="T61" s="21">
        <f t="shared" si="0"/>
        <v>0</v>
      </c>
      <c r="U61" s="21">
        <f t="shared" si="0"/>
        <v>0</v>
      </c>
      <c r="V61" s="21">
        <f t="shared" si="0"/>
        <v>0</v>
      </c>
      <c r="W61" s="21">
        <f t="shared" si="0"/>
        <v>0</v>
      </c>
      <c r="X61" s="21">
        <f t="shared" si="0"/>
        <v>0</v>
      </c>
      <c r="Y61" s="21">
        <f t="shared" si="0"/>
        <v>0</v>
      </c>
      <c r="Z61" s="21">
        <f t="shared" si="0"/>
        <v>0</v>
      </c>
      <c r="AA61" s="21">
        <f t="shared" si="0"/>
        <v>0</v>
      </c>
      <c r="AB61" s="21">
        <f t="shared" si="0"/>
        <v>0</v>
      </c>
      <c r="AC61" s="21">
        <f t="shared" si="0"/>
        <v>0</v>
      </c>
      <c r="AD61" s="21">
        <f t="shared" si="0"/>
        <v>0</v>
      </c>
      <c r="AE61" s="21">
        <f t="shared" si="0"/>
        <v>0</v>
      </c>
      <c r="AF61" s="21">
        <f t="shared" si="0"/>
        <v>0</v>
      </c>
    </row>
    <row r="62" spans="1:32">
      <c r="A62" t="s">
        <v>5</v>
      </c>
      <c r="B62" s="407">
        <f t="shared" si="1"/>
        <v>0.35700983433427957</v>
      </c>
      <c r="C62" s="407">
        <f t="shared" si="0"/>
        <v>0.38155139378688474</v>
      </c>
      <c r="D62" s="407">
        <f t="shared" si="0"/>
        <v>0.40537767995076812</v>
      </c>
      <c r="E62" s="407">
        <f t="shared" si="0"/>
        <v>0.42851951405458072</v>
      </c>
      <c r="F62" s="407">
        <f t="shared" si="0"/>
        <v>0.45100597161312578</v>
      </c>
      <c r="G62" s="21">
        <f t="shared" si="0"/>
        <v>0.47286450429812998</v>
      </c>
      <c r="H62" s="21">
        <f t="shared" si="0"/>
        <v>0.47267026839038218</v>
      </c>
      <c r="I62" s="21">
        <f t="shared" si="0"/>
        <v>0.47247926717604527</v>
      </c>
      <c r="J62" s="21">
        <f t="shared" si="0"/>
        <v>0.47229142051929357</v>
      </c>
      <c r="K62" s="21">
        <f t="shared" si="0"/>
        <v>0.47210665090965276</v>
      </c>
      <c r="L62" s="21">
        <f t="shared" si="0"/>
        <v>0.47192488335536076</v>
      </c>
      <c r="M62" s="21">
        <f t="shared" si="0"/>
        <v>0.47157496646909303</v>
      </c>
      <c r="N62" s="21">
        <f t="shared" si="0"/>
        <v>0.47122840089404916</v>
      </c>
      <c r="O62" s="21">
        <f t="shared" si="0"/>
        <v>0.47088513871416809</v>
      </c>
      <c r="P62" s="21">
        <f t="shared" si="0"/>
        <v>0.47054513292250605</v>
      </c>
      <c r="Q62" s="21">
        <f t="shared" si="0"/>
        <v>0.47020833739978102</v>
      </c>
      <c r="R62" s="21">
        <f t="shared" si="0"/>
        <v>0.46989796658180544</v>
      </c>
      <c r="S62" s="21">
        <f t="shared" si="0"/>
        <v>0.46958976872292651</v>
      </c>
      <c r="T62" s="21">
        <f t="shared" si="0"/>
        <v>0.4692837210828612</v>
      </c>
      <c r="U62" s="21">
        <f t="shared" si="0"/>
        <v>0.46897980123753025</v>
      </c>
      <c r="V62" s="21">
        <f t="shared" si="0"/>
        <v>0.4686779870735821</v>
      </c>
      <c r="W62" s="21">
        <f t="shared" si="0"/>
        <v>0.46835015925151785</v>
      </c>
      <c r="X62" s="21">
        <f t="shared" si="0"/>
        <v>0.46804430587464835</v>
      </c>
      <c r="Y62" s="21">
        <f t="shared" si="0"/>
        <v>0.467740845479445</v>
      </c>
      <c r="Z62" s="21">
        <f t="shared" si="0"/>
        <v>0.46743975009148925</v>
      </c>
      <c r="AA62" s="21">
        <f t="shared" si="0"/>
        <v>0.4671409921707026</v>
      </c>
      <c r="AB62" s="21">
        <f t="shared" si="0"/>
        <v>0.46684454460295366</v>
      </c>
      <c r="AC62" s="21">
        <f t="shared" si="0"/>
        <v>0.46655038069185395</v>
      </c>
      <c r="AD62" s="21">
        <f t="shared" si="0"/>
        <v>0.46625847415074262</v>
      </c>
      <c r="AE62" s="21">
        <f t="shared" si="0"/>
        <v>0.46596879909485633</v>
      </c>
      <c r="AF62" s="21">
        <f t="shared" si="0"/>
        <v>0.46568133003367784</v>
      </c>
    </row>
    <row r="63" spans="1:32">
      <c r="A63" t="s">
        <v>6</v>
      </c>
      <c r="B63" s="407">
        <f t="shared" si="1"/>
        <v>0.27744304123629748</v>
      </c>
      <c r="C63" s="407">
        <f t="shared" si="0"/>
        <v>0.29508156906066291</v>
      </c>
      <c r="D63" s="407">
        <f t="shared" si="0"/>
        <v>0.3121023778762072</v>
      </c>
      <c r="E63" s="407">
        <f t="shared" si="0"/>
        <v>0.32853735896327757</v>
      </c>
      <c r="F63" s="407">
        <f t="shared" si="0"/>
        <v>0.34441624545326538</v>
      </c>
      <c r="G63" s="21">
        <f t="shared" si="0"/>
        <v>0.35976679184945382</v>
      </c>
      <c r="H63" s="21">
        <f t="shared" si="0"/>
        <v>0.3579752144080236</v>
      </c>
      <c r="I63" s="21">
        <f t="shared" si="0"/>
        <v>0.35622937293550633</v>
      </c>
      <c r="J63" s="21">
        <f t="shared" si="0"/>
        <v>0.35452753816066868</v>
      </c>
      <c r="K63" s="21">
        <f t="shared" si="0"/>
        <v>0.35286806690526057</v>
      </c>
      <c r="L63" s="21">
        <f t="shared" si="0"/>
        <v>0.35124939679212841</v>
      </c>
      <c r="M63" s="21">
        <f t="shared" si="0"/>
        <v>0.34910652303403739</v>
      </c>
      <c r="N63" s="21">
        <f t="shared" si="0"/>
        <v>0.34700670911195147</v>
      </c>
      <c r="O63" s="21">
        <f t="shared" si="0"/>
        <v>0.34494867004181423</v>
      </c>
      <c r="P63" s="21">
        <f t="shared" si="0"/>
        <v>0.34293117146434982</v>
      </c>
      <c r="Q63" s="21">
        <f t="shared" si="0"/>
        <v>0.34095302717628201</v>
      </c>
      <c r="R63" s="21">
        <f t="shared" si="0"/>
        <v>0.33858955726088913</v>
      </c>
      <c r="S63" s="21">
        <f t="shared" si="0"/>
        <v>0.33627180815192437</v>
      </c>
      <c r="T63" s="21">
        <f t="shared" si="0"/>
        <v>0.33399846587026821</v>
      </c>
      <c r="U63" s="21">
        <f t="shared" si="0"/>
        <v>0.33176826630930295</v>
      </c>
      <c r="V63" s="21">
        <f t="shared" si="0"/>
        <v>0.32957999289099749</v>
      </c>
      <c r="W63" s="21">
        <f t="shared" si="0"/>
        <v>0.32796937150899769</v>
      </c>
      <c r="X63" s="21">
        <f t="shared" si="0"/>
        <v>0.32602542968488052</v>
      </c>
      <c r="Y63" s="21">
        <f t="shared" si="0"/>
        <v>0.32411687007979234</v>
      </c>
      <c r="Z63" s="21">
        <f t="shared" si="0"/>
        <v>0.32224273540345538</v>
      </c>
      <c r="AA63" s="21">
        <f t="shared" si="0"/>
        <v>0.32040210259046226</v>
      </c>
      <c r="AB63" s="21">
        <f t="shared" si="0"/>
        <v>0.31859408128432548</v>
      </c>
      <c r="AC63" s="21">
        <f t="shared" si="0"/>
        <v>0.31681781240138862</v>
      </c>
      <c r="AD63" s="21">
        <f t="shared" si="0"/>
        <v>0.31507246676975442</v>
      </c>
      <c r="AE63" s="21">
        <f t="shared" si="0"/>
        <v>0.31335724383866953</v>
      </c>
      <c r="AF63" s="21">
        <f t="shared" si="0"/>
        <v>0.3116713704541722</v>
      </c>
    </row>
    <row r="64" spans="1:32">
      <c r="A64" t="s">
        <v>7</v>
      </c>
      <c r="B64" s="407">
        <f t="shared" si="1"/>
        <v>0.1897852080886587</v>
      </c>
      <c r="C64" s="407">
        <f t="shared" si="0"/>
        <v>0.20997775145832462</v>
      </c>
      <c r="D64" s="407">
        <f t="shared" si="0"/>
        <v>0.22912206254936535</v>
      </c>
      <c r="E64" s="407">
        <f t="shared" si="0"/>
        <v>0.24729769986222716</v>
      </c>
      <c r="F64" s="407">
        <f t="shared" si="0"/>
        <v>0.2645763694733716</v>
      </c>
      <c r="G64" s="21">
        <f t="shared" si="0"/>
        <v>0.2810228704987468</v>
      </c>
      <c r="H64" s="21">
        <f t="shared" si="0"/>
        <v>0.27849531110755177</v>
      </c>
      <c r="I64" s="21">
        <f t="shared" si="0"/>
        <v>0.27605181931319606</v>
      </c>
      <c r="J64" s="21">
        <f t="shared" si="0"/>
        <v>0.27368826954385811</v>
      </c>
      <c r="K64" s="21">
        <f t="shared" si="0"/>
        <v>0.27140080182989318</v>
      </c>
      <c r="L64" s="21">
        <f t="shared" si="0"/>
        <v>0.26918580076823889</v>
      </c>
      <c r="M64" s="21">
        <f t="shared" si="0"/>
        <v>0.26698866401688426</v>
      </c>
      <c r="N64" s="21">
        <f t="shared" si="0"/>
        <v>0.26484450080452981</v>
      </c>
      <c r="O64" s="21">
        <f t="shared" si="0"/>
        <v>0.26275141814267622</v>
      </c>
      <c r="P64" s="21">
        <f t="shared" si="0"/>
        <v>0.26070761217472227</v>
      </c>
      <c r="Q64" s="21">
        <f t="shared" si="0"/>
        <v>0.25871136299099712</v>
      </c>
      <c r="R64" s="21">
        <f t="shared" si="0"/>
        <v>0.25677612351989199</v>
      </c>
      <c r="S64" s="21">
        <f t="shared" si="0"/>
        <v>0.25488039529086692</v>
      </c>
      <c r="T64" s="21">
        <f t="shared" si="0"/>
        <v>0.25302298049663041</v>
      </c>
      <c r="U64" s="21">
        <f t="shared" si="0"/>
        <v>0.25120272926186854</v>
      </c>
      <c r="V64" s="21">
        <f t="shared" si="0"/>
        <v>0.24941853726941174</v>
      </c>
      <c r="W64" s="21">
        <f t="shared" si="0"/>
        <v>0.24766405529393778</v>
      </c>
      <c r="X64" s="21">
        <f t="shared" si="0"/>
        <v>0.2459506303586052</v>
      </c>
      <c r="Y64" s="21">
        <f t="shared" si="0"/>
        <v>0.24427171270524917</v>
      </c>
      <c r="Z64" s="21">
        <f t="shared" si="0"/>
        <v>0.2426262702943062</v>
      </c>
      <c r="AA64" s="21">
        <f t="shared" si="0"/>
        <v>0.24101331183479227</v>
      </c>
      <c r="AB64" s="21">
        <f t="shared" si="0"/>
        <v>0.23943188479284508</v>
      </c>
      <c r="AC64" s="21">
        <f t="shared" si="0"/>
        <v>0.23788107351591153</v>
      </c>
      <c r="AD64" s="21">
        <f t="shared" si="0"/>
        <v>0.23635999746484954</v>
      </c>
      <c r="AE64" s="21">
        <f t="shared" si="0"/>
        <v>0.23486780954674993</v>
      </c>
      <c r="AF64" s="21">
        <f t="shared" si="0"/>
        <v>0.23340369454185314</v>
      </c>
    </row>
    <row r="65" spans="1:32">
      <c r="A65" t="s">
        <v>8</v>
      </c>
      <c r="B65" s="407">
        <f t="shared" si="1"/>
        <v>0.13026297366295173</v>
      </c>
      <c r="C65" s="407">
        <f t="shared" si="0"/>
        <v>0.14545252807737005</v>
      </c>
      <c r="D65" s="407">
        <f t="shared" si="0"/>
        <v>0.15988379216481702</v>
      </c>
      <c r="E65" s="407">
        <f t="shared" si="0"/>
        <v>0.17361216594927303</v>
      </c>
      <c r="F65" s="407">
        <f t="shared" si="0"/>
        <v>0.1866877811187207</v>
      </c>
      <c r="G65" s="21">
        <f t="shared" si="0"/>
        <v>0.19915611273131795</v>
      </c>
      <c r="H65" s="21">
        <f t="shared" si="0"/>
        <v>0.19663921613745983</v>
      </c>
      <c r="I65" s="21">
        <f t="shared" si="0"/>
        <v>0.19422356496438239</v>
      </c>
      <c r="J65" s="21">
        <f t="shared" si="0"/>
        <v>0.19190317057051431</v>
      </c>
      <c r="K65" s="21">
        <f t="shared" si="0"/>
        <v>0.18967250748437056</v>
      </c>
      <c r="L65" s="21">
        <f t="shared" si="0"/>
        <v>0.18752646947613769</v>
      </c>
      <c r="M65" s="21">
        <f t="shared" si="0"/>
        <v>0.18527456849140295</v>
      </c>
      <c r="N65" s="21">
        <f t="shared" si="0"/>
        <v>0.18309373683913216</v>
      </c>
      <c r="O65" s="21">
        <f t="shared" si="0"/>
        <v>0.1809806623933537</v>
      </c>
      <c r="P65" s="21">
        <f t="shared" si="0"/>
        <v>0.17893223569154207</v>
      </c>
      <c r="Q65" s="21">
        <f t="shared" si="0"/>
        <v>0.17694553466736068</v>
      </c>
      <c r="R65" s="21">
        <f t="shared" si="0"/>
        <v>0.1748038744798607</v>
      </c>
      <c r="S65" s="21">
        <f t="shared" si="0"/>
        <v>0.17272519710619519</v>
      </c>
      <c r="T65" s="21">
        <f t="shared" si="0"/>
        <v>0.17070676447127023</v>
      </c>
      <c r="U65" s="21">
        <f t="shared" si="0"/>
        <v>0.16874599494407025</v>
      </c>
      <c r="V65" s="21">
        <f t="shared" si="0"/>
        <v>0.16684045232168024</v>
      </c>
      <c r="W65" s="21">
        <f t="shared" si="0"/>
        <v>0.16525228512719595</v>
      </c>
      <c r="X65" s="21">
        <f t="shared" si="0"/>
        <v>0.16352956045719169</v>
      </c>
      <c r="Y65" s="21">
        <f t="shared" si="0"/>
        <v>0.16185329017105832</v>
      </c>
      <c r="Z65" s="21">
        <f t="shared" si="0"/>
        <v>0.16022162025738754</v>
      </c>
      <c r="AA65" s="21">
        <f t="shared" si="0"/>
        <v>0.15863279406852407</v>
      </c>
      <c r="AB65" s="21">
        <f t="shared" si="0"/>
        <v>0.15708514601204779</v>
      </c>
      <c r="AC65" s="21">
        <f t="shared" si="0"/>
        <v>0.15557709572647485</v>
      </c>
      <c r="AD65" s="21">
        <f t="shared" si="0"/>
        <v>0.1541071426983732</v>
      </c>
      <c r="AE65" s="21">
        <f t="shared" si="0"/>
        <v>0.15267386128234392</v>
      </c>
      <c r="AF65" s="21">
        <f t="shared" si="0"/>
        <v>0.15127589608912997</v>
      </c>
    </row>
    <row r="66" spans="1:32">
      <c r="A66" t="s">
        <v>9</v>
      </c>
      <c r="B66" s="407">
        <f t="shared" si="1"/>
        <v>7.7689690187690175E-2</v>
      </c>
      <c r="C66" s="407">
        <f t="shared" si="0"/>
        <v>9.1616755187366505E-2</v>
      </c>
      <c r="D66" s="407">
        <f t="shared" si="0"/>
        <v>0.10482799117987474</v>
      </c>
      <c r="E66" s="407">
        <f t="shared" si="0"/>
        <v>0.11737720410529916</v>
      </c>
      <c r="F66" s="407">
        <f t="shared" si="0"/>
        <v>0.12931293921514181</v>
      </c>
      <c r="G66" s="21">
        <f t="shared" si="0"/>
        <v>0.14067910866407612</v>
      </c>
      <c r="H66" s="21">
        <f t="shared" si="0"/>
        <v>0.13871520837714832</v>
      </c>
      <c r="I66" s="21">
        <f t="shared" si="0"/>
        <v>0.13683524936276439</v>
      </c>
      <c r="J66" s="21">
        <f t="shared" si="0"/>
        <v>0.13503396248534238</v>
      </c>
      <c r="K66" s="21">
        <f t="shared" si="0"/>
        <v>0.13330651057430587</v>
      </c>
      <c r="L66" s="21">
        <f t="shared" si="0"/>
        <v>0.13164844504735101</v>
      </c>
      <c r="M66" s="21">
        <f t="shared" si="0"/>
        <v>0.12990731741794123</v>
      </c>
      <c r="N66" s="21">
        <f t="shared" si="0"/>
        <v>0.1282252233567607</v>
      </c>
      <c r="O66" s="21">
        <f t="shared" si="0"/>
        <v>0.12659921058088316</v>
      </c>
      <c r="P66" s="21">
        <f t="shared" si="0"/>
        <v>0.12502652043870757</v>
      </c>
      <c r="Q66" s="21">
        <f t="shared" si="0"/>
        <v>0.12350457229142683</v>
      </c>
      <c r="R66" s="21">
        <f t="shared" si="0"/>
        <v>0.12186509289959029</v>
      </c>
      <c r="S66" s="21">
        <f t="shared" si="0"/>
        <v>0.12027754110649204</v>
      </c>
      <c r="T66" s="21">
        <f t="shared" si="0"/>
        <v>0.11873948830136578</v>
      </c>
      <c r="U66" s="21">
        <f t="shared" si="0"/>
        <v>0.1172486549941763</v>
      </c>
      <c r="V66" s="21">
        <f t="shared" si="0"/>
        <v>0.115802899543333</v>
      </c>
      <c r="W66" s="21">
        <f t="shared" si="0"/>
        <v>0.11460287660669889</v>
      </c>
      <c r="X66" s="21">
        <f t="shared" si="0"/>
        <v>0.11330146160673039</v>
      </c>
      <c r="Y66" s="21">
        <f t="shared" si="0"/>
        <v>0.11203748868544747</v>
      </c>
      <c r="Z66" s="21">
        <f t="shared" si="0"/>
        <v>0.11080936492831636</v>
      </c>
      <c r="AA66" s="21">
        <f t="shared" si="0"/>
        <v>0.10961558651474924</v>
      </c>
      <c r="AB66" s="21">
        <f t="shared" si="0"/>
        <v>0.10845473257506717</v>
      </c>
      <c r="AC66" s="21">
        <f t="shared" si="0"/>
        <v>0.10732545954882351</v>
      </c>
      <c r="AD66" s="21">
        <f t="shared" si="0"/>
        <v>0.10622649599738622</v>
      </c>
      <c r="AE66" s="21">
        <f t="shared" si="0"/>
        <v>0.1051566378286852</v>
      </c>
      <c r="AF66" s="21">
        <f t="shared" si="0"/>
        <v>0.10411474389640787</v>
      </c>
    </row>
    <row r="67" spans="1:32">
      <c r="A67" t="s">
        <v>10</v>
      </c>
      <c r="B67" s="407">
        <f t="shared" si="1"/>
        <v>0</v>
      </c>
      <c r="C67" s="407">
        <f t="shared" si="0"/>
        <v>0</v>
      </c>
      <c r="D67" s="407">
        <f t="shared" si="0"/>
        <v>0</v>
      </c>
      <c r="E67" s="407">
        <f t="shared" si="0"/>
        <v>0</v>
      </c>
      <c r="F67" s="407">
        <f t="shared" si="0"/>
        <v>0</v>
      </c>
      <c r="G67" s="21">
        <f t="shared" si="0"/>
        <v>0</v>
      </c>
      <c r="H67" s="21">
        <f t="shared" si="0"/>
        <v>0</v>
      </c>
      <c r="I67" s="21">
        <f t="shared" si="0"/>
        <v>0</v>
      </c>
      <c r="J67" s="21">
        <f t="shared" si="0"/>
        <v>0</v>
      </c>
      <c r="K67" s="21">
        <f t="shared" si="0"/>
        <v>0</v>
      </c>
      <c r="L67" s="21">
        <f t="shared" si="0"/>
        <v>0</v>
      </c>
      <c r="M67" s="21">
        <f t="shared" si="0"/>
        <v>0</v>
      </c>
      <c r="N67" s="21">
        <f t="shared" si="0"/>
        <v>0</v>
      </c>
      <c r="O67" s="21">
        <f t="shared" si="0"/>
        <v>0</v>
      </c>
      <c r="P67" s="21">
        <f t="shared" si="0"/>
        <v>0</v>
      </c>
      <c r="Q67" s="21">
        <f t="shared" si="0"/>
        <v>0</v>
      </c>
      <c r="R67" s="21">
        <f t="shared" si="0"/>
        <v>0</v>
      </c>
      <c r="S67" s="21">
        <f t="shared" si="0"/>
        <v>0</v>
      </c>
      <c r="T67" s="21">
        <f t="shared" si="0"/>
        <v>0</v>
      </c>
      <c r="U67" s="21">
        <f t="shared" si="0"/>
        <v>0</v>
      </c>
      <c r="V67" s="21">
        <f t="shared" si="0"/>
        <v>0</v>
      </c>
      <c r="W67" s="21">
        <f t="shared" si="0"/>
        <v>0</v>
      </c>
      <c r="X67" s="21">
        <f t="shared" si="0"/>
        <v>0</v>
      </c>
      <c r="Y67" s="21">
        <f t="shared" si="0"/>
        <v>0</v>
      </c>
      <c r="Z67" s="21">
        <f t="shared" si="0"/>
        <v>0</v>
      </c>
      <c r="AA67" s="21">
        <f t="shared" si="0"/>
        <v>0</v>
      </c>
      <c r="AB67" s="21">
        <f t="shared" si="0"/>
        <v>0</v>
      </c>
      <c r="AC67" s="21">
        <f t="shared" si="0"/>
        <v>0</v>
      </c>
      <c r="AD67" s="21">
        <f t="shared" si="0"/>
        <v>0</v>
      </c>
      <c r="AE67" s="21">
        <f t="shared" si="0"/>
        <v>0</v>
      </c>
      <c r="AF67" s="21">
        <f t="shared" si="0"/>
        <v>0</v>
      </c>
    </row>
    <row r="68" spans="1:32">
      <c r="A68" t="s">
        <v>11</v>
      </c>
      <c r="B68" s="407">
        <f t="shared" si="1"/>
        <v>-2.7564425531306433E-2</v>
      </c>
      <c r="C68" s="407">
        <f t="shared" ref="C68:AF76" si="2">(C12-C40)/C40</f>
        <v>-1.1021005360978529E-2</v>
      </c>
      <c r="D68" s="407">
        <f t="shared" si="2"/>
        <v>4.9495604452579516E-3</v>
      </c>
      <c r="E68" s="407">
        <f t="shared" si="2"/>
        <v>2.0376520113697786E-2</v>
      </c>
      <c r="F68" s="407">
        <f t="shared" si="2"/>
        <v>3.5287164087803857E-2</v>
      </c>
      <c r="G68" s="21">
        <f t="shared" si="2"/>
        <v>4.9706986141782247E-2</v>
      </c>
      <c r="H68" s="21">
        <f t="shared" si="2"/>
        <v>5.0393015996483083E-2</v>
      </c>
      <c r="I68" s="21">
        <f t="shared" si="2"/>
        <v>5.1068705386260203E-2</v>
      </c>
      <c r="J68" s="21">
        <f t="shared" si="2"/>
        <v>5.1734286353650592E-2</v>
      </c>
      <c r="K68" s="21">
        <f t="shared" si="2"/>
        <v>5.2389984049951675E-2</v>
      </c>
      <c r="L68" s="21">
        <f t="shared" si="2"/>
        <v>5.3036016989156227E-2</v>
      </c>
      <c r="M68" s="21">
        <f t="shared" si="2"/>
        <v>5.3740056886153978E-2</v>
      </c>
      <c r="N68" s="21">
        <f t="shared" si="2"/>
        <v>5.4438681382232061E-2</v>
      </c>
      <c r="O68" s="21">
        <f t="shared" si="2"/>
        <v>5.5131952720050427E-2</v>
      </c>
      <c r="P68" s="21">
        <f t="shared" si="2"/>
        <v>5.5819932192051121E-2</v>
      </c>
      <c r="Q68" s="21">
        <f t="shared" si="2"/>
        <v>5.6502680158520148E-2</v>
      </c>
      <c r="R68" s="21">
        <f t="shared" si="2"/>
        <v>5.7218507561969216E-2</v>
      </c>
      <c r="S68" s="21">
        <f t="shared" si="2"/>
        <v>5.7931177403848795E-2</v>
      </c>
      <c r="T68" s="21">
        <f t="shared" si="2"/>
        <v>5.8640710530497797E-2</v>
      </c>
      <c r="U68" s="21">
        <f t="shared" si="2"/>
        <v>5.9347127605153982E-2</v>
      </c>
      <c r="V68" s="21">
        <f t="shared" si="2"/>
        <v>6.0050449109959533E-2</v>
      </c>
      <c r="W68" s="21">
        <f t="shared" si="2"/>
        <v>6.0692916616063582E-2</v>
      </c>
      <c r="X68" s="21">
        <f t="shared" si="2"/>
        <v>6.137003016823727E-2</v>
      </c>
      <c r="Y68" s="21">
        <f t="shared" si="2"/>
        <v>6.2043313207390635E-2</v>
      </c>
      <c r="Z68" s="21">
        <f t="shared" si="2"/>
        <v>6.2712798146353513E-2</v>
      </c>
      <c r="AA68" s="21">
        <f t="shared" si="2"/>
        <v>6.3378517033292198E-2</v>
      </c>
      <c r="AB68" s="21">
        <f t="shared" si="2"/>
        <v>6.4040501556821769E-2</v>
      </c>
      <c r="AC68" s="21">
        <f t="shared" si="2"/>
        <v>6.4698783051038378E-2</v>
      </c>
      <c r="AD68" s="21">
        <f t="shared" si="2"/>
        <v>6.535339250045806E-2</v>
      </c>
      <c r="AE68" s="21">
        <f t="shared" si="2"/>
        <v>6.6004360544882193E-2</v>
      </c>
      <c r="AF68" s="21">
        <f t="shared" si="2"/>
        <v>6.6651717484177461E-2</v>
      </c>
    </row>
    <row r="69" spans="1:32">
      <c r="A69" t="s">
        <v>12</v>
      </c>
      <c r="B69" s="407">
        <f t="shared" si="1"/>
        <v>-5.9898104538182043E-3</v>
      </c>
      <c r="C69" s="407">
        <f t="shared" si="2"/>
        <v>1.0686420265761495E-2</v>
      </c>
      <c r="D69" s="407">
        <f t="shared" si="2"/>
        <v>2.6750070725804539E-2</v>
      </c>
      <c r="E69" s="407">
        <f t="shared" si="2"/>
        <v>4.2234285703033142E-2</v>
      </c>
      <c r="F69" s="407">
        <f t="shared" si="2"/>
        <v>5.7169861190777112E-2</v>
      </c>
      <c r="G69" s="21">
        <f t="shared" si="2"/>
        <v>7.1585448833499751E-2</v>
      </c>
      <c r="H69" s="21">
        <f t="shared" si="2"/>
        <v>7.2491125515606686E-2</v>
      </c>
      <c r="I69" s="21">
        <f t="shared" si="2"/>
        <v>7.3381145146026311E-2</v>
      </c>
      <c r="J69" s="21">
        <f t="shared" si="2"/>
        <v>7.425591025656493E-2</v>
      </c>
      <c r="K69" s="21">
        <f t="shared" si="2"/>
        <v>7.5115809697859179E-2</v>
      </c>
      <c r="L69" s="21">
        <f t="shared" si="2"/>
        <v>7.5961219215721548E-2</v>
      </c>
      <c r="M69" s="21">
        <f t="shared" si="2"/>
        <v>7.6910285959299829E-2</v>
      </c>
      <c r="N69" s="21">
        <f t="shared" si="2"/>
        <v>7.7850608140387384E-2</v>
      </c>
      <c r="O69" s="21">
        <f t="shared" si="2"/>
        <v>7.8782306061444027E-2</v>
      </c>
      <c r="P69" s="21">
        <f t="shared" si="2"/>
        <v>7.9705497828270203E-2</v>
      </c>
      <c r="Q69" s="21">
        <f t="shared" si="2"/>
        <v>8.062029939991662E-2</v>
      </c>
      <c r="R69" s="21">
        <f t="shared" si="2"/>
        <v>8.1596977894278555E-2</v>
      </c>
      <c r="S69" s="21">
        <f t="shared" si="2"/>
        <v>8.256828651856786E-2</v>
      </c>
      <c r="T69" s="21">
        <f t="shared" si="2"/>
        <v>8.3534269437447864E-2</v>
      </c>
      <c r="U69" s="21">
        <f t="shared" si="2"/>
        <v>8.4494970332595454E-2</v>
      </c>
      <c r="V69" s="21">
        <f t="shared" si="2"/>
        <v>8.5450432409285126E-2</v>
      </c>
      <c r="W69" s="21">
        <f t="shared" si="2"/>
        <v>8.6297295996307297E-2</v>
      </c>
      <c r="X69" s="21">
        <f t="shared" si="2"/>
        <v>8.7207084994232006E-2</v>
      </c>
      <c r="Y69" s="21">
        <f t="shared" si="2"/>
        <v>8.81106325306487E-2</v>
      </c>
      <c r="Z69" s="21">
        <f t="shared" si="2"/>
        <v>8.900800261381743E-2</v>
      </c>
      <c r="AA69" s="21">
        <f t="shared" si="2"/>
        <v>8.9899258379744787E-2</v>
      </c>
      <c r="AB69" s="21">
        <f t="shared" si="2"/>
        <v>9.0784462106990968E-2</v>
      </c>
      <c r="AC69" s="21">
        <f t="shared" si="2"/>
        <v>9.1663675231179853E-2</v>
      </c>
      <c r="AD69" s="21">
        <f t="shared" si="2"/>
        <v>9.2536958359207555E-2</v>
      </c>
      <c r="AE69" s="21">
        <f t="shared" si="2"/>
        <v>9.340437128317404E-2</v>
      </c>
      <c r="AF69" s="21">
        <f t="shared" si="2"/>
        <v>9.4265972994027294E-2</v>
      </c>
    </row>
    <row r="70" spans="1:32">
      <c r="A70" t="s">
        <v>13</v>
      </c>
      <c r="B70" s="407">
        <f t="shared" si="1"/>
        <v>0.15973039106898332</v>
      </c>
      <c r="C70" s="407">
        <f t="shared" si="2"/>
        <v>0.17596988619613552</v>
      </c>
      <c r="D70" s="407">
        <f t="shared" si="2"/>
        <v>0.19177543614775991</v>
      </c>
      <c r="E70" s="407">
        <f t="shared" si="2"/>
        <v>0.20716420515544365</v>
      </c>
      <c r="F70" s="407">
        <f t="shared" si="2"/>
        <v>0.22215246401363789</v>
      </c>
      <c r="G70" s="21">
        <f t="shared" si="2"/>
        <v>0.236755647464653</v>
      </c>
      <c r="H70" s="21">
        <f t="shared" si="2"/>
        <v>0.23612264576516431</v>
      </c>
      <c r="I70" s="21">
        <f t="shared" si="2"/>
        <v>0.23550297430750872</v>
      </c>
      <c r="J70" s="21">
        <f t="shared" si="2"/>
        <v>0.23489621640128927</v>
      </c>
      <c r="K70" s="21">
        <f t="shared" si="2"/>
        <v>0.23430197254413132</v>
      </c>
      <c r="L70" s="21">
        <f t="shared" si="2"/>
        <v>0.23371985954449373</v>
      </c>
      <c r="M70" s="21">
        <f t="shared" si="2"/>
        <v>0.23278433383996244</v>
      </c>
      <c r="N70" s="21">
        <f t="shared" si="2"/>
        <v>0.23186376782697579</v>
      </c>
      <c r="O70" s="21">
        <f t="shared" si="2"/>
        <v>0.23095780552824768</v>
      </c>
      <c r="P70" s="21">
        <f t="shared" si="2"/>
        <v>0.23006610217194595</v>
      </c>
      <c r="Q70" s="21">
        <f t="shared" si="2"/>
        <v>0.22918832375423007</v>
      </c>
      <c r="R70" s="21">
        <f t="shared" si="2"/>
        <v>0.22814549140233203</v>
      </c>
      <c r="S70" s="21">
        <f t="shared" si="2"/>
        <v>0.22711796278185514</v>
      </c>
      <c r="T70" s="21">
        <f t="shared" si="2"/>
        <v>0.22610540346959912</v>
      </c>
      <c r="U70" s="21">
        <f t="shared" si="2"/>
        <v>0.2251074887158328</v>
      </c>
      <c r="V70" s="21">
        <f t="shared" si="2"/>
        <v>0.22412390309703778</v>
      </c>
      <c r="W70" s="21">
        <f t="shared" si="2"/>
        <v>0.22338633330690519</v>
      </c>
      <c r="X70" s="21">
        <f t="shared" si="2"/>
        <v>0.22250268001919329</v>
      </c>
      <c r="Y70" s="21">
        <f t="shared" si="2"/>
        <v>0.22163169380986039</v>
      </c>
      <c r="Z70" s="21">
        <f t="shared" si="2"/>
        <v>0.22077310424534125</v>
      </c>
      <c r="AA70" s="21">
        <f t="shared" si="2"/>
        <v>0.21992664853577068</v>
      </c>
      <c r="AB70" s="21">
        <f t="shared" si="2"/>
        <v>0.21909207126682431</v>
      </c>
      <c r="AC70" s="21">
        <f t="shared" si="2"/>
        <v>0.21826912414276456</v>
      </c>
      <c r="AD70" s="21">
        <f t="shared" si="2"/>
        <v>0.21745756574015784</v>
      </c>
      <c r="AE70" s="21">
        <f t="shared" si="2"/>
        <v>0.21665716127174317</v>
      </c>
      <c r="AF70" s="21">
        <f t="shared" si="2"/>
        <v>0.21586768235997175</v>
      </c>
    </row>
    <row r="71" spans="1:32">
      <c r="A71" t="s">
        <v>14</v>
      </c>
      <c r="B71" s="407">
        <f t="shared" si="1"/>
        <v>-1.8612230524601227E-2</v>
      </c>
      <c r="C71" s="407">
        <f t="shared" si="2"/>
        <v>1.0597776554459788E-3</v>
      </c>
      <c r="D71" s="407">
        <f t="shared" si="2"/>
        <v>1.9472725104098622E-2</v>
      </c>
      <c r="E71" s="407">
        <f t="shared" si="2"/>
        <v>3.6743738455996738E-2</v>
      </c>
      <c r="F71" s="407">
        <f t="shared" si="2"/>
        <v>5.2975853374429685E-2</v>
      </c>
      <c r="G71" s="21">
        <f t="shared" si="2"/>
        <v>6.8260071705261258E-2</v>
      </c>
      <c r="H71" s="21">
        <f t="shared" si="2"/>
        <v>6.7277940345160173E-2</v>
      </c>
      <c r="I71" s="21">
        <f t="shared" si="2"/>
        <v>6.6338585642265677E-2</v>
      </c>
      <c r="J71" s="21">
        <f t="shared" si="2"/>
        <v>6.543927245980502E-2</v>
      </c>
      <c r="K71" s="21">
        <f t="shared" si="2"/>
        <v>6.4577493974192837E-2</v>
      </c>
      <c r="L71" s="21">
        <f t="shared" si="2"/>
        <v>6.3750948339208385E-2</v>
      </c>
      <c r="M71" s="21">
        <f t="shared" si="2"/>
        <v>6.2962451676587108E-2</v>
      </c>
      <c r="N71" s="21">
        <f t="shared" si="2"/>
        <v>6.2199387165876051E-2</v>
      </c>
      <c r="O71" s="21">
        <f t="shared" si="2"/>
        <v>6.146054390330348E-2</v>
      </c>
      <c r="P71" s="21">
        <f t="shared" si="2"/>
        <v>6.0744786657291515E-2</v>
      </c>
      <c r="Q71" s="21">
        <f t="shared" si="2"/>
        <v>6.0051050048218639E-2</v>
      </c>
      <c r="R71" s="21">
        <f t="shared" si="2"/>
        <v>5.9395125333959436E-2</v>
      </c>
      <c r="S71" s="21">
        <f t="shared" si="2"/>
        <v>5.8756989168558954E-2</v>
      </c>
      <c r="T71" s="21">
        <f t="shared" si="2"/>
        <v>5.8135927600229412E-2</v>
      </c>
      <c r="U71" s="21">
        <f t="shared" si="2"/>
        <v>5.7531264379175315E-2</v>
      </c>
      <c r="V71" s="21">
        <f t="shared" si="2"/>
        <v>5.6942358501336922E-2</v>
      </c>
      <c r="W71" s="21">
        <f t="shared" si="2"/>
        <v>5.635303080565672E-2</v>
      </c>
      <c r="X71" s="21">
        <f t="shared" si="2"/>
        <v>5.5790454266042663E-2</v>
      </c>
      <c r="Y71" s="21">
        <f t="shared" si="2"/>
        <v>5.5242565627816077E-2</v>
      </c>
      <c r="Z71" s="21">
        <f t="shared" si="2"/>
        <v>5.4708797089545451E-2</v>
      </c>
      <c r="AA71" s="21">
        <f t="shared" si="2"/>
        <v>5.4188609744046878E-2</v>
      </c>
      <c r="AB71" s="21">
        <f t="shared" si="2"/>
        <v>5.3681491763514971E-2</v>
      </c>
      <c r="AC71" s="21">
        <f t="shared" si="2"/>
        <v>5.3186956719745139E-2</v>
      </c>
      <c r="AD71" s="21">
        <f t="shared" si="2"/>
        <v>5.2704542027859798E-2</v>
      </c>
      <c r="AE71" s="21">
        <f t="shared" si="2"/>
        <v>5.223380750308379E-2</v>
      </c>
      <c r="AF71" s="21">
        <f t="shared" si="2"/>
        <v>5.1774334021086936E-2</v>
      </c>
    </row>
    <row r="72" spans="1:32">
      <c r="A72" t="s">
        <v>15</v>
      </c>
      <c r="B72" s="407">
        <f t="shared" si="1"/>
        <v>-8.2772773133097013E-2</v>
      </c>
      <c r="C72" s="407">
        <f t="shared" si="2"/>
        <v>-6.7287537264172609E-2</v>
      </c>
      <c r="D72" s="407">
        <f t="shared" si="2"/>
        <v>-5.2335211117001519E-2</v>
      </c>
      <c r="E72" s="407">
        <f t="shared" si="2"/>
        <v>-3.7888750664074655E-2</v>
      </c>
      <c r="F72" s="407">
        <f t="shared" si="2"/>
        <v>-2.3922911340278231E-2</v>
      </c>
      <c r="G72" s="21">
        <f t="shared" si="2"/>
        <v>-1.0414100825395102E-2</v>
      </c>
      <c r="H72" s="21">
        <f t="shared" si="2"/>
        <v>-1.0915434746810332E-2</v>
      </c>
      <c r="I72" s="21">
        <f t="shared" si="2"/>
        <v>-1.1410303726841981E-2</v>
      </c>
      <c r="J72" s="21">
        <f t="shared" si="2"/>
        <v>-1.1898832017126873E-2</v>
      </c>
      <c r="K72" s="21">
        <f t="shared" si="2"/>
        <v>-1.2381140705533226E-2</v>
      </c>
      <c r="L72" s="21">
        <f t="shared" si="2"/>
        <v>-1.2857347816217897E-2</v>
      </c>
      <c r="M72" s="21">
        <f t="shared" si="2"/>
        <v>-1.2890626066503822E-2</v>
      </c>
      <c r="N72" s="21">
        <f t="shared" si="2"/>
        <v>-1.2923981760782357E-2</v>
      </c>
      <c r="O72" s="21">
        <f t="shared" si="2"/>
        <v>-1.295741516970607E-2</v>
      </c>
      <c r="P72" s="21">
        <f t="shared" si="2"/>
        <v>-1.2990926565189832E-2</v>
      </c>
      <c r="Q72" s="21">
        <f t="shared" si="2"/>
        <v>-1.3024516220418692E-2</v>
      </c>
      <c r="R72" s="21">
        <f t="shared" si="2"/>
        <v>-1.2842901854220554E-2</v>
      </c>
      <c r="S72" s="21">
        <f t="shared" si="2"/>
        <v>-1.2659330114418246E-2</v>
      </c>
      <c r="T72" s="21">
        <f t="shared" si="2"/>
        <v>-1.247376918577226E-2</v>
      </c>
      <c r="U72" s="21">
        <f t="shared" si="2"/>
        <v>-1.2286186559788168E-2</v>
      </c>
      <c r="V72" s="21">
        <f t="shared" si="2"/>
        <v>-1.209654901572522E-2</v>
      </c>
      <c r="W72" s="21">
        <f t="shared" si="2"/>
        <v>-1.2204665492961456E-2</v>
      </c>
      <c r="X72" s="21">
        <f t="shared" si="2"/>
        <v>-1.2109135147797503E-2</v>
      </c>
      <c r="Y72" s="21">
        <f t="shared" si="2"/>
        <v>-1.2012900025785422E-2</v>
      </c>
      <c r="Z72" s="21">
        <f t="shared" si="2"/>
        <v>-1.19159522987934E-2</v>
      </c>
      <c r="AA72" s="21">
        <f t="shared" si="2"/>
        <v>-1.1818284022326986E-2</v>
      </c>
      <c r="AB72" s="21">
        <f t="shared" si="2"/>
        <v>-1.1719887133357211E-2</v>
      </c>
      <c r="AC72" s="21">
        <f t="shared" si="2"/>
        <v>-1.1620753448105717E-2</v>
      </c>
      <c r="AD72" s="21">
        <f t="shared" si="2"/>
        <v>-1.1520874659770626E-2</v>
      </c>
      <c r="AE72" s="21">
        <f t="shared" si="2"/>
        <v>-1.1420242336210465E-2</v>
      </c>
      <c r="AF72" s="21">
        <f t="shared" si="2"/>
        <v>-1.1318847917568329E-2</v>
      </c>
    </row>
    <row r="73" spans="1:32">
      <c r="A73" t="s">
        <v>16</v>
      </c>
      <c r="B73" s="407">
        <f t="shared" si="1"/>
        <v>3.8598496847289783E-2</v>
      </c>
      <c r="C73" s="407">
        <f t="shared" si="2"/>
        <v>5.0608136794209363E-2</v>
      </c>
      <c r="D73" s="407">
        <f t="shared" si="2"/>
        <v>6.2564109261286902E-2</v>
      </c>
      <c r="E73" s="407">
        <f t="shared" si="2"/>
        <v>7.4466773182350746E-2</v>
      </c>
      <c r="F73" s="407">
        <f t="shared" si="2"/>
        <v>8.6316484297567914E-2</v>
      </c>
      <c r="G73" s="21">
        <f t="shared" si="2"/>
        <v>9.8113595188879271E-2</v>
      </c>
      <c r="H73" s="21">
        <f t="shared" si="2"/>
        <v>9.923196719365536E-2</v>
      </c>
      <c r="I73" s="21">
        <f t="shared" si="2"/>
        <v>0.10035879065062295</v>
      </c>
      <c r="J73" s="21">
        <f t="shared" si="2"/>
        <v>0.10149416172360538</v>
      </c>
      <c r="K73" s="21">
        <f t="shared" si="2"/>
        <v>0.10263817804089913</v>
      </c>
      <c r="L73" s="21">
        <f t="shared" si="2"/>
        <v>0.1037909387232565</v>
      </c>
      <c r="M73" s="21">
        <f t="shared" si="2"/>
        <v>0.10491935147675367</v>
      </c>
      <c r="N73" s="21">
        <f t="shared" si="2"/>
        <v>0.10605875841630094</v>
      </c>
      <c r="O73" s="21">
        <f t="shared" si="2"/>
        <v>0.10720932100388179</v>
      </c>
      <c r="P73" s="21">
        <f t="shared" si="2"/>
        <v>0.10837120387870205</v>
      </c>
      <c r="Q73" s="21">
        <f t="shared" si="2"/>
        <v>0.10954457493572613</v>
      </c>
      <c r="R73" s="21">
        <f t="shared" si="2"/>
        <v>0.11068282913260392</v>
      </c>
      <c r="S73" s="21">
        <f t="shared" si="2"/>
        <v>0.11183036273523596</v>
      </c>
      <c r="T73" s="21">
        <f t="shared" si="2"/>
        <v>0.11298728968099349</v>
      </c>
      <c r="U73" s="21">
        <f t="shared" si="2"/>
        <v>0.11415372578022549</v>
      </c>
      <c r="V73" s="21">
        <f t="shared" si="2"/>
        <v>0.11532978875490041</v>
      </c>
      <c r="W73" s="21">
        <f t="shared" si="2"/>
        <v>0.11658646646114884</v>
      </c>
      <c r="X73" s="21">
        <f t="shared" si="2"/>
        <v>0.11780707016663554</v>
      </c>
      <c r="Y73" s="21">
        <f t="shared" si="2"/>
        <v>0.11903886067644394</v>
      </c>
      <c r="Z73" s="21">
        <f t="shared" si="2"/>
        <v>0.12028199248876012</v>
      </c>
      <c r="AA73" s="21">
        <f t="shared" si="2"/>
        <v>0.12153662295990726</v>
      </c>
      <c r="AB73" s="21">
        <f t="shared" si="2"/>
        <v>0.12280291237074931</v>
      </c>
      <c r="AC73" s="21">
        <f t="shared" si="2"/>
        <v>0.12408102399494655</v>
      </c>
      <c r="AD73" s="21">
        <f t="shared" si="2"/>
        <v>0.12537112416914117</v>
      </c>
      <c r="AE73" s="21">
        <f t="shared" si="2"/>
        <v>0.12667338236511588</v>
      </c>
      <c r="AF73" s="21">
        <f t="shared" si="2"/>
        <v>0.12798797126401285</v>
      </c>
    </row>
    <row r="74" spans="1:32">
      <c r="A74" t="s">
        <v>17</v>
      </c>
      <c r="B74" s="407">
        <f t="shared" si="1"/>
        <v>0.25208429257021758</v>
      </c>
      <c r="C74" s="407">
        <f t="shared" si="2"/>
        <v>0.26587240445234539</v>
      </c>
      <c r="D74" s="407">
        <f t="shared" si="2"/>
        <v>0.27932973028410873</v>
      </c>
      <c r="E74" s="407">
        <f t="shared" si="2"/>
        <v>0.2924680326382666</v>
      </c>
      <c r="F74" s="407">
        <f t="shared" si="2"/>
        <v>0.30529852292628484</v>
      </c>
      <c r="G74" s="21">
        <f t="shared" si="2"/>
        <v>0.31783189330690587</v>
      </c>
      <c r="H74" s="21">
        <f t="shared" si="2"/>
        <v>0.31857067306001352</v>
      </c>
      <c r="I74" s="21">
        <f t="shared" si="2"/>
        <v>0.31930174845720116</v>
      </c>
      <c r="J74" s="21">
        <f t="shared" si="2"/>
        <v>0.32002523939050009</v>
      </c>
      <c r="K74" s="21">
        <f t="shared" si="2"/>
        <v>0.32074126327716396</v>
      </c>
      <c r="L74" s="21">
        <f t="shared" si="2"/>
        <v>0.32144993512319597</v>
      </c>
      <c r="M74" s="21">
        <f t="shared" si="2"/>
        <v>0.32239592609025952</v>
      </c>
      <c r="N74" s="21">
        <f t="shared" si="2"/>
        <v>0.32333619428220439</v>
      </c>
      <c r="O74" s="21">
        <f t="shared" si="2"/>
        <v>0.32427079147234544</v>
      </c>
      <c r="P74" s="21">
        <f t="shared" si="2"/>
        <v>0.32519976881136015</v>
      </c>
      <c r="Q74" s="21">
        <f t="shared" si="2"/>
        <v>0.32612317683661896</v>
      </c>
      <c r="R74" s="21">
        <f t="shared" si="2"/>
        <v>0.32712890261409405</v>
      </c>
      <c r="S74" s="21">
        <f t="shared" si="2"/>
        <v>0.32812820926524533</v>
      </c>
      <c r="T74" s="21">
        <f t="shared" si="2"/>
        <v>0.32912115805046521</v>
      </c>
      <c r="U74" s="21">
        <f t="shared" si="2"/>
        <v>0.33010780945310536</v>
      </c>
      <c r="V74" s="21">
        <f t="shared" si="2"/>
        <v>0.33108822319176051</v>
      </c>
      <c r="W74" s="21">
        <f t="shared" si="2"/>
        <v>0.33194856259325545</v>
      </c>
      <c r="X74" s="21">
        <f t="shared" si="2"/>
        <v>0.33288125271341457</v>
      </c>
      <c r="Y74" s="21">
        <f t="shared" si="2"/>
        <v>0.33380826441584671</v>
      </c>
      <c r="Z74" s="21">
        <f t="shared" si="2"/>
        <v>0.33472964940031347</v>
      </c>
      <c r="AA74" s="21">
        <f t="shared" si="2"/>
        <v>0.33564545874086554</v>
      </c>
      <c r="AB74" s="21">
        <f t="shared" si="2"/>
        <v>0.33655574289528167</v>
      </c>
      <c r="AC74" s="21">
        <f t="shared" si="2"/>
        <v>0.3374605517143377</v>
      </c>
      <c r="AD74" s="21">
        <f t="shared" si="2"/>
        <v>0.3383599344509039</v>
      </c>
      <c r="AE74" s="21">
        <f t="shared" si="2"/>
        <v>0.33925393976888429</v>
      </c>
      <c r="AF74" s="21">
        <f t="shared" si="2"/>
        <v>0.34014261575199389</v>
      </c>
    </row>
    <row r="75" spans="1:32">
      <c r="A75" t="s">
        <v>18</v>
      </c>
      <c r="B75" s="407">
        <f t="shared" si="1"/>
        <v>0.45179950377922024</v>
      </c>
      <c r="C75" s="407">
        <f t="shared" si="2"/>
        <v>0.48293963448274518</v>
      </c>
      <c r="D75" s="407">
        <f t="shared" si="2"/>
        <v>0.51281265902560269</v>
      </c>
      <c r="E75" s="407">
        <f t="shared" si="2"/>
        <v>0.54149437400253486</v>
      </c>
      <c r="F75" s="407">
        <f t="shared" si="2"/>
        <v>0.56905464879320056</v>
      </c>
      <c r="G75" s="21">
        <f t="shared" si="2"/>
        <v>0.59555799383020946</v>
      </c>
      <c r="H75" s="21">
        <f t="shared" si="2"/>
        <v>0.59533837519900468</v>
      </c>
      <c r="I75" s="21">
        <f t="shared" si="2"/>
        <v>0.59512660077266033</v>
      </c>
      <c r="J75" s="21">
        <f t="shared" si="2"/>
        <v>0.59492225766300366</v>
      </c>
      <c r="K75" s="21">
        <f t="shared" si="2"/>
        <v>0.59472496145930176</v>
      </c>
      <c r="L75" s="21">
        <f t="shared" si="2"/>
        <v>0.59453435381471698</v>
      </c>
      <c r="M75" s="21">
        <f t="shared" si="2"/>
        <v>0.59424063931005422</v>
      </c>
      <c r="N75" s="21">
        <f t="shared" si="2"/>
        <v>0.59395514118348658</v>
      </c>
      <c r="O75" s="21">
        <f t="shared" si="2"/>
        <v>0.59367751942296831</v>
      </c>
      <c r="P75" s="21">
        <f t="shared" si="2"/>
        <v>0.59340745252179727</v>
      </c>
      <c r="Q75" s="21">
        <f t="shared" si="2"/>
        <v>0.59314463623656166</v>
      </c>
      <c r="R75" s="21">
        <f t="shared" si="2"/>
        <v>0.59285125189304089</v>
      </c>
      <c r="S75" s="21">
        <f t="shared" si="2"/>
        <v>0.59256578690888562</v>
      </c>
      <c r="T75" s="21">
        <f t="shared" si="2"/>
        <v>0.59228792490181847</v>
      </c>
      <c r="U75" s="21">
        <f t="shared" si="2"/>
        <v>0.59201736612092026</v>
      </c>
      <c r="V75" s="21">
        <f t="shared" si="2"/>
        <v>0.59175382636797558</v>
      </c>
      <c r="W75" s="21">
        <f t="shared" si="2"/>
        <v>0.59154313202607456</v>
      </c>
      <c r="X75" s="21">
        <f t="shared" si="2"/>
        <v>0.59130656421246108</v>
      </c>
      <c r="Y75" s="21">
        <f t="shared" si="2"/>
        <v>0.59107582804740577</v>
      </c>
      <c r="Z75" s="21">
        <f t="shared" si="2"/>
        <v>0.59085071052183513</v>
      </c>
      <c r="AA75" s="21">
        <f t="shared" si="2"/>
        <v>0.59063100887582709</v>
      </c>
      <c r="AB75" s="21">
        <f t="shared" si="2"/>
        <v>0.59041652998949901</v>
      </c>
      <c r="AC75" s="21">
        <f t="shared" si="2"/>
        <v>0.59020708981682934</v>
      </c>
      <c r="AD75" s="21">
        <f t="shared" si="2"/>
        <v>0.5900025128589178</v>
      </c>
      <c r="AE75" s="21">
        <f t="shared" si="2"/>
        <v>0.5898026316735181</v>
      </c>
      <c r="AF75" s="21">
        <f t="shared" si="2"/>
        <v>0.58960728641796223</v>
      </c>
    </row>
    <row r="76" spans="1:32">
      <c r="A76" t="s">
        <v>19</v>
      </c>
      <c r="B76" s="407">
        <f t="shared" si="1"/>
        <v>0.4649217921353293</v>
      </c>
      <c r="C76" s="407">
        <f t="shared" si="2"/>
        <v>0.49640139476698253</v>
      </c>
      <c r="D76" s="407">
        <f t="shared" si="2"/>
        <v>0.52658344408641211</v>
      </c>
      <c r="E76" s="407">
        <f t="shared" si="2"/>
        <v>0.55554654558050232</v>
      </c>
      <c r="F76" s="407">
        <f t="shared" si="2"/>
        <v>0.58336308120597757</v>
      </c>
      <c r="G76" s="21">
        <f t="shared" si="2"/>
        <v>0.61009981336367403</v>
      </c>
      <c r="H76" s="21">
        <f t="shared" si="2"/>
        <v>0.60990506988906468</v>
      </c>
      <c r="I76" s="21">
        <f t="shared" si="2"/>
        <v>0.60971726385421054</v>
      </c>
      <c r="J76" s="21">
        <f t="shared" si="2"/>
        <v>0.60953603104284415</v>
      </c>
      <c r="K76" s="21">
        <f t="shared" si="2"/>
        <v>0.60936103229539251</v>
      </c>
      <c r="L76" s="21">
        <f t="shared" si="2"/>
        <v>0.60919195139065263</v>
      </c>
      <c r="M76" s="21">
        <f t="shared" si="2"/>
        <v>0.60893137975650269</v>
      </c>
      <c r="N76" s="21">
        <f t="shared" si="2"/>
        <v>0.60867806423121695</v>
      </c>
      <c r="O76" s="21">
        <f t="shared" si="2"/>
        <v>0.60843170588683504</v>
      </c>
      <c r="P76" s="21">
        <f t="shared" si="2"/>
        <v>0.60819202199277766</v>
      </c>
      <c r="Q76" s="21">
        <f t="shared" si="2"/>
        <v>0.60795874493344093</v>
      </c>
      <c r="R76" s="21">
        <f t="shared" ref="C76:AF83" si="3">(R20-R48)/R48</f>
        <v>0.60769830279479398</v>
      </c>
      <c r="S76" s="21">
        <f t="shared" si="3"/>
        <v>0.60744485766639278</v>
      </c>
      <c r="T76" s="21">
        <f t="shared" si="3"/>
        <v>0.60719813131436084</v>
      </c>
      <c r="U76" s="21">
        <f t="shared" si="3"/>
        <v>0.60695786006368668</v>
      </c>
      <c r="V76" s="21">
        <f t="shared" si="3"/>
        <v>0.60672379385826203</v>
      </c>
      <c r="W76" s="21">
        <f t="shared" si="3"/>
        <v>0.60653664292962584</v>
      </c>
      <c r="X76" s="21">
        <f t="shared" si="3"/>
        <v>0.60632648844665882</v>
      </c>
      <c r="Y76" s="21">
        <f t="shared" si="3"/>
        <v>0.60612149285070194</v>
      </c>
      <c r="Z76" s="21">
        <f t="shared" si="3"/>
        <v>0.60592146848399075</v>
      </c>
      <c r="AA76" s="21">
        <f t="shared" si="3"/>
        <v>0.60572623668128567</v>
      </c>
      <c r="AB76" s="21">
        <f t="shared" si="3"/>
        <v>0.60553562723759635</v>
      </c>
      <c r="AC76" s="21">
        <f t="shared" si="3"/>
        <v>0.60534947791327232</v>
      </c>
      <c r="AD76" s="21">
        <f t="shared" si="3"/>
        <v>0.60516763397343543</v>
      </c>
      <c r="AE76" s="21">
        <f t="shared" si="3"/>
        <v>0.60498994775900139</v>
      </c>
      <c r="AF76" s="21">
        <f t="shared" si="3"/>
        <v>0.60481627828679341</v>
      </c>
    </row>
    <row r="77" spans="1:32">
      <c r="A77" t="s">
        <v>20</v>
      </c>
      <c r="B77" s="407">
        <f t="shared" si="1"/>
        <v>0.50359314321693294</v>
      </c>
      <c r="C77" s="407">
        <f t="shared" si="3"/>
        <v>0.53602917325456378</v>
      </c>
      <c r="D77" s="407">
        <f t="shared" si="3"/>
        <v>0.56707782740458057</v>
      </c>
      <c r="E77" s="407">
        <f t="shared" si="3"/>
        <v>0.59682625454586857</v>
      </c>
      <c r="F77" s="407">
        <f t="shared" si="3"/>
        <v>0.6253544541736713</v>
      </c>
      <c r="G77" s="21">
        <f t="shared" si="3"/>
        <v>0.65273599480316635</v>
      </c>
      <c r="H77" s="21">
        <f t="shared" si="3"/>
        <v>0.65262251177956865</v>
      </c>
      <c r="I77" s="21">
        <f t="shared" si="3"/>
        <v>0.65251304015562628</v>
      </c>
      <c r="J77" s="21">
        <f t="shared" si="3"/>
        <v>0.65240737093265733</v>
      </c>
      <c r="K77" s="21">
        <f t="shared" si="3"/>
        <v>0.65230530938291131</v>
      </c>
      <c r="L77" s="21">
        <f t="shared" si="3"/>
        <v>0.65220667385194186</v>
      </c>
      <c r="M77" s="21">
        <f t="shared" si="3"/>
        <v>0.65205461722762958</v>
      </c>
      <c r="N77" s="21">
        <f t="shared" si="3"/>
        <v>0.65190673814303968</v>
      </c>
      <c r="O77" s="21">
        <f t="shared" si="3"/>
        <v>0.65176286677307027</v>
      </c>
      <c r="P77" s="21">
        <f t="shared" si="3"/>
        <v>0.65162284237451462</v>
      </c>
      <c r="Q77" s="21">
        <f t="shared" si="3"/>
        <v>0.65148651268696978</v>
      </c>
      <c r="R77" s="21">
        <f t="shared" si="3"/>
        <v>0.65133425123301514</v>
      </c>
      <c r="S77" s="21">
        <f t="shared" si="3"/>
        <v>0.65118602346853272</v>
      </c>
      <c r="T77" s="21">
        <f t="shared" si="3"/>
        <v>0.65104167119903644</v>
      </c>
      <c r="U77" s="21">
        <f t="shared" si="3"/>
        <v>0.65090104439545637</v>
      </c>
      <c r="V77" s="21">
        <f t="shared" si="3"/>
        <v>0.65076400067401485</v>
      </c>
      <c r="W77" s="21">
        <f t="shared" si="3"/>
        <v>0.6506543908934066</v>
      </c>
      <c r="X77" s="21">
        <f t="shared" si="3"/>
        <v>0.65053127188067617</v>
      </c>
      <c r="Y77" s="21">
        <f t="shared" si="3"/>
        <v>0.65041113787442328</v>
      </c>
      <c r="Z77" s="21">
        <f t="shared" si="3"/>
        <v>0.65029388161814294</v>
      </c>
      <c r="AA77" s="21">
        <f t="shared" si="3"/>
        <v>0.6501794009330667</v>
      </c>
      <c r="AB77" s="21">
        <f t="shared" si="3"/>
        <v>0.65006759842118778</v>
      </c>
      <c r="AC77" s="21">
        <f t="shared" si="3"/>
        <v>0.64995838118888849</v>
      </c>
      <c r="AD77" s="21">
        <f t="shared" si="3"/>
        <v>0.64985166058952448</v>
      </c>
      <c r="AE77" s="21">
        <f t="shared" si="3"/>
        <v>0.64974735198345701</v>
      </c>
      <c r="AF77" s="21">
        <f t="shared" si="3"/>
        <v>0.64964537451418147</v>
      </c>
    </row>
    <row r="78" spans="1:32">
      <c r="A78" t="s">
        <v>21</v>
      </c>
      <c r="B78" s="407">
        <f t="shared" si="1"/>
        <v>0.37098840216563561</v>
      </c>
      <c r="C78" s="407">
        <f t="shared" si="3"/>
        <v>0.39987074753939977</v>
      </c>
      <c r="D78" s="407">
        <f t="shared" si="3"/>
        <v>0.42767221406220768</v>
      </c>
      <c r="E78" s="407">
        <f t="shared" si="3"/>
        <v>0.45445236267118394</v>
      </c>
      <c r="F78" s="407">
        <f t="shared" si="3"/>
        <v>0.48026645715863392</v>
      </c>
      <c r="G78" s="21">
        <f t="shared" si="3"/>
        <v>0.50516584483880012</v>
      </c>
      <c r="H78" s="21">
        <f t="shared" si="3"/>
        <v>0.50482398524510153</v>
      </c>
      <c r="I78" s="21">
        <f t="shared" si="3"/>
        <v>0.50449453541471001</v>
      </c>
      <c r="J78" s="21">
        <f t="shared" si="3"/>
        <v>0.50417683166789251</v>
      </c>
      <c r="K78" s="21">
        <f t="shared" si="3"/>
        <v>0.50387025682122122</v>
      </c>
      <c r="L78" s="21">
        <f t="shared" si="3"/>
        <v>0.50357423618585095</v>
      </c>
      <c r="M78" s="21">
        <f t="shared" si="3"/>
        <v>0.50311839626359278</v>
      </c>
      <c r="N78" s="21">
        <f t="shared" si="3"/>
        <v>0.5026756673399263</v>
      </c>
      <c r="O78" s="21">
        <f t="shared" si="3"/>
        <v>0.50224549178081435</v>
      </c>
      <c r="P78" s="21">
        <f t="shared" si="3"/>
        <v>0.50182734313304711</v>
      </c>
      <c r="Q78" s="21">
        <f t="shared" si="3"/>
        <v>0.50142072397489357</v>
      </c>
      <c r="R78" s="21">
        <f t="shared" si="3"/>
        <v>0.50096716403073416</v>
      </c>
      <c r="S78" s="21">
        <f t="shared" si="3"/>
        <v>0.5005262040495454</v>
      </c>
      <c r="T78" s="21">
        <f t="shared" si="3"/>
        <v>0.50009732618102787</v>
      </c>
      <c r="U78" s="21">
        <f t="shared" si="3"/>
        <v>0.49968004056911575</v>
      </c>
      <c r="V78" s="21">
        <f t="shared" si="3"/>
        <v>0.49927388348553997</v>
      </c>
      <c r="W78" s="21">
        <f t="shared" si="3"/>
        <v>0.4989493845402716</v>
      </c>
      <c r="X78" s="21">
        <f t="shared" si="3"/>
        <v>0.49858526411883131</v>
      </c>
      <c r="Y78" s="21">
        <f t="shared" si="3"/>
        <v>0.49823035107824637</v>
      </c>
      <c r="Z78" s="21">
        <f t="shared" si="3"/>
        <v>0.49788430054333843</v>
      </c>
      <c r="AA78" s="21">
        <f t="shared" si="3"/>
        <v>0.49754678465023877</v>
      </c>
      <c r="AB78" s="21">
        <f t="shared" si="3"/>
        <v>0.49721749151028971</v>
      </c>
      <c r="AC78" s="21">
        <f t="shared" si="3"/>
        <v>0.49689612424875884</v>
      </c>
      <c r="AD78" s="21">
        <f t="shared" si="3"/>
        <v>0.49658240011214566</v>
      </c>
      <c r="AE78" s="21">
        <f t="shared" si="3"/>
        <v>0.49627604963842897</v>
      </c>
      <c r="AF78" s="21">
        <f t="shared" si="3"/>
        <v>0.4959768158851427</v>
      </c>
    </row>
    <row r="79" spans="1:32">
      <c r="A79" t="s">
        <v>22</v>
      </c>
      <c r="B79" s="407">
        <f t="shared" si="1"/>
        <v>0.45669604317603835</v>
      </c>
      <c r="C79" s="407">
        <f t="shared" si="3"/>
        <v>0.48796373234243567</v>
      </c>
      <c r="D79" s="407">
        <f t="shared" si="3"/>
        <v>0.51795295771007777</v>
      </c>
      <c r="E79" s="407">
        <f t="shared" si="3"/>
        <v>0.54674055854909054</v>
      </c>
      <c r="F79" s="407">
        <f t="shared" si="3"/>
        <v>0.57439733739618681</v>
      </c>
      <c r="G79" s="21">
        <f t="shared" si="3"/>
        <v>0.60098864146604769</v>
      </c>
      <c r="H79" s="21">
        <f t="shared" si="3"/>
        <v>0.60077814348797065</v>
      </c>
      <c r="I79" s="21">
        <f t="shared" si="3"/>
        <v>0.60057515656653215</v>
      </c>
      <c r="J79" s="21">
        <f t="shared" si="3"/>
        <v>0.60037928573056221</v>
      </c>
      <c r="K79" s="21">
        <f t="shared" si="3"/>
        <v>0.60019016322474572</v>
      </c>
      <c r="L79" s="21">
        <f t="shared" si="3"/>
        <v>0.6000074462051499</v>
      </c>
      <c r="M79" s="21">
        <f t="shared" si="3"/>
        <v>0.59972587916468523</v>
      </c>
      <c r="N79" s="21">
        <f t="shared" si="3"/>
        <v>0.59945217532267847</v>
      </c>
      <c r="O79" s="21">
        <f t="shared" si="3"/>
        <v>0.59918600982702208</v>
      </c>
      <c r="P79" s="21">
        <f t="shared" si="3"/>
        <v>0.59892707547667667</v>
      </c>
      <c r="Q79" s="21">
        <f t="shared" si="3"/>
        <v>0.59867508153888527</v>
      </c>
      <c r="R79" s="21">
        <f t="shared" si="3"/>
        <v>0.59839376509243702</v>
      </c>
      <c r="S79" s="21">
        <f t="shared" si="3"/>
        <v>0.59812002889425453</v>
      </c>
      <c r="T79" s="21">
        <f t="shared" si="3"/>
        <v>0.59785357063546773</v>
      </c>
      <c r="U79" s="21">
        <f t="shared" si="3"/>
        <v>0.59759410387153322</v>
      </c>
      <c r="V79" s="21">
        <f t="shared" si="3"/>
        <v>0.59734135699507285</v>
      </c>
      <c r="W79" s="21">
        <f t="shared" si="3"/>
        <v>0.59713928324357091</v>
      </c>
      <c r="X79" s="21">
        <f t="shared" si="3"/>
        <v>0.59691238607916575</v>
      </c>
      <c r="Y79" s="21">
        <f t="shared" si="3"/>
        <v>0.59669107344980521</v>
      </c>
      <c r="Z79" s="21">
        <f t="shared" si="3"/>
        <v>0.59647514168679117</v>
      </c>
      <c r="AA79" s="21">
        <f t="shared" si="3"/>
        <v>0.596264396906238</v>
      </c>
      <c r="AB79" s="21">
        <f t="shared" si="3"/>
        <v>0.59605865442843731</v>
      </c>
      <c r="AC79" s="21">
        <f t="shared" si="3"/>
        <v>0.59585773823807553</v>
      </c>
      <c r="AD79" s="21">
        <f t="shared" si="3"/>
        <v>0.5956614804820094</v>
      </c>
      <c r="AE79" s="21">
        <f t="shared" si="3"/>
        <v>0.5954697210015637</v>
      </c>
      <c r="AF79" s="21">
        <f t="shared" si="3"/>
        <v>0.59528230689663075</v>
      </c>
    </row>
    <row r="80" spans="1:32">
      <c r="A80" t="s">
        <v>23</v>
      </c>
      <c r="B80" s="407">
        <f t="shared" si="1"/>
        <v>-4.5503347410142038E-2</v>
      </c>
      <c r="C80" s="407">
        <f t="shared" si="3"/>
        <v>-2.6603759194100844E-2</v>
      </c>
      <c r="D80" s="407">
        <f t="shared" si="3"/>
        <v>-8.7253786565701201E-3</v>
      </c>
      <c r="E80" s="407">
        <f t="shared" si="3"/>
        <v>8.2123857637992539E-3</v>
      </c>
      <c r="F80" s="407">
        <f t="shared" si="3"/>
        <v>2.4281862833878499E-2</v>
      </c>
      <c r="G80" s="21">
        <f t="shared" si="3"/>
        <v>3.9548151009039231E-2</v>
      </c>
      <c r="H80" s="21">
        <f t="shared" si="3"/>
        <v>3.9113767200685302E-2</v>
      </c>
      <c r="I80" s="21">
        <f t="shared" si="3"/>
        <v>3.8695486026694662E-2</v>
      </c>
      <c r="J80" s="21">
        <f t="shared" si="3"/>
        <v>3.8292428392648001E-2</v>
      </c>
      <c r="K80" s="21">
        <f t="shared" si="3"/>
        <v>3.790377805057097E-2</v>
      </c>
      <c r="L80" s="21">
        <f t="shared" si="3"/>
        <v>3.7528776081433159E-2</v>
      </c>
      <c r="M80" s="21">
        <f t="shared" si="3"/>
        <v>3.716659070529342E-2</v>
      </c>
      <c r="N80" s="21">
        <f t="shared" si="3"/>
        <v>3.6814184429908033E-2</v>
      </c>
      <c r="O80" s="21">
        <f t="shared" si="3"/>
        <v>3.6471166473430974E-2</v>
      </c>
      <c r="P80" s="21">
        <f t="shared" si="3"/>
        <v>3.6137166601650984E-2</v>
      </c>
      <c r="Q80" s="21">
        <f t="shared" si="3"/>
        <v>3.5811833794998804E-2</v>
      </c>
      <c r="R80" s="21">
        <f t="shared" si="3"/>
        <v>3.5515337441940541E-2</v>
      </c>
      <c r="S80" s="21">
        <f t="shared" si="3"/>
        <v>3.5225357048125815E-2</v>
      </c>
      <c r="T80" s="21">
        <f t="shared" si="3"/>
        <v>3.4941680150946966E-2</v>
      </c>
      <c r="U80" s="21">
        <f t="shared" si="3"/>
        <v>3.4664103425363274E-2</v>
      </c>
      <c r="V80" s="21">
        <f t="shared" si="3"/>
        <v>3.4392432197891759E-2</v>
      </c>
      <c r="W80" s="21">
        <f t="shared" si="3"/>
        <v>3.4103605012410512E-2</v>
      </c>
      <c r="X80" s="21">
        <f t="shared" si="3"/>
        <v>3.3836984492058353E-2</v>
      </c>
      <c r="Y80" s="21">
        <f t="shared" si="3"/>
        <v>3.3576201681224487E-2</v>
      </c>
      <c r="Z80" s="21">
        <f t="shared" si="3"/>
        <v>3.332106692940387E-2</v>
      </c>
      <c r="AA80" s="21">
        <f t="shared" si="3"/>
        <v>3.3071398713022768E-2</v>
      </c>
      <c r="AB80" s="21">
        <f t="shared" si="3"/>
        <v>3.2827023204729633E-2</v>
      </c>
      <c r="AC80" s="21">
        <f t="shared" si="3"/>
        <v>3.2587773869797443E-2</v>
      </c>
      <c r="AD80" s="21">
        <f t="shared" si="3"/>
        <v>3.2353491087652682E-2</v>
      </c>
      <c r="AE80" s="21">
        <f t="shared" si="3"/>
        <v>3.2124021796739247E-2</v>
      </c>
      <c r="AF80" s="21">
        <f t="shared" si="3"/>
        <v>3.1899219161042443E-2</v>
      </c>
    </row>
    <row r="81" spans="1:32">
      <c r="A81" t="s">
        <v>24</v>
      </c>
      <c r="B81" s="407">
        <f t="shared" ca="1" si="1"/>
        <v>0</v>
      </c>
      <c r="C81" s="407">
        <f t="shared" ca="1" si="3"/>
        <v>0</v>
      </c>
      <c r="D81" s="407">
        <f t="shared" ca="1" si="3"/>
        <v>0</v>
      </c>
      <c r="E81" s="407">
        <f t="shared" ca="1" si="3"/>
        <v>0</v>
      </c>
      <c r="F81" s="407">
        <f t="shared" ca="1" si="3"/>
        <v>0</v>
      </c>
      <c r="G81" s="21">
        <f t="shared" ca="1" si="3"/>
        <v>0</v>
      </c>
      <c r="H81" s="21">
        <f t="shared" ca="1" si="3"/>
        <v>0</v>
      </c>
      <c r="I81" s="21">
        <f t="shared" ca="1" si="3"/>
        <v>0</v>
      </c>
      <c r="J81" s="21">
        <f t="shared" ca="1" si="3"/>
        <v>0</v>
      </c>
      <c r="K81" s="21">
        <f t="shared" ca="1" si="3"/>
        <v>0</v>
      </c>
      <c r="L81" s="21">
        <f t="shared" ca="1" si="3"/>
        <v>0</v>
      </c>
      <c r="M81" s="21">
        <f t="shared" ca="1" si="3"/>
        <v>0</v>
      </c>
      <c r="N81" s="21">
        <f t="shared" ca="1" si="3"/>
        <v>0</v>
      </c>
      <c r="O81" s="21">
        <f t="shared" ca="1" si="3"/>
        <v>0</v>
      </c>
      <c r="P81" s="21">
        <f t="shared" ca="1" si="3"/>
        <v>0</v>
      </c>
      <c r="Q81" s="21">
        <f t="shared" ca="1" si="3"/>
        <v>0</v>
      </c>
      <c r="R81" s="21">
        <f t="shared" ca="1" si="3"/>
        <v>0</v>
      </c>
      <c r="S81" s="21">
        <f t="shared" ca="1" si="3"/>
        <v>0</v>
      </c>
      <c r="T81" s="21">
        <f t="shared" ca="1" si="3"/>
        <v>0</v>
      </c>
      <c r="U81" s="21">
        <f t="shared" ca="1" si="3"/>
        <v>0</v>
      </c>
      <c r="V81" s="21">
        <f t="shared" ca="1" si="3"/>
        <v>0</v>
      </c>
      <c r="W81" s="21">
        <f t="shared" ca="1" si="3"/>
        <v>0</v>
      </c>
      <c r="X81" s="21">
        <f t="shared" ca="1" si="3"/>
        <v>0</v>
      </c>
      <c r="Y81" s="21">
        <f t="shared" ca="1" si="3"/>
        <v>0</v>
      </c>
      <c r="Z81" s="21">
        <f t="shared" ca="1" si="3"/>
        <v>0</v>
      </c>
      <c r="AA81" s="21">
        <f t="shared" ca="1" si="3"/>
        <v>0</v>
      </c>
      <c r="AB81" s="21">
        <f t="shared" ca="1" si="3"/>
        <v>0</v>
      </c>
      <c r="AC81" s="21">
        <f t="shared" ca="1" si="3"/>
        <v>0</v>
      </c>
      <c r="AD81" s="21">
        <f t="shared" ca="1" si="3"/>
        <v>0</v>
      </c>
      <c r="AE81" s="21">
        <f t="shared" ca="1" si="3"/>
        <v>0</v>
      </c>
      <c r="AF81" s="21">
        <f t="shared" ca="1" si="3"/>
        <v>0</v>
      </c>
    </row>
    <row r="82" spans="1:32">
      <c r="A82" t="s">
        <v>25</v>
      </c>
      <c r="B82" s="407">
        <f t="shared" ca="1" si="1"/>
        <v>0</v>
      </c>
      <c r="C82" s="407">
        <f t="shared" ca="1" si="3"/>
        <v>0</v>
      </c>
      <c r="D82" s="407">
        <f t="shared" ca="1" si="3"/>
        <v>0</v>
      </c>
      <c r="E82" s="407">
        <f t="shared" ca="1" si="3"/>
        <v>0</v>
      </c>
      <c r="F82" s="407">
        <f t="shared" ca="1" si="3"/>
        <v>0</v>
      </c>
      <c r="G82" s="21">
        <f t="shared" ca="1" si="3"/>
        <v>0</v>
      </c>
      <c r="H82" s="21">
        <f t="shared" ca="1" si="3"/>
        <v>0</v>
      </c>
      <c r="I82" s="21">
        <f t="shared" ca="1" si="3"/>
        <v>0</v>
      </c>
      <c r="J82" s="21">
        <f t="shared" ca="1" si="3"/>
        <v>0</v>
      </c>
      <c r="K82" s="21">
        <f t="shared" ca="1" si="3"/>
        <v>0</v>
      </c>
      <c r="L82" s="21">
        <f t="shared" ca="1" si="3"/>
        <v>0</v>
      </c>
      <c r="M82" s="21">
        <f t="shared" ca="1" si="3"/>
        <v>0</v>
      </c>
      <c r="N82" s="21">
        <f t="shared" ca="1" si="3"/>
        <v>0</v>
      </c>
      <c r="O82" s="21">
        <f t="shared" ca="1" si="3"/>
        <v>0</v>
      </c>
      <c r="P82" s="21">
        <f t="shared" ca="1" si="3"/>
        <v>0</v>
      </c>
      <c r="Q82" s="21">
        <f t="shared" ca="1" si="3"/>
        <v>0</v>
      </c>
      <c r="R82" s="21">
        <f t="shared" ca="1" si="3"/>
        <v>0</v>
      </c>
      <c r="S82" s="21">
        <f t="shared" ca="1" si="3"/>
        <v>0</v>
      </c>
      <c r="T82" s="21">
        <f t="shared" ca="1" si="3"/>
        <v>0</v>
      </c>
      <c r="U82" s="21">
        <f t="shared" ca="1" si="3"/>
        <v>0</v>
      </c>
      <c r="V82" s="21">
        <f t="shared" ca="1" si="3"/>
        <v>0</v>
      </c>
      <c r="W82" s="21">
        <f t="shared" ca="1" si="3"/>
        <v>0</v>
      </c>
      <c r="X82" s="21">
        <f t="shared" ca="1" si="3"/>
        <v>0</v>
      </c>
      <c r="Y82" s="21">
        <f t="shared" ca="1" si="3"/>
        <v>0</v>
      </c>
      <c r="Z82" s="21">
        <f t="shared" ca="1" si="3"/>
        <v>0</v>
      </c>
      <c r="AA82" s="21">
        <f t="shared" ca="1" si="3"/>
        <v>0</v>
      </c>
      <c r="AB82" s="21">
        <f t="shared" ca="1" si="3"/>
        <v>0</v>
      </c>
      <c r="AC82" s="21">
        <f t="shared" ca="1" si="3"/>
        <v>0</v>
      </c>
      <c r="AD82" s="21">
        <f t="shared" ca="1" si="3"/>
        <v>0</v>
      </c>
      <c r="AE82" s="21">
        <f t="shared" ca="1" si="3"/>
        <v>0</v>
      </c>
      <c r="AF82" s="21">
        <f t="shared" ca="1" si="3"/>
        <v>0</v>
      </c>
    </row>
    <row r="83" spans="1:32">
      <c r="A83" t="s">
        <v>26</v>
      </c>
      <c r="B83" s="407">
        <f t="shared" si="1"/>
        <v>-5.750650046552562E-2</v>
      </c>
      <c r="C83" s="407">
        <f t="shared" si="3"/>
        <v>-4.5375455731103034E-2</v>
      </c>
      <c r="D83" s="407">
        <f t="shared" si="3"/>
        <v>-3.3524948723164416E-2</v>
      </c>
      <c r="E83" s="407">
        <f t="shared" si="3"/>
        <v>-2.1945359271633012E-2</v>
      </c>
      <c r="F83" s="407">
        <f t="shared" si="3"/>
        <v>-1.0627502093853394E-2</v>
      </c>
      <c r="G83" s="21">
        <f t="shared" si="3"/>
        <v>4.373975050469877E-4</v>
      </c>
      <c r="H83" s="21">
        <f t="shared" si="3"/>
        <v>4.3590489858713556E-4</v>
      </c>
      <c r="I83" s="21">
        <f t="shared" si="3"/>
        <v>4.3444586512873291E-4</v>
      </c>
      <c r="J83" s="21">
        <f t="shared" si="3"/>
        <v>4.3301928453984767E-4</v>
      </c>
      <c r="K83" s="21">
        <f t="shared" si="3"/>
        <v>4.316240859695111E-4</v>
      </c>
      <c r="L83" s="21">
        <f t="shared" si="3"/>
        <v>4.30259245168011E-4</v>
      </c>
      <c r="M83" s="21">
        <f t="shared" si="3"/>
        <v>4.2844934065147975E-4</v>
      </c>
      <c r="N83" s="21">
        <f t="shared" si="3"/>
        <v>4.2666910052844973E-4</v>
      </c>
      <c r="O83" s="21">
        <f t="shared" si="3"/>
        <v>4.2491780142629628E-4</v>
      </c>
      <c r="P83" s="21">
        <f t="shared" si="3"/>
        <v>4.2319474330222088E-4</v>
      </c>
      <c r="Q83" s="21">
        <f t="shared" si="3"/>
        <v>4.2149924851049044E-4</v>
      </c>
      <c r="R83" s="21">
        <f t="shared" si="3"/>
        <v>4.1979187190368004E-4</v>
      </c>
      <c r="S83" s="21">
        <f t="shared" si="3"/>
        <v>4.1810787493513002E-4</v>
      </c>
      <c r="T83" s="21">
        <f t="shared" si="3"/>
        <v>4.1644678065326697E-4</v>
      </c>
      <c r="U83" s="21">
        <f t="shared" si="3"/>
        <v>4.1480812499228265E-4</v>
      </c>
      <c r="V83" s="21">
        <f t="shared" si="3"/>
        <v>4.1319145634012891E-4</v>
      </c>
      <c r="W83" s="21">
        <f t="shared" si="3"/>
        <v>4.1165738528612083E-4</v>
      </c>
      <c r="X83" s="21">
        <f t="shared" si="3"/>
        <v>4.1010502526971234E-4</v>
      </c>
      <c r="Y83" s="21">
        <f t="shared" si="3"/>
        <v>4.0857435461740985E-4</v>
      </c>
      <c r="Z83" s="21">
        <f t="shared" si="3"/>
        <v>4.0706492192131544E-4</v>
      </c>
      <c r="AA83" s="21">
        <f t="shared" si="3"/>
        <v>4.0557628821384997E-4</v>
      </c>
      <c r="AB83" s="21">
        <f t="shared" si="3"/>
        <v>4.041080265419142E-4</v>
      </c>
      <c r="AC83" s="21">
        <f t="shared" si="3"/>
        <v>4.0265972155897146E-4</v>
      </c>
      <c r="AD83" s="21">
        <f t="shared" si="3"/>
        <v>4.0123096913320612E-4</v>
      </c>
      <c r="AE83" s="21">
        <f t="shared" si="3"/>
        <v>3.9982137597066521E-4</v>
      </c>
      <c r="AF83" s="21">
        <f t="shared" si="3"/>
        <v>3.9843055925633451E-4</v>
      </c>
    </row>
  </sheetData>
  <pageMargins left="0.7" right="0.7" top="0.75" bottom="0.75" header="0.3" footer="0.3"/>
  <pageSetup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3"/>
  </sheetPr>
  <dimension ref="A1:AI151"/>
  <sheetViews>
    <sheetView tabSelected="1" zoomScaleNormal="100" workbookViewId="0">
      <selection activeCell="J26" sqref="J26"/>
    </sheetView>
  </sheetViews>
  <sheetFormatPr defaultRowHeight="15"/>
  <cols>
    <col min="1" max="1" width="39.85546875" customWidth="1"/>
    <col min="2" max="2" width="17.85546875" style="16" customWidth="1"/>
    <col min="3" max="3" width="9.5703125" customWidth="1"/>
    <col min="4" max="35" width="9.5703125" bestFit="1" customWidth="1"/>
  </cols>
  <sheetData>
    <row r="1" spans="1:35">
      <c r="A1" s="24" t="s">
        <v>27</v>
      </c>
      <c r="B1" s="1">
        <v>2020</v>
      </c>
      <c r="C1" s="1">
        <v>2021</v>
      </c>
      <c r="D1" s="1">
        <v>2022</v>
      </c>
      <c r="E1" s="1">
        <v>2023</v>
      </c>
      <c r="F1" s="1">
        <v>2024</v>
      </c>
      <c r="G1" s="1">
        <v>2025</v>
      </c>
      <c r="H1" s="1">
        <v>2026</v>
      </c>
      <c r="I1" s="1">
        <v>2027</v>
      </c>
      <c r="J1" s="1">
        <v>2028</v>
      </c>
      <c r="K1" s="1">
        <v>2029</v>
      </c>
      <c r="L1" s="1">
        <v>2030</v>
      </c>
      <c r="M1" s="1">
        <v>2031</v>
      </c>
      <c r="N1" s="1">
        <v>2032</v>
      </c>
      <c r="O1" s="1">
        <v>2033</v>
      </c>
      <c r="P1" s="1">
        <v>2034</v>
      </c>
      <c r="Q1" s="1">
        <v>2035</v>
      </c>
      <c r="R1" s="1">
        <v>2036</v>
      </c>
      <c r="S1" s="1">
        <v>2037</v>
      </c>
      <c r="T1" s="1">
        <v>2038</v>
      </c>
      <c r="U1" s="1">
        <v>2039</v>
      </c>
      <c r="V1" s="1">
        <v>2040</v>
      </c>
      <c r="W1" s="1">
        <v>2041</v>
      </c>
      <c r="X1" s="1">
        <v>2042</v>
      </c>
      <c r="Y1" s="1">
        <v>2043</v>
      </c>
      <c r="Z1" s="1">
        <v>2044</v>
      </c>
      <c r="AA1" s="1">
        <v>2045</v>
      </c>
      <c r="AB1" s="1">
        <v>2046</v>
      </c>
      <c r="AC1" s="1">
        <v>2047</v>
      </c>
      <c r="AD1" s="1">
        <v>2048</v>
      </c>
      <c r="AE1" s="1">
        <v>2049</v>
      </c>
      <c r="AF1" s="1">
        <v>2050</v>
      </c>
      <c r="AH1" s="1"/>
      <c r="AI1" s="1"/>
    </row>
    <row r="2" spans="1:35">
      <c r="A2" t="s">
        <v>2</v>
      </c>
      <c r="B2" s="16">
        <f>'KEEI BAU - Industry'!R39*'Others Split'!$E$6</f>
        <v>54056671663803.742</v>
      </c>
      <c r="C2" s="16">
        <f>'KEEI BAU - Industry'!S39*'Others Split'!$E$6</f>
        <v>56043161122822.438</v>
      </c>
      <c r="D2" s="16">
        <f>'KEEI BAU - Industry'!T39*'Others Split'!$E$6</f>
        <v>58029650581841.125</v>
      </c>
      <c r="E2" s="16">
        <f>'KEEI BAU - Industry'!U39*'Others Split'!$E$6</f>
        <v>60016140040859.813</v>
      </c>
      <c r="F2" s="16">
        <f>'KEEI BAU - Industry'!V39*'Others Split'!$E$6</f>
        <v>62002629499878.508</v>
      </c>
      <c r="G2" s="16">
        <f>'KEEI BAU - Industry'!W39*'Others Split'!$E$6</f>
        <v>63989118958897.195</v>
      </c>
      <c r="H2" s="16">
        <f>'KEEI BAU - Industry'!X39*'Others Split'!$E$6</f>
        <v>64504454516536.094</v>
      </c>
      <c r="I2" s="16">
        <f>'KEEI BAU - Industry'!Y39*'Others Split'!$E$6</f>
        <v>65019790074174.984</v>
      </c>
      <c r="J2" s="16">
        <f>'KEEI BAU - Industry'!Z39*'Others Split'!$E$6</f>
        <v>65535125631813.875</v>
      </c>
      <c r="K2" s="16">
        <f>'KEEI BAU - Industry'!AA39*'Others Split'!$E$6</f>
        <v>66050461189452.773</v>
      </c>
      <c r="L2" s="16">
        <f>'KEEI BAU - Industry'!AB39*'Others Split'!$E$6</f>
        <v>66565796747091.664</v>
      </c>
      <c r="M2" s="16">
        <f>'KEEI BAU - Industry'!AC39*'Others Split'!$E$6</f>
        <v>66838049494523.531</v>
      </c>
      <c r="N2" s="16">
        <f>'KEEI BAU - Industry'!AD39*'Others Split'!$E$6</f>
        <v>67110302241955.398</v>
      </c>
      <c r="O2" s="16">
        <f>'KEEI BAU - Industry'!AE39*'Others Split'!$E$6</f>
        <v>67382554989387.266</v>
      </c>
      <c r="P2" s="16">
        <f>'KEEI BAU - Industry'!AF39*'Others Split'!$E$6</f>
        <v>67654807736819.133</v>
      </c>
      <c r="Q2" s="16">
        <f>'KEEI BAU - Industry'!AG39*'Others Split'!$E$6</f>
        <v>67927060484251.008</v>
      </c>
      <c r="R2" s="16">
        <f>'KEEI BAU - Industry'!AH39*'Others Split'!$E$6</f>
        <v>68121526732416.625</v>
      </c>
      <c r="S2" s="16">
        <f>'KEEI BAU - Industry'!AI39*'Others Split'!$E$6</f>
        <v>68315992980582.242</v>
      </c>
      <c r="T2" s="16">
        <f>'KEEI BAU - Industry'!AJ39*'Others Split'!$E$6</f>
        <v>68510459228747.859</v>
      </c>
      <c r="U2" s="16">
        <f>'KEEI BAU - Industry'!AK39*'Others Split'!$E$6</f>
        <v>68704925476913.484</v>
      </c>
      <c r="V2" s="16">
        <f>'KEEI BAU - Industry'!AL39*'Others Split'!$E$6</f>
        <v>68899391725079.086</v>
      </c>
      <c r="W2" s="16">
        <f>'KEEI BAU - Industry'!AM39*'Others Split'!$E$6</f>
        <v>69197573305599.758</v>
      </c>
      <c r="X2" s="16">
        <f>'KEEI BAU - Industry'!AN39*'Others Split'!$E$6</f>
        <v>69425039886787.375</v>
      </c>
      <c r="Y2" s="16">
        <f>'KEEI BAU - Industry'!AO39*'Others Split'!$E$6</f>
        <v>69652506467975.055</v>
      </c>
      <c r="Z2" s="16">
        <f>'KEEI BAU - Industry'!AP39*'Others Split'!$E$6</f>
        <v>69879973049162.727</v>
      </c>
      <c r="AA2" s="16">
        <f>'KEEI BAU - Industry'!AQ39*'Others Split'!$E$6</f>
        <v>70107439630350.406</v>
      </c>
      <c r="AB2" s="16">
        <f>'KEEI BAU - Industry'!AR39*'Others Split'!$E$6</f>
        <v>70334906211538.023</v>
      </c>
      <c r="AC2" s="16">
        <f>'KEEI BAU - Industry'!AS39*'Others Split'!$E$6</f>
        <v>70562372792725.703</v>
      </c>
      <c r="AD2" s="16">
        <f>'KEEI BAU - Industry'!AT39*'Others Split'!$E$6</f>
        <v>70789839373913.375</v>
      </c>
      <c r="AE2" s="16">
        <f>'KEEI BAU - Industry'!AU39*'Others Split'!$E$6</f>
        <v>71017305955101.063</v>
      </c>
      <c r="AF2" s="16">
        <f>'KEEI BAU - Industry'!AV39*'Others Split'!$E$6</f>
        <v>71244772536288.734</v>
      </c>
      <c r="AG2" s="14"/>
    </row>
    <row r="3" spans="1:35">
      <c r="A3" t="s">
        <v>3</v>
      </c>
      <c r="B3" s="16">
        <v>0</v>
      </c>
      <c r="C3" s="16">
        <v>0</v>
      </c>
      <c r="D3" s="16">
        <v>0</v>
      </c>
      <c r="E3" s="16">
        <v>0</v>
      </c>
      <c r="F3" s="16">
        <v>0</v>
      </c>
      <c r="G3" s="16">
        <v>0</v>
      </c>
      <c r="H3" s="16">
        <v>0</v>
      </c>
      <c r="I3" s="16">
        <v>0</v>
      </c>
      <c r="J3" s="16">
        <v>0</v>
      </c>
      <c r="K3" s="16">
        <v>0</v>
      </c>
      <c r="L3" s="16">
        <v>0</v>
      </c>
      <c r="M3" s="16">
        <v>0</v>
      </c>
      <c r="N3" s="16">
        <v>0</v>
      </c>
      <c r="O3" s="16">
        <v>0</v>
      </c>
      <c r="P3" s="16">
        <v>0</v>
      </c>
      <c r="Q3" s="16">
        <v>0</v>
      </c>
      <c r="R3" s="16">
        <v>0</v>
      </c>
      <c r="S3" s="16">
        <v>0</v>
      </c>
      <c r="T3" s="16">
        <v>0</v>
      </c>
      <c r="U3" s="16">
        <v>0</v>
      </c>
      <c r="V3" s="16">
        <v>0</v>
      </c>
      <c r="W3" s="16">
        <v>0</v>
      </c>
      <c r="X3" s="16">
        <v>0</v>
      </c>
      <c r="Y3" s="16">
        <v>0</v>
      </c>
      <c r="Z3" s="16">
        <v>0</v>
      </c>
      <c r="AA3" s="16">
        <v>0</v>
      </c>
      <c r="AB3" s="16">
        <v>0</v>
      </c>
      <c r="AC3" s="16">
        <v>0</v>
      </c>
      <c r="AD3" s="16">
        <v>0</v>
      </c>
      <c r="AE3" s="16">
        <v>0</v>
      </c>
      <c r="AF3" s="16">
        <v>0</v>
      </c>
    </row>
    <row r="4" spans="1:35">
      <c r="A4" t="s">
        <v>4</v>
      </c>
      <c r="B4" s="16">
        <v>0</v>
      </c>
      <c r="C4" s="16">
        <v>0</v>
      </c>
      <c r="D4" s="16">
        <v>0</v>
      </c>
      <c r="E4" s="16">
        <v>0</v>
      </c>
      <c r="F4" s="16">
        <v>0</v>
      </c>
      <c r="G4" s="16">
        <v>0</v>
      </c>
      <c r="H4" s="16">
        <v>0</v>
      </c>
      <c r="I4" s="16">
        <v>0</v>
      </c>
      <c r="J4" s="16">
        <v>0</v>
      </c>
      <c r="K4" s="16">
        <v>0</v>
      </c>
      <c r="L4" s="16">
        <v>0</v>
      </c>
      <c r="M4" s="16">
        <v>0</v>
      </c>
      <c r="N4" s="16">
        <v>0</v>
      </c>
      <c r="O4" s="16">
        <v>0</v>
      </c>
      <c r="P4" s="16">
        <v>0</v>
      </c>
      <c r="Q4" s="16">
        <v>0</v>
      </c>
      <c r="R4" s="16">
        <v>0</v>
      </c>
      <c r="S4" s="16">
        <v>0</v>
      </c>
      <c r="T4" s="16">
        <v>0</v>
      </c>
      <c r="U4" s="16">
        <v>0</v>
      </c>
      <c r="V4" s="16">
        <v>0</v>
      </c>
      <c r="W4" s="16">
        <v>0</v>
      </c>
      <c r="X4" s="16">
        <v>0</v>
      </c>
      <c r="Y4" s="16">
        <v>0</v>
      </c>
      <c r="Z4" s="16">
        <v>0</v>
      </c>
      <c r="AA4" s="16">
        <v>0</v>
      </c>
      <c r="AB4" s="16">
        <v>0</v>
      </c>
      <c r="AC4" s="16">
        <v>0</v>
      </c>
      <c r="AD4" s="16">
        <v>0</v>
      </c>
      <c r="AE4" s="16">
        <v>0</v>
      </c>
      <c r="AF4" s="16">
        <v>0</v>
      </c>
    </row>
    <row r="5" spans="1:35">
      <c r="A5" t="s">
        <v>5</v>
      </c>
      <c r="B5" s="16">
        <f>'KEEI BAU - Industry'!R$39*'Others Split'!$E$7</f>
        <v>4662339393723.8271</v>
      </c>
      <c r="C5" s="16">
        <f>'KEEI BAU - Industry'!S$39*'Others Split'!$E$7</f>
        <v>4833672325902.8828</v>
      </c>
      <c r="D5" s="16">
        <f>'KEEI BAU - Industry'!T$39*'Others Split'!$E$7</f>
        <v>5005005258081.9385</v>
      </c>
      <c r="E5" s="16">
        <f>'KEEI BAU - Industry'!U$39*'Others Split'!$E$7</f>
        <v>5176338190260.9941</v>
      </c>
      <c r="F5" s="16">
        <f>'KEEI BAU - Industry'!V$39*'Others Split'!$E$7</f>
        <v>5347671122440.0508</v>
      </c>
      <c r="G5" s="16">
        <f>'KEEI BAU - Industry'!W$39*'Others Split'!$E$7</f>
        <v>5519004054619.1055</v>
      </c>
      <c r="H5" s="16">
        <f>'KEEI BAU - Industry'!X$39*'Others Split'!$E$7</f>
        <v>5563451283747.6299</v>
      </c>
      <c r="I5" s="16">
        <f>'KEEI BAU - Industry'!Y$39*'Others Split'!$E$7</f>
        <v>5607898512876.1533</v>
      </c>
      <c r="J5" s="16">
        <f>'KEEI BAU - Industry'!Z$39*'Others Split'!$E$7</f>
        <v>5652345742004.6768</v>
      </c>
      <c r="K5" s="16">
        <f>'KEEI BAU - Industry'!AA$39*'Others Split'!$E$7</f>
        <v>5696792971133.2002</v>
      </c>
      <c r="L5" s="16">
        <f>'KEEI BAU - Industry'!AB$39*'Others Split'!$E$7</f>
        <v>5741240200261.7236</v>
      </c>
      <c r="M5" s="16">
        <f>'KEEI BAU - Industry'!AC$39*'Others Split'!$E$7</f>
        <v>5764721755273.0195</v>
      </c>
      <c r="N5" s="16">
        <f>'KEEI BAU - Industry'!AD$39*'Others Split'!$E$7</f>
        <v>5788203310284.3145</v>
      </c>
      <c r="O5" s="16">
        <f>'KEEI BAU - Industry'!AE$39*'Others Split'!$E$7</f>
        <v>5811684865295.6104</v>
      </c>
      <c r="P5" s="16">
        <f>'KEEI BAU - Industry'!AF$39*'Others Split'!$E$7</f>
        <v>5835166420306.9053</v>
      </c>
      <c r="Q5" s="16">
        <f>'KEEI BAU - Industry'!AG$39*'Others Split'!$E$7</f>
        <v>5858647975318.2012</v>
      </c>
      <c r="R5" s="16">
        <f>'KEEI BAU - Industry'!AH$39*'Others Split'!$E$7</f>
        <v>5875420514611.9834</v>
      </c>
      <c r="S5" s="16">
        <f>'KEEI BAU - Industry'!AI$39*'Others Split'!$E$7</f>
        <v>5892193053905.7656</v>
      </c>
      <c r="T5" s="16">
        <f>'KEEI BAU - Industry'!AJ$39*'Others Split'!$E$7</f>
        <v>5908965593199.5479</v>
      </c>
      <c r="U5" s="16">
        <f>'KEEI BAU - Industry'!AK$39*'Others Split'!$E$7</f>
        <v>5925738132493.3301</v>
      </c>
      <c r="V5" s="16">
        <f>'KEEI BAU - Industry'!AL$39*'Others Split'!$E$7</f>
        <v>5942510671787.1113</v>
      </c>
      <c r="W5" s="16">
        <f>'KEEI BAU - Industry'!AM$39*'Others Split'!$E$7</f>
        <v>5968228565370.916</v>
      </c>
      <c r="X5" s="16">
        <f>'KEEI BAU - Industry'!AN$39*'Others Split'!$E$7</f>
        <v>5987847353756.9727</v>
      </c>
      <c r="Y5" s="16">
        <f>'KEEI BAU - Industry'!AO$39*'Others Split'!$E$7</f>
        <v>6007466142143.0342</v>
      </c>
      <c r="Z5" s="16">
        <f>'KEEI BAU - Industry'!AP$39*'Others Split'!$E$7</f>
        <v>6027084930529.0957</v>
      </c>
      <c r="AA5" s="16">
        <f>'KEEI BAU - Industry'!AQ$39*'Others Split'!$E$7</f>
        <v>6046703718915.1582</v>
      </c>
      <c r="AB5" s="16">
        <f>'KEEI BAU - Industry'!AR$39*'Others Split'!$E$7</f>
        <v>6066322507301.2139</v>
      </c>
      <c r="AC5" s="16">
        <f>'KEEI BAU - Industry'!AS$39*'Others Split'!$E$7</f>
        <v>6085941295687.2764</v>
      </c>
      <c r="AD5" s="16">
        <f>'KEEI BAU - Industry'!AT$39*'Others Split'!$E$7</f>
        <v>6105560084073.3379</v>
      </c>
      <c r="AE5" s="16">
        <f>'KEEI BAU - Industry'!AU$39*'Others Split'!$E$7</f>
        <v>6125178872459.3994</v>
      </c>
      <c r="AF5" s="16">
        <f>'KEEI BAU - Industry'!AV$39*'Others Split'!$E$7</f>
        <v>6144797660845.4609</v>
      </c>
    </row>
    <row r="6" spans="1:35">
      <c r="A6" t="s">
        <v>6</v>
      </c>
      <c r="B6" s="16">
        <f>'KEEI BAU - Industry'!R$39*'Others Split'!$E$8</f>
        <v>42826280355774.883</v>
      </c>
      <c r="C6" s="16">
        <f>'KEEI BAU - Industry'!S$39*'Others Split'!$E$8</f>
        <v>44400072301842.688</v>
      </c>
      <c r="D6" s="16">
        <f>'KEEI BAU - Industry'!T$39*'Others Split'!$E$8</f>
        <v>45973864247910.492</v>
      </c>
      <c r="E6" s="16">
        <f>'KEEI BAU - Industry'!U$39*'Others Split'!$E$8</f>
        <v>47547656193978.297</v>
      </c>
      <c r="F6" s="16">
        <f>'KEEI BAU - Industry'!V$39*'Others Split'!$E$8</f>
        <v>49121448140046.102</v>
      </c>
      <c r="G6" s="16">
        <f>'KEEI BAU - Industry'!W$39*'Others Split'!$E$8</f>
        <v>50695240086113.906</v>
      </c>
      <c r="H6" s="16">
        <f>'KEEI BAU - Industry'!X$39*'Others Split'!$E$8</f>
        <v>51103513558924.125</v>
      </c>
      <c r="I6" s="16">
        <f>'KEEI BAU - Industry'!Y$39*'Others Split'!$E$8</f>
        <v>51511787031734.344</v>
      </c>
      <c r="J6" s="16">
        <f>'KEEI BAU - Industry'!Z$39*'Others Split'!$E$8</f>
        <v>51920060504544.563</v>
      </c>
      <c r="K6" s="16">
        <f>'KEEI BAU - Industry'!AA$39*'Others Split'!$E$8</f>
        <v>52328333977354.773</v>
      </c>
      <c r="L6" s="16">
        <f>'KEEI BAU - Industry'!AB$39*'Others Split'!$E$8</f>
        <v>52736607450164.992</v>
      </c>
      <c r="M6" s="16">
        <f>'KEEI BAU - Industry'!AC$39*'Others Split'!$E$8</f>
        <v>52952299096177.938</v>
      </c>
      <c r="N6" s="16">
        <f>'KEEI BAU - Industry'!AD$39*'Others Split'!$E$8</f>
        <v>53167990742190.883</v>
      </c>
      <c r="O6" s="16">
        <f>'KEEI BAU - Industry'!AE$39*'Others Split'!$E$8</f>
        <v>53383682388203.828</v>
      </c>
      <c r="P6" s="16">
        <f>'KEEI BAU - Industry'!AF$39*'Others Split'!$E$8</f>
        <v>53599374034216.773</v>
      </c>
      <c r="Q6" s="16">
        <f>'KEEI BAU - Industry'!AG$39*'Others Split'!$E$8</f>
        <v>53815065680229.727</v>
      </c>
      <c r="R6" s="16">
        <f>'KEEI BAU - Industry'!AH$39*'Others Split'!$E$8</f>
        <v>53969131141667.531</v>
      </c>
      <c r="S6" s="16">
        <f>'KEEI BAU - Industry'!AI$39*'Others Split'!$E$8</f>
        <v>54123196603105.352</v>
      </c>
      <c r="T6" s="16">
        <f>'KEEI BAU - Industry'!AJ$39*'Others Split'!$E$8</f>
        <v>54277262064543.172</v>
      </c>
      <c r="U6" s="16">
        <f>'KEEI BAU - Industry'!AK$39*'Others Split'!$E$8</f>
        <v>54431327525980.984</v>
      </c>
      <c r="V6" s="16">
        <f>'KEEI BAU - Industry'!AL$39*'Others Split'!$E$8</f>
        <v>54585392987418.797</v>
      </c>
      <c r="W6" s="16">
        <f>'KEEI BAU - Industry'!AM$39*'Others Split'!$E$8</f>
        <v>54821626694956.828</v>
      </c>
      <c r="X6" s="16">
        <f>'KEEI BAU - Industry'!AN$39*'Others Split'!$E$8</f>
        <v>55001836598335.57</v>
      </c>
      <c r="Y6" s="16">
        <f>'KEEI BAU - Industry'!AO$39*'Others Split'!$E$8</f>
        <v>55182046501714.359</v>
      </c>
      <c r="Z6" s="16">
        <f>'KEEI BAU - Industry'!AP$39*'Others Split'!$E$8</f>
        <v>55362256405093.148</v>
      </c>
      <c r="AA6" s="16">
        <f>'KEEI BAU - Industry'!AQ$39*'Others Split'!$E$8</f>
        <v>55542466308471.938</v>
      </c>
      <c r="AB6" s="16">
        <f>'KEEI BAU - Industry'!AR$39*'Others Split'!$E$8</f>
        <v>55722676211850.68</v>
      </c>
      <c r="AC6" s="16">
        <f>'KEEI BAU - Industry'!AS$39*'Others Split'!$E$8</f>
        <v>55902886115229.477</v>
      </c>
      <c r="AD6" s="16">
        <f>'KEEI BAU - Industry'!AT$39*'Others Split'!$E$8</f>
        <v>56083096018608.266</v>
      </c>
      <c r="AE6" s="16">
        <f>'KEEI BAU - Industry'!AU$39*'Others Split'!$E$8</f>
        <v>56263305921987.055</v>
      </c>
      <c r="AF6" s="16">
        <f>'KEEI BAU - Industry'!AV$39*'Others Split'!$E$8</f>
        <v>56443515825365.844</v>
      </c>
    </row>
    <row r="7" spans="1:35">
      <c r="A7" t="s">
        <v>7</v>
      </c>
      <c r="B7" s="16">
        <f>'KEEI BAU - Industry'!R$39*'Others Split'!$E$9</f>
        <v>32269617358653.113</v>
      </c>
      <c r="C7" s="16">
        <f>'KEEI BAU - Industry'!S$39*'Others Split'!$E$9</f>
        <v>33455470145302.844</v>
      </c>
      <c r="D7" s="16">
        <f>'KEEI BAU - Industry'!T$39*'Others Split'!$E$9</f>
        <v>34641322931952.57</v>
      </c>
      <c r="E7" s="16">
        <f>'KEEI BAU - Industry'!U$39*'Others Split'!$E$9</f>
        <v>35827175718602.297</v>
      </c>
      <c r="F7" s="16">
        <f>'KEEI BAU - Industry'!V$39*'Others Split'!$E$9</f>
        <v>37013028505252.023</v>
      </c>
      <c r="G7" s="16">
        <f>'KEEI BAU - Industry'!W$39*'Others Split'!$E$9</f>
        <v>38198881291901.75</v>
      </c>
      <c r="H7" s="16">
        <f>'KEEI BAU - Industry'!X$39*'Others Split'!$E$9</f>
        <v>38506515497717.094</v>
      </c>
      <c r="I7" s="16">
        <f>'KEEI BAU - Industry'!Y$39*'Others Split'!$E$9</f>
        <v>38814149703532.445</v>
      </c>
      <c r="J7" s="16">
        <f>'KEEI BAU - Industry'!Z$39*'Others Split'!$E$9</f>
        <v>39121783909347.789</v>
      </c>
      <c r="K7" s="16">
        <f>'KEEI BAU - Industry'!AA$39*'Others Split'!$E$9</f>
        <v>39429418115163.133</v>
      </c>
      <c r="L7" s="16">
        <f>'KEEI BAU - Industry'!AB$39*'Others Split'!$E$9</f>
        <v>39737052320978.484</v>
      </c>
      <c r="M7" s="16">
        <f>'KEEI BAU - Industry'!AC$39*'Others Split'!$E$9</f>
        <v>39899576052352.625</v>
      </c>
      <c r="N7" s="16">
        <f>'KEEI BAU - Industry'!AD$39*'Others Split'!$E$9</f>
        <v>40062099783726.773</v>
      </c>
      <c r="O7" s="16">
        <f>'KEEI BAU - Industry'!AE$39*'Others Split'!$E$9</f>
        <v>40224623515100.914</v>
      </c>
      <c r="P7" s="16">
        <f>'KEEI BAU - Industry'!AF$39*'Others Split'!$E$9</f>
        <v>40387147246475.063</v>
      </c>
      <c r="Q7" s="16">
        <f>'KEEI BAU - Industry'!AG$39*'Others Split'!$E$9</f>
        <v>40549670977849.211</v>
      </c>
      <c r="R7" s="16">
        <f>'KEEI BAU - Industry'!AH$39*'Others Split'!$E$9</f>
        <v>40665759357402.172</v>
      </c>
      <c r="S7" s="16">
        <f>'KEEI BAU - Industry'!AI$39*'Others Split'!$E$9</f>
        <v>40781847736955.133</v>
      </c>
      <c r="T7" s="16">
        <f>'KEEI BAU - Industry'!AJ$39*'Others Split'!$E$9</f>
        <v>40897936116508.086</v>
      </c>
      <c r="U7" s="16">
        <f>'KEEI BAU - Industry'!AK$39*'Others Split'!$E$9</f>
        <v>41014024496061.047</v>
      </c>
      <c r="V7" s="16">
        <f>'KEEI BAU - Industry'!AL$39*'Others Split'!$E$9</f>
        <v>41130112875614</v>
      </c>
      <c r="W7" s="16">
        <f>'KEEI BAU - Industry'!AM$39*'Others Split'!$E$9</f>
        <v>41308115057595.242</v>
      </c>
      <c r="X7" s="16">
        <f>'KEEI BAU - Industry'!AN$39*'Others Split'!$E$9</f>
        <v>41443903283375.344</v>
      </c>
      <c r="Y7" s="16">
        <f>'KEEI BAU - Industry'!AO$39*'Others Split'!$E$9</f>
        <v>41579691509155.484</v>
      </c>
      <c r="Z7" s="16">
        <f>'KEEI BAU - Industry'!AP$39*'Others Split'!$E$9</f>
        <v>41715479734935.617</v>
      </c>
      <c r="AA7" s="16">
        <f>'KEEI BAU - Industry'!AQ$39*'Others Split'!$E$9</f>
        <v>41851267960715.758</v>
      </c>
      <c r="AB7" s="16">
        <f>'KEEI BAU - Industry'!AR$39*'Others Split'!$E$9</f>
        <v>41987056186495.859</v>
      </c>
      <c r="AC7" s="16">
        <f>'KEEI BAU - Industry'!AS$39*'Others Split'!$E$9</f>
        <v>42122844412275.992</v>
      </c>
      <c r="AD7" s="16">
        <f>'KEEI BAU - Industry'!AT$39*'Others Split'!$E$9</f>
        <v>42258632638056.133</v>
      </c>
      <c r="AE7" s="16">
        <f>'KEEI BAU - Industry'!AU$39*'Others Split'!$E$9</f>
        <v>42394420863836.273</v>
      </c>
      <c r="AF7" s="16">
        <f>'KEEI BAU - Industry'!AV$39*'Others Split'!$E$9</f>
        <v>42530209089616.406</v>
      </c>
    </row>
    <row r="8" spans="1:35">
      <c r="A8" t="s">
        <v>8</v>
      </c>
      <c r="B8" s="16">
        <f>'KEEI BAU - Industry'!R$39*'Others Split'!$E$10</f>
        <v>5418413083152.9258</v>
      </c>
      <c r="C8" s="16">
        <f>'KEEI BAU - Industry'!S$39*'Others Split'!$E$10</f>
        <v>5617530419514.9346</v>
      </c>
      <c r="D8" s="16">
        <f>'KEEI BAU - Industry'!T$39*'Others Split'!$E$10</f>
        <v>5816647755876.9424</v>
      </c>
      <c r="E8" s="16">
        <f>'KEEI BAU - Industry'!U$39*'Others Split'!$E$10</f>
        <v>6015765092238.9502</v>
      </c>
      <c r="F8" s="16">
        <f>'KEEI BAU - Industry'!V$39*'Others Split'!$E$10</f>
        <v>6214882428600.959</v>
      </c>
      <c r="G8" s="16">
        <f>'KEEI BAU - Industry'!W$39*'Others Split'!$E$10</f>
        <v>6413999764962.9668</v>
      </c>
      <c r="H8" s="16">
        <f>'KEEI BAU - Industry'!X$39*'Others Split'!$E$10</f>
        <v>6465654830689.0029</v>
      </c>
      <c r="I8" s="16">
        <f>'KEEI BAU - Industry'!Y$39*'Others Split'!$E$10</f>
        <v>6517309896415.0381</v>
      </c>
      <c r="J8" s="16">
        <f>'KEEI BAU - Industry'!Z$39*'Others Split'!$E$10</f>
        <v>6568964962141.0732</v>
      </c>
      <c r="K8" s="16">
        <f>'KEEI BAU - Industry'!AA$39*'Others Split'!$E$10</f>
        <v>6620620027867.1084</v>
      </c>
      <c r="L8" s="16">
        <f>'KEEI BAU - Industry'!AB$39*'Others Split'!$E$10</f>
        <v>6672275093593.1436</v>
      </c>
      <c r="M8" s="16">
        <f>'KEEI BAU - Industry'!AC$39*'Others Split'!$E$10</f>
        <v>6699564562278.5957</v>
      </c>
      <c r="N8" s="16">
        <f>'KEEI BAU - Industry'!AD$39*'Others Split'!$E$10</f>
        <v>6726854030964.0488</v>
      </c>
      <c r="O8" s="16">
        <f>'KEEI BAU - Industry'!AE$39*'Others Split'!$E$10</f>
        <v>6754143499649.501</v>
      </c>
      <c r="P8" s="16">
        <f>'KEEI BAU - Industry'!AF$39*'Others Split'!$E$10</f>
        <v>6781432968334.9531</v>
      </c>
      <c r="Q8" s="16">
        <f>'KEEI BAU - Industry'!AG$39*'Others Split'!$E$10</f>
        <v>6808722437020.4072</v>
      </c>
      <c r="R8" s="16">
        <f>'KEEI BAU - Industry'!AH$39*'Others Split'!$E$10</f>
        <v>6828214914652.8721</v>
      </c>
      <c r="S8" s="16">
        <f>'KEEI BAU - Industry'!AI$39*'Others Split'!$E$10</f>
        <v>6847707392285.3379</v>
      </c>
      <c r="T8" s="16">
        <f>'KEEI BAU - Industry'!AJ$39*'Others Split'!$E$10</f>
        <v>6867199869917.8047</v>
      </c>
      <c r="U8" s="16">
        <f>'KEEI BAU - Industry'!AK$39*'Others Split'!$E$10</f>
        <v>6886692347550.2705</v>
      </c>
      <c r="V8" s="16">
        <f>'KEEI BAU - Industry'!AL$39*'Others Split'!$E$10</f>
        <v>6906184825182.7354</v>
      </c>
      <c r="W8" s="16">
        <f>'KEEI BAU - Industry'!AM$39*'Others Split'!$E$10</f>
        <v>6936073290885.8555</v>
      </c>
      <c r="X8" s="16">
        <f>'KEEI BAU - Industry'!AN$39*'Others Split'!$E$10</f>
        <v>6958873582904.4316</v>
      </c>
      <c r="Y8" s="16">
        <f>'KEEI BAU - Industry'!AO$39*'Others Split'!$E$10</f>
        <v>6981673874923.0146</v>
      </c>
      <c r="Z8" s="16">
        <f>'KEEI BAU - Industry'!AP$39*'Others Split'!$E$10</f>
        <v>7004474166941.5977</v>
      </c>
      <c r="AA8" s="16">
        <f>'KEEI BAU - Industry'!AQ$39*'Others Split'!$E$10</f>
        <v>7027274458960.1807</v>
      </c>
      <c r="AB8" s="16">
        <f>'KEEI BAU - Industry'!AR$39*'Others Split'!$E$10</f>
        <v>7050074750978.7568</v>
      </c>
      <c r="AC8" s="16">
        <f>'KEEI BAU - Industry'!AS$39*'Others Split'!$E$10</f>
        <v>7072875042997.3398</v>
      </c>
      <c r="AD8" s="16">
        <f>'KEEI BAU - Industry'!AT$39*'Others Split'!$E$10</f>
        <v>7095675335015.9229</v>
      </c>
      <c r="AE8" s="16">
        <f>'KEEI BAU - Industry'!AU$39*'Others Split'!$E$10</f>
        <v>7118475627034.5059</v>
      </c>
      <c r="AF8" s="16">
        <f>'KEEI BAU - Industry'!AV$39*'Others Split'!$E$10</f>
        <v>7141275919053.0889</v>
      </c>
    </row>
    <row r="9" spans="1:35">
      <c r="A9" t="s">
        <v>9</v>
      </c>
      <c r="B9" s="16">
        <f>'KEEI BAU - Industry'!R$39*'Others Split'!$E$11</f>
        <v>30934038521919.098</v>
      </c>
      <c r="C9" s="16">
        <f>'KEEI BAU - Industry'!S$39*'Others Split'!$E$11</f>
        <v>32070811089620.813</v>
      </c>
      <c r="D9" s="16">
        <f>'KEEI BAU - Industry'!T$39*'Others Split'!$E$11</f>
        <v>33207583657322.52</v>
      </c>
      <c r="E9" s="16">
        <f>'KEEI BAU - Industry'!U$39*'Others Split'!$E$11</f>
        <v>34344356225024.227</v>
      </c>
      <c r="F9" s="16">
        <f>'KEEI BAU - Industry'!V$39*'Others Split'!$E$11</f>
        <v>35481128792725.938</v>
      </c>
      <c r="G9" s="16">
        <f>'KEEI BAU - Industry'!W$39*'Others Split'!$E$11</f>
        <v>36617901360427.641</v>
      </c>
      <c r="H9" s="16">
        <f>'KEEI BAU - Industry'!X$39*'Others Split'!$E$11</f>
        <v>36912803164424.406</v>
      </c>
      <c r="I9" s="16">
        <f>'KEEI BAU - Industry'!Y$39*'Others Split'!$E$11</f>
        <v>37207704968421.164</v>
      </c>
      <c r="J9" s="16">
        <f>'KEEI BAU - Industry'!Z$39*'Others Split'!$E$11</f>
        <v>37502606772417.922</v>
      </c>
      <c r="K9" s="16">
        <f>'KEEI BAU - Industry'!AA$39*'Others Split'!$E$11</f>
        <v>37797508576414.68</v>
      </c>
      <c r="L9" s="16">
        <f>'KEEI BAU - Industry'!AB$39*'Others Split'!$E$11</f>
        <v>38092410380411.438</v>
      </c>
      <c r="M9" s="16">
        <f>'KEEI BAU - Industry'!AC$39*'Others Split'!$E$11</f>
        <v>38248207559881.422</v>
      </c>
      <c r="N9" s="16">
        <f>'KEEI BAU - Industry'!AD$39*'Others Split'!$E$11</f>
        <v>38404004739351.414</v>
      </c>
      <c r="O9" s="16">
        <f>'KEEI BAU - Industry'!AE$39*'Others Split'!$E$11</f>
        <v>38559801918821.398</v>
      </c>
      <c r="P9" s="16">
        <f>'KEEI BAU - Industry'!AF$39*'Others Split'!$E$11</f>
        <v>38715599098291.383</v>
      </c>
      <c r="Q9" s="16">
        <f>'KEEI BAU - Industry'!AG$39*'Others Split'!$E$11</f>
        <v>38871396277761.375</v>
      </c>
      <c r="R9" s="16">
        <f>'KEEI BAU - Industry'!AH$39*'Others Split'!$E$11</f>
        <v>38982679977382.781</v>
      </c>
      <c r="S9" s="16">
        <f>'KEEI BAU - Industry'!AI$39*'Others Split'!$E$11</f>
        <v>39093963677004.203</v>
      </c>
      <c r="T9" s="16">
        <f>'KEEI BAU - Industry'!AJ$39*'Others Split'!$E$11</f>
        <v>39205247376625.625</v>
      </c>
      <c r="U9" s="16">
        <f>'KEEI BAU - Industry'!AK$39*'Others Split'!$E$11</f>
        <v>39316531076247.039</v>
      </c>
      <c r="V9" s="16">
        <f>'KEEI BAU - Industry'!AL$39*'Others Split'!$E$11</f>
        <v>39427814775868.445</v>
      </c>
      <c r="W9" s="16">
        <f>'KEEI BAU - Industry'!AM$39*'Others Split'!$E$11</f>
        <v>39598449781954.656</v>
      </c>
      <c r="X9" s="16">
        <f>'KEEI BAU - Industry'!AN$39*'Others Split'!$E$11</f>
        <v>39728617988178.469</v>
      </c>
      <c r="Y9" s="16">
        <f>'KEEI BAU - Industry'!AO$39*'Others Split'!$E$11</f>
        <v>39858786194402.32</v>
      </c>
      <c r="Z9" s="16">
        <f>'KEEI BAU - Industry'!AP$39*'Others Split'!$E$11</f>
        <v>39988954400626.164</v>
      </c>
      <c r="AA9" s="16">
        <f>'KEEI BAU - Industry'!AQ$39*'Others Split'!$E$11</f>
        <v>40119122606850.016</v>
      </c>
      <c r="AB9" s="16">
        <f>'KEEI BAU - Industry'!AR$39*'Others Split'!$E$11</f>
        <v>40249290813073.828</v>
      </c>
      <c r="AC9" s="16">
        <f>'KEEI BAU - Industry'!AS$39*'Others Split'!$E$11</f>
        <v>40379459019297.672</v>
      </c>
      <c r="AD9" s="16">
        <f>'KEEI BAU - Industry'!AT$39*'Others Split'!$E$11</f>
        <v>40509627225521.523</v>
      </c>
      <c r="AE9" s="16">
        <f>'KEEI BAU - Industry'!AU$39*'Others Split'!$E$11</f>
        <v>40639795431745.367</v>
      </c>
      <c r="AF9" s="16">
        <f>'KEEI BAU - Industry'!AV$39*'Others Split'!$E$11</f>
        <v>40769963637969.219</v>
      </c>
      <c r="AG9" s="14"/>
    </row>
    <row r="10" spans="1:35">
      <c r="A10" t="s">
        <v>648</v>
      </c>
      <c r="B10" s="16">
        <v>0</v>
      </c>
      <c r="C10" s="16">
        <v>0</v>
      </c>
      <c r="D10" s="16">
        <v>0</v>
      </c>
      <c r="E10" s="16">
        <v>0</v>
      </c>
      <c r="F10" s="16">
        <v>0</v>
      </c>
      <c r="G10" s="16">
        <v>0</v>
      </c>
      <c r="H10" s="16">
        <v>0</v>
      </c>
      <c r="I10" s="16">
        <v>0</v>
      </c>
      <c r="J10" s="16">
        <v>0</v>
      </c>
      <c r="K10" s="16">
        <v>0</v>
      </c>
      <c r="L10" s="16">
        <v>0</v>
      </c>
      <c r="M10" s="16">
        <v>0</v>
      </c>
      <c r="N10" s="16">
        <v>0</v>
      </c>
      <c r="O10" s="16">
        <v>0</v>
      </c>
      <c r="P10" s="16">
        <v>0</v>
      </c>
      <c r="Q10" s="16">
        <v>0</v>
      </c>
      <c r="R10" s="16">
        <v>0</v>
      </c>
      <c r="S10" s="16">
        <v>0</v>
      </c>
      <c r="T10" s="16">
        <v>0</v>
      </c>
      <c r="U10" s="16">
        <v>0</v>
      </c>
      <c r="V10" s="16">
        <v>0</v>
      </c>
      <c r="W10" s="16">
        <v>0</v>
      </c>
      <c r="X10" s="16">
        <v>0</v>
      </c>
      <c r="Y10" s="16">
        <v>0</v>
      </c>
      <c r="Z10" s="16">
        <v>0</v>
      </c>
      <c r="AA10" s="16">
        <v>0</v>
      </c>
      <c r="AB10" s="16">
        <v>0</v>
      </c>
      <c r="AC10" s="16">
        <v>0</v>
      </c>
      <c r="AD10" s="16">
        <v>0</v>
      </c>
      <c r="AE10" s="16">
        <v>0</v>
      </c>
      <c r="AF10" s="16">
        <v>0</v>
      </c>
    </row>
    <row r="11" spans="1:35">
      <c r="A11" t="s">
        <v>125</v>
      </c>
      <c r="B11" s="16">
        <f>'KEEI BAU - Industry'!R$11*'Petrochemicals Split'!$E$6</f>
        <v>111993664482627.61</v>
      </c>
      <c r="C11" s="16">
        <f>'KEEI BAU - Industry'!S$11*'Petrochemicals Split'!$E$6</f>
        <v>118639897908122.36</v>
      </c>
      <c r="D11" s="16">
        <f>'KEEI BAU - Industry'!T$11*'Petrochemicals Split'!$E$6</f>
        <v>125286131333617.13</v>
      </c>
      <c r="E11" s="16">
        <f>'KEEI BAU - Industry'!U$11*'Petrochemicals Split'!$E$6</f>
        <v>131932364759111.89</v>
      </c>
      <c r="F11" s="16">
        <f>'KEEI BAU - Industry'!V$11*'Petrochemicals Split'!$E$6</f>
        <v>138578598184606.66</v>
      </c>
      <c r="G11" s="16">
        <f>'KEEI BAU - Industry'!W$11*'Petrochemicals Split'!$E$6</f>
        <v>145224831610101.44</v>
      </c>
      <c r="H11" s="16">
        <f>'KEEI BAU - Industry'!X$11*'Petrochemicals Split'!$E$6</f>
        <v>148355715210318.09</v>
      </c>
      <c r="I11" s="16">
        <f>'KEEI BAU - Industry'!Y$11*'Petrochemicals Split'!$E$6</f>
        <v>151486598810535.88</v>
      </c>
      <c r="J11" s="16">
        <f>'KEEI BAU - Industry'!Z$11*'Petrochemicals Split'!$E$6</f>
        <v>154617482410753.66</v>
      </c>
      <c r="K11" s="16">
        <f>'KEEI BAU - Industry'!AA$11*'Petrochemicals Split'!$E$6</f>
        <v>157748366010971.44</v>
      </c>
      <c r="L11" s="16">
        <f>'KEEI BAU - Industry'!AB$11*'Petrochemicals Split'!$E$6</f>
        <v>160879249611190.31</v>
      </c>
      <c r="M11" s="16">
        <f>'KEEI BAU - Industry'!AC$11*'Petrochemicals Split'!$E$6</f>
        <v>163646687982291.91</v>
      </c>
      <c r="N11" s="16">
        <f>'KEEI BAU - Industry'!AD$11*'Petrochemicals Split'!$E$6</f>
        <v>166414126353393.5</v>
      </c>
      <c r="O11" s="16">
        <f>'KEEI BAU - Industry'!AE$11*'Petrochemicals Split'!$E$6</f>
        <v>169181564724495.06</v>
      </c>
      <c r="P11" s="16">
        <f>'KEEI BAU - Industry'!AF$11*'Petrochemicals Split'!$E$6</f>
        <v>171949003095596.66</v>
      </c>
      <c r="Q11" s="16">
        <f>'KEEI BAU - Industry'!AG$11*'Petrochemicals Split'!$E$6</f>
        <v>174716441466698.25</v>
      </c>
      <c r="R11" s="16">
        <f>'KEEI BAU - Industry'!AH$11*'Petrochemicals Split'!$E$6</f>
        <v>177321862085060.19</v>
      </c>
      <c r="S11" s="16">
        <f>'KEEI BAU - Industry'!AI$11*'Petrochemicals Split'!$E$6</f>
        <v>179927282703423.22</v>
      </c>
      <c r="T11" s="16">
        <f>'KEEI BAU - Industry'!AJ$11*'Petrochemicals Split'!$E$6</f>
        <v>182532703321786.28</v>
      </c>
      <c r="U11" s="16">
        <f>'KEEI BAU - Industry'!AK$11*'Petrochemicals Split'!$E$6</f>
        <v>185138123940149.31</v>
      </c>
      <c r="V11" s="16">
        <f>'KEEI BAU - Industry'!AL$11*'Petrochemicals Split'!$E$6</f>
        <v>187743544558513.47</v>
      </c>
      <c r="W11" s="16">
        <f>'KEEI BAU - Industry'!AM$11*'Petrochemicals Split'!$E$6</f>
        <v>190564988847192.72</v>
      </c>
      <c r="X11" s="16">
        <f>'KEEI BAU - Industry'!AN$11*'Petrochemicals Split'!$E$6</f>
        <v>193239144269748.44</v>
      </c>
      <c r="Y11" s="16">
        <f>'KEEI BAU - Industry'!AO$11*'Petrochemicals Split'!$E$6</f>
        <v>195913299692303.06</v>
      </c>
      <c r="Z11" s="16">
        <f>'KEEI BAU - Industry'!AP$11*'Petrochemicals Split'!$E$6</f>
        <v>198587455114857.69</v>
      </c>
      <c r="AA11" s="16">
        <f>'KEEI BAU - Industry'!AQ$11*'Petrochemicals Split'!$E$6</f>
        <v>201261610537413.41</v>
      </c>
      <c r="AB11" s="16">
        <f>'KEEI BAU - Industry'!AR$11*'Petrochemicals Split'!$E$6</f>
        <v>203935765959968.03</v>
      </c>
      <c r="AC11" s="16">
        <f>'KEEI BAU - Industry'!AS$11*'Petrochemicals Split'!$E$6</f>
        <v>206609921382523.75</v>
      </c>
      <c r="AD11" s="16">
        <f>'KEEI BAU - Industry'!AT$11*'Petrochemicals Split'!$E$6</f>
        <v>209284076805078.38</v>
      </c>
      <c r="AE11" s="16">
        <f>'KEEI BAU - Industry'!AU$11*'Petrochemicals Split'!$E$6</f>
        <v>211958232227632.97</v>
      </c>
      <c r="AF11" s="16">
        <f>'KEEI BAU - Industry'!AV$11*'Petrochemicals Split'!$E$6</f>
        <v>214632387650188.69</v>
      </c>
    </row>
    <row r="12" spans="1:35">
      <c r="A12" t="s">
        <v>12</v>
      </c>
      <c r="B12" s="16">
        <f>'KEEI BAU - Industry'!R$11*'Petrochemicals Split'!$E$7</f>
        <v>90858102826993.719</v>
      </c>
      <c r="C12" s="16">
        <f>'KEEI BAU - Industry'!S$11*'Petrochemicals Split'!$E$7</f>
        <v>96250052119620.688</v>
      </c>
      <c r="D12" s="16">
        <f>'KEEI BAU - Industry'!T$11*'Petrochemicals Split'!$E$7</f>
        <v>101642001412247.66</v>
      </c>
      <c r="E12" s="16">
        <f>'KEEI BAU - Industry'!U$11*'Petrochemicals Split'!$E$7</f>
        <v>107033950704874.63</v>
      </c>
      <c r="F12" s="16">
        <f>'KEEI BAU - Industry'!V$11*'Petrochemicals Split'!$E$7</f>
        <v>112425899997501.61</v>
      </c>
      <c r="G12" s="16">
        <f>'KEEI BAU - Industry'!W$11*'Petrochemicals Split'!$E$7</f>
        <v>117817849290128.58</v>
      </c>
      <c r="H12" s="16">
        <f>'KEEI BAU - Industry'!X$11*'Petrochemicals Split'!$E$7</f>
        <v>120357869258239.91</v>
      </c>
      <c r="I12" s="16">
        <f>'KEEI BAU - Industry'!Y$11*'Petrochemicals Split'!$E$7</f>
        <v>122897889226352.13</v>
      </c>
      <c r="J12" s="16">
        <f>'KEEI BAU - Industry'!Z$11*'Petrochemicals Split'!$E$7</f>
        <v>125437909194464.36</v>
      </c>
      <c r="K12" s="16">
        <f>'KEEI BAU - Industry'!AA$11*'Petrochemicals Split'!$E$7</f>
        <v>127977929162576.58</v>
      </c>
      <c r="L12" s="16">
        <f>'KEEI BAU - Industry'!AB$11*'Petrochemicals Split'!$E$7</f>
        <v>130517949130689.7</v>
      </c>
      <c r="M12" s="16">
        <f>'KEEI BAU - Industry'!AC$11*'Petrochemicals Split'!$E$7</f>
        <v>132763113633972.11</v>
      </c>
      <c r="N12" s="16">
        <f>'KEEI BAU - Industry'!AD$11*'Petrochemicals Split'!$E$7</f>
        <v>135008278137254.53</v>
      </c>
      <c r="O12" s="16">
        <f>'KEEI BAU - Industry'!AE$11*'Petrochemicals Split'!$E$7</f>
        <v>137253442640536.94</v>
      </c>
      <c r="P12" s="16">
        <f>'KEEI BAU - Industry'!AF$11*'Petrochemicals Split'!$E$7</f>
        <v>139498607143819.36</v>
      </c>
      <c r="Q12" s="16">
        <f>'KEEI BAU - Industry'!AG$11*'Petrochemicals Split'!$E$7</f>
        <v>141743771647101.78</v>
      </c>
      <c r="R12" s="16">
        <f>'KEEI BAU - Industry'!AH$11*'Petrochemicals Split'!$E$7</f>
        <v>143857494557627.84</v>
      </c>
      <c r="S12" s="16">
        <f>'KEEI BAU - Industry'!AI$11*'Petrochemicals Split'!$E$7</f>
        <v>145971217468154.78</v>
      </c>
      <c r="T12" s="16">
        <f>'KEEI BAU - Industry'!AJ$11*'Petrochemicals Split'!$E$7</f>
        <v>148084940378681.75</v>
      </c>
      <c r="U12" s="16">
        <f>'KEEI BAU - Industry'!AK$11*'Petrochemicals Split'!$E$7</f>
        <v>150198663289208.69</v>
      </c>
      <c r="V12" s="16">
        <f>'KEEI BAU - Industry'!AL$11*'Petrochemicals Split'!$E$7</f>
        <v>152312386199736.56</v>
      </c>
      <c r="W12" s="16">
        <f>'KEEI BAU - Industry'!AM$11*'Petrochemicals Split'!$E$7</f>
        <v>154601364567269.28</v>
      </c>
      <c r="X12" s="16">
        <f>'KEEI BAU - Industry'!AN$11*'Petrochemicals Split'!$E$7</f>
        <v>156770850577753.56</v>
      </c>
      <c r="Y12" s="16">
        <f>'KEEI BAU - Industry'!AO$11*'Petrochemicals Split'!$E$7</f>
        <v>158940336588236.97</v>
      </c>
      <c r="Z12" s="16">
        <f>'KEEI BAU - Industry'!AP$11*'Petrochemicals Split'!$E$7</f>
        <v>161109822598720.34</v>
      </c>
      <c r="AA12" s="16">
        <f>'KEEI BAU - Industry'!AQ$11*'Petrochemicals Split'!$E$7</f>
        <v>163279308609204.63</v>
      </c>
      <c r="AB12" s="16">
        <f>'KEEI BAU - Industry'!AR$11*'Petrochemicals Split'!$E$7</f>
        <v>165448794619688</v>
      </c>
      <c r="AC12" s="16">
        <f>'KEEI BAU - Industry'!AS$11*'Petrochemicals Split'!$E$7</f>
        <v>167618280630172.28</v>
      </c>
      <c r="AD12" s="16">
        <f>'KEEI BAU - Industry'!AT$11*'Petrochemicals Split'!$E$7</f>
        <v>169787766640655.66</v>
      </c>
      <c r="AE12" s="16">
        <f>'KEEI BAU - Industry'!AU$11*'Petrochemicals Split'!$E$7</f>
        <v>171957252651139.03</v>
      </c>
      <c r="AF12" s="16">
        <f>'KEEI BAU - Industry'!AV$11*'Petrochemicals Split'!$E$7</f>
        <v>174126738661623.31</v>
      </c>
    </row>
    <row r="13" spans="1:35">
      <c r="A13" t="s">
        <v>13</v>
      </c>
      <c r="B13" s="16">
        <f>'KEEI BAU - Industry'!R$39*'Others Split'!$E$12</f>
        <v>10404035147059.492</v>
      </c>
      <c r="C13" s="16">
        <f>'KEEI BAU - Industry'!S$39*'Others Split'!$E$12</f>
        <v>10786365496205.508</v>
      </c>
      <c r="D13" s="16">
        <f>'KEEI BAU - Industry'!T$39*'Others Split'!$E$12</f>
        <v>11168695845351.523</v>
      </c>
      <c r="E13" s="16">
        <f>'KEEI BAU - Industry'!U$39*'Others Split'!$E$12</f>
        <v>11551026194497.539</v>
      </c>
      <c r="F13" s="16">
        <f>'KEEI BAU - Industry'!V$39*'Others Split'!$E$12</f>
        <v>11933356543643.557</v>
      </c>
      <c r="G13" s="16">
        <f>'KEEI BAU - Industry'!W$39*'Others Split'!$E$12</f>
        <v>12315686892789.572</v>
      </c>
      <c r="H13" s="16">
        <f>'KEEI BAU - Industry'!X$39*'Others Split'!$E$12</f>
        <v>12414871120918.711</v>
      </c>
      <c r="I13" s="16">
        <f>'KEEI BAU - Industry'!Y$39*'Others Split'!$E$12</f>
        <v>12514055349047.848</v>
      </c>
      <c r="J13" s="16">
        <f>'KEEI BAU - Industry'!Z$39*'Others Split'!$E$12</f>
        <v>12613239577176.984</v>
      </c>
      <c r="K13" s="16">
        <f>'KEEI BAU - Industry'!AA$39*'Others Split'!$E$12</f>
        <v>12712423805306.121</v>
      </c>
      <c r="L13" s="16">
        <f>'KEEI BAU - Industry'!AB$39*'Others Split'!$E$12</f>
        <v>12811608033435.256</v>
      </c>
      <c r="M13" s="16">
        <f>'KEEI BAU - Industry'!AC$39*'Others Split'!$E$12</f>
        <v>12864007248295.934</v>
      </c>
      <c r="N13" s="16">
        <f>'KEEI BAU - Industry'!AD$39*'Others Split'!$E$12</f>
        <v>12916406463156.609</v>
      </c>
      <c r="O13" s="16">
        <f>'KEEI BAU - Industry'!AE$39*'Others Split'!$E$12</f>
        <v>12968805678017.285</v>
      </c>
      <c r="P13" s="16">
        <f>'KEEI BAU - Industry'!AF$39*'Others Split'!$E$12</f>
        <v>13021204892877.961</v>
      </c>
      <c r="Q13" s="16">
        <f>'KEEI BAU - Industry'!AG$39*'Others Split'!$E$12</f>
        <v>13073604107738.639</v>
      </c>
      <c r="R13" s="16">
        <f>'KEEI BAU - Industry'!AH$39*'Others Split'!$E$12</f>
        <v>13111032118353.404</v>
      </c>
      <c r="S13" s="16">
        <f>'KEEI BAU - Industry'!AI$39*'Others Split'!$E$12</f>
        <v>13148460128968.174</v>
      </c>
      <c r="T13" s="16">
        <f>'KEEI BAU - Industry'!AJ$39*'Others Split'!$E$12</f>
        <v>13185888139582.941</v>
      </c>
      <c r="U13" s="16">
        <f>'KEEI BAU - Industry'!AK$39*'Others Split'!$E$12</f>
        <v>13223316150197.711</v>
      </c>
      <c r="V13" s="16">
        <f>'KEEI BAU - Industry'!AL$39*'Others Split'!$E$12</f>
        <v>13260744160812.477</v>
      </c>
      <c r="W13" s="16">
        <f>'KEEI BAU - Industry'!AM$39*'Others Split'!$E$12</f>
        <v>13318133777088.465</v>
      </c>
      <c r="X13" s="16">
        <f>'KEEI BAU - Industry'!AN$39*'Others Split'!$E$12</f>
        <v>13361913207686.336</v>
      </c>
      <c r="Y13" s="16">
        <f>'KEEI BAU - Industry'!AO$39*'Others Split'!$E$12</f>
        <v>13405692638284.219</v>
      </c>
      <c r="Z13" s="16">
        <f>'KEEI BAU - Industry'!AP$39*'Others Split'!$E$12</f>
        <v>13449472068882.104</v>
      </c>
      <c r="AA13" s="16">
        <f>'KEEI BAU - Industry'!AQ$39*'Others Split'!$E$12</f>
        <v>13493251499479.986</v>
      </c>
      <c r="AB13" s="16">
        <f>'KEEI BAU - Industry'!AR$39*'Others Split'!$E$12</f>
        <v>13537030930077.857</v>
      </c>
      <c r="AC13" s="16">
        <f>'KEEI BAU - Industry'!AS$39*'Others Split'!$E$12</f>
        <v>13580810360675.74</v>
      </c>
      <c r="AD13" s="16">
        <f>'KEEI BAU - Industry'!AT$39*'Others Split'!$E$12</f>
        <v>13624589791273.623</v>
      </c>
      <c r="AE13" s="16">
        <f>'KEEI BAU - Industry'!AU$39*'Others Split'!$E$12</f>
        <v>13668369221871.508</v>
      </c>
      <c r="AF13" s="16">
        <f>'KEEI BAU - Industry'!AV$39*'Others Split'!$E$12</f>
        <v>13712148652469.391</v>
      </c>
    </row>
    <row r="14" spans="1:35">
      <c r="A14" t="s">
        <v>14</v>
      </c>
      <c r="B14" s="16">
        <f>'KEEI BAU - Industry'!R$39*'Others Split'!$E$13</f>
        <v>26220007280777.914</v>
      </c>
      <c r="C14" s="16">
        <f>'KEEI BAU - Industry'!S$39*'Others Split'!$E$13</f>
        <v>27183547330054.297</v>
      </c>
      <c r="D14" s="16">
        <f>'KEEI BAU - Industry'!T$39*'Others Split'!$E$13</f>
        <v>28147087379330.68</v>
      </c>
      <c r="E14" s="16">
        <f>'KEEI BAU - Industry'!U$39*'Others Split'!$E$13</f>
        <v>29110627428607.059</v>
      </c>
      <c r="F14" s="16">
        <f>'KEEI BAU - Industry'!V$39*'Others Split'!$E$13</f>
        <v>30074167477883.441</v>
      </c>
      <c r="G14" s="16">
        <f>'KEEI BAU - Industry'!W$39*'Others Split'!$E$13</f>
        <v>31037707527159.824</v>
      </c>
      <c r="H14" s="16">
        <f>'KEEI BAU - Industry'!X$39*'Others Split'!$E$13</f>
        <v>31287669310922.094</v>
      </c>
      <c r="I14" s="16">
        <f>'KEEI BAU - Industry'!Y$39*'Others Split'!$E$13</f>
        <v>31537631094684.359</v>
      </c>
      <c r="J14" s="16">
        <f>'KEEI BAU - Industry'!Z$39*'Others Split'!$E$13</f>
        <v>31787592878446.625</v>
      </c>
      <c r="K14" s="16">
        <f>'KEEI BAU - Industry'!AA$39*'Others Split'!$E$13</f>
        <v>32037554662208.891</v>
      </c>
      <c r="L14" s="16">
        <f>'KEEI BAU - Industry'!AB$39*'Others Split'!$E$13</f>
        <v>32287516445971.156</v>
      </c>
      <c r="M14" s="16">
        <f>'KEEI BAU - Industry'!AC$39*'Others Split'!$E$13</f>
        <v>32419571727958.766</v>
      </c>
      <c r="N14" s="16">
        <f>'KEEI BAU - Industry'!AD$39*'Others Split'!$E$13</f>
        <v>32551627009946.379</v>
      </c>
      <c r="O14" s="16">
        <f>'KEEI BAU - Industry'!AE$39*'Others Split'!$E$13</f>
        <v>32683682291933.992</v>
      </c>
      <c r="P14" s="16">
        <f>'KEEI BAU - Industry'!AF$39*'Others Split'!$E$13</f>
        <v>32815737573921.602</v>
      </c>
      <c r="Q14" s="16">
        <f>'KEEI BAU - Industry'!AG$39*'Others Split'!$E$13</f>
        <v>32947792855909.219</v>
      </c>
      <c r="R14" s="16">
        <f>'KEEI BAU - Industry'!AH$39*'Others Split'!$E$13</f>
        <v>33042118057328.938</v>
      </c>
      <c r="S14" s="16">
        <f>'KEEI BAU - Industry'!AI$39*'Others Split'!$E$13</f>
        <v>33136443258748.66</v>
      </c>
      <c r="T14" s="16">
        <f>'KEEI BAU - Industry'!AJ$39*'Others Split'!$E$13</f>
        <v>33230768460168.383</v>
      </c>
      <c r="U14" s="16">
        <f>'KEEI BAU - Industry'!AK$39*'Others Split'!$E$13</f>
        <v>33325093661588.105</v>
      </c>
      <c r="V14" s="16">
        <f>'KEEI BAU - Industry'!AL$39*'Others Split'!$E$13</f>
        <v>33419418863007.824</v>
      </c>
      <c r="W14" s="16">
        <f>'KEEI BAU - Industry'!AM$39*'Others Split'!$E$13</f>
        <v>33564050838518.09</v>
      </c>
      <c r="X14" s="16">
        <f>'KEEI BAU - Industry'!AN$39*'Others Split'!$E$13</f>
        <v>33674382740784.773</v>
      </c>
      <c r="Y14" s="16">
        <f>'KEEI BAU - Industry'!AO$39*'Others Split'!$E$13</f>
        <v>33784714643051.488</v>
      </c>
      <c r="Z14" s="16">
        <f>'KEEI BAU - Industry'!AP$39*'Others Split'!$E$13</f>
        <v>33895046545318.199</v>
      </c>
      <c r="AA14" s="16">
        <f>'KEEI BAU - Industry'!AQ$39*'Others Split'!$E$13</f>
        <v>34005378447584.91</v>
      </c>
      <c r="AB14" s="16">
        <f>'KEEI BAU - Industry'!AR$39*'Others Split'!$E$13</f>
        <v>34115710349851.594</v>
      </c>
      <c r="AC14" s="16">
        <f>'KEEI BAU - Industry'!AS$39*'Others Split'!$E$13</f>
        <v>34226042252118.309</v>
      </c>
      <c r="AD14" s="16">
        <f>'KEEI BAU - Industry'!AT$39*'Others Split'!$E$13</f>
        <v>34336374154385.02</v>
      </c>
      <c r="AE14" s="16">
        <f>'KEEI BAU - Industry'!AU$39*'Others Split'!$E$13</f>
        <v>34446706056651.73</v>
      </c>
      <c r="AF14" s="16">
        <f>'KEEI BAU - Industry'!AV$39*'Others Split'!$E$13</f>
        <v>34557037958918.445</v>
      </c>
    </row>
    <row r="15" spans="1:35">
      <c r="A15" t="s">
        <v>15</v>
      </c>
      <c r="B15" s="16">
        <f>'KEEI BAU - Industry'!R25</f>
        <v>113453815414940.44</v>
      </c>
      <c r="C15" s="16">
        <f>'KEEI BAU - Industry'!S25</f>
        <v>111582803194702.36</v>
      </c>
      <c r="D15" s="16">
        <f>'KEEI BAU - Industry'!T25</f>
        <v>109711790974464.27</v>
      </c>
      <c r="E15" s="16">
        <f>'KEEI BAU - Industry'!U25</f>
        <v>107840778754226.19</v>
      </c>
      <c r="F15" s="16">
        <f>'KEEI BAU - Industry'!V25</f>
        <v>105969766533988.09</v>
      </c>
      <c r="G15" s="16">
        <f>'KEEI BAU - Industry'!W25</f>
        <v>104098754313750</v>
      </c>
      <c r="H15" s="16">
        <f>'KEEI BAU - Industry'!X25</f>
        <v>103464247620790</v>
      </c>
      <c r="I15" s="16">
        <f>'KEEI BAU - Industry'!Y25</f>
        <v>102829740927830</v>
      </c>
      <c r="J15" s="16">
        <f>'KEEI BAU - Industry'!Z25</f>
        <v>102195234234870</v>
      </c>
      <c r="K15" s="16">
        <f>'KEEI BAU - Industry'!AA25</f>
        <v>101560727541910</v>
      </c>
      <c r="L15" s="16">
        <f>'KEEI BAU - Industry'!AB25</f>
        <v>100926220848950</v>
      </c>
      <c r="M15" s="16">
        <f>'KEEI BAU - Industry'!AC25</f>
        <v>100648624170780</v>
      </c>
      <c r="N15" s="16">
        <f>'KEEI BAU - Industry'!AD25</f>
        <v>100371027492610</v>
      </c>
      <c r="O15" s="16">
        <f>'KEEI BAU - Industry'!AE25</f>
        <v>100093430814440</v>
      </c>
      <c r="P15" s="16">
        <f>'KEEI BAU - Industry'!AF25</f>
        <v>99815834136270</v>
      </c>
      <c r="Q15" s="16">
        <f>'KEEI BAU - Industry'!AG25</f>
        <v>99538237458099.984</v>
      </c>
      <c r="R15" s="16">
        <f>'KEEI BAU - Industry'!AH25</f>
        <v>99395473452184</v>
      </c>
      <c r="S15" s="16">
        <f>'KEEI BAU - Industry'!AI25</f>
        <v>99252709446268</v>
      </c>
      <c r="T15" s="16">
        <f>'KEEI BAU - Industry'!AJ25</f>
        <v>99109945440352.063</v>
      </c>
      <c r="U15" s="16">
        <f>'KEEI BAU - Industry'!AK25</f>
        <v>98967181434436.063</v>
      </c>
      <c r="V15" s="16">
        <f>'KEEI BAU - Industry'!AL25</f>
        <v>98824417428520</v>
      </c>
      <c r="W15" s="16">
        <f>'KEEI BAU - Industry'!AM25</f>
        <v>98501876526265.375</v>
      </c>
      <c r="X15" s="16">
        <f>'KEEI BAU - Industry'!AN25</f>
        <v>98301910780605.25</v>
      </c>
      <c r="Y15" s="16">
        <f>'KEEI BAU - Industry'!AO25</f>
        <v>98101945034945.125</v>
      </c>
      <c r="Z15" s="16">
        <f>'KEEI BAU - Industry'!AP25</f>
        <v>97901979289285</v>
      </c>
      <c r="AA15" s="16">
        <f>'KEEI BAU - Industry'!AQ25</f>
        <v>97702013543624.938</v>
      </c>
      <c r="AB15" s="16">
        <f>'KEEI BAU - Industry'!AR25</f>
        <v>97502047797964.813</v>
      </c>
      <c r="AC15" s="16">
        <f>'KEEI BAU - Industry'!AS25</f>
        <v>97302082052304.688</v>
      </c>
      <c r="AD15" s="16">
        <f>'KEEI BAU - Industry'!AT25</f>
        <v>97102116306644.563</v>
      </c>
      <c r="AE15" s="16">
        <f>'KEEI BAU - Industry'!AU25</f>
        <v>96902150560984.438</v>
      </c>
      <c r="AF15" s="16">
        <f>'KEEI BAU - Industry'!AV25</f>
        <v>96702184815324.313</v>
      </c>
      <c r="AG15" s="14"/>
    </row>
    <row r="16" spans="1:35">
      <c r="A16" t="s">
        <v>16</v>
      </c>
      <c r="B16" s="16">
        <f>'KEEI BAU - Industry'!R$18*'Non-ferrous Metals Split'!$E$6</f>
        <v>13385046457348.111</v>
      </c>
      <c r="C16" s="16">
        <f>'KEEI BAU - Industry'!S$18*'Non-ferrous Metals Split'!$E$6</f>
        <v>13813226839212.182</v>
      </c>
      <c r="D16" s="16">
        <f>'KEEI BAU - Industry'!T$18*'Non-ferrous Metals Split'!$E$6</f>
        <v>14241407221076.248</v>
      </c>
      <c r="E16" s="16">
        <f>'KEEI BAU - Industry'!U$18*'Non-ferrous Metals Split'!$E$6</f>
        <v>14669587602940.316</v>
      </c>
      <c r="F16" s="16">
        <f>'KEEI BAU - Industry'!V$18*'Non-ferrous Metals Split'!$E$6</f>
        <v>15097767984804.383</v>
      </c>
      <c r="G16" s="16">
        <f>'KEEI BAU - Industry'!W$18*'Non-ferrous Metals Split'!$E$6</f>
        <v>15525948366668.449</v>
      </c>
      <c r="H16" s="16">
        <f>'KEEI BAU - Industry'!X$18*'Non-ferrous Metals Split'!$E$6</f>
        <v>15644036824427.035</v>
      </c>
      <c r="I16" s="16">
        <f>'KEEI BAU - Industry'!Y$18*'Non-ferrous Metals Split'!$E$6</f>
        <v>15762125282185.619</v>
      </c>
      <c r="J16" s="16">
        <f>'KEEI BAU - Industry'!Z$18*'Non-ferrous Metals Split'!$E$6</f>
        <v>15880213739944.203</v>
      </c>
      <c r="K16" s="16">
        <f>'KEEI BAU - Industry'!AA$18*'Non-ferrous Metals Split'!$E$6</f>
        <v>15998302197702.789</v>
      </c>
      <c r="L16" s="16">
        <f>'KEEI BAU - Industry'!AB$18*'Non-ferrous Metals Split'!$E$6</f>
        <v>16116390655461.373</v>
      </c>
      <c r="M16" s="16">
        <f>'KEEI BAU - Industry'!AC$18*'Non-ferrous Metals Split'!$E$6</f>
        <v>16213008484536.578</v>
      </c>
      <c r="N16" s="16">
        <f>'KEEI BAU - Industry'!AD$18*'Non-ferrous Metals Split'!$E$6</f>
        <v>16309626313611.783</v>
      </c>
      <c r="O16" s="16">
        <f>'KEEI BAU - Industry'!AE$18*'Non-ferrous Metals Split'!$E$6</f>
        <v>16406244142686.99</v>
      </c>
      <c r="P16" s="16">
        <f>'KEEI BAU - Industry'!AF$18*'Non-ferrous Metals Split'!$E$6</f>
        <v>16502861971762.195</v>
      </c>
      <c r="Q16" s="16">
        <f>'KEEI BAU - Industry'!AG$18*'Non-ferrous Metals Split'!$E$6</f>
        <v>16599479800837.402</v>
      </c>
      <c r="R16" s="16">
        <f>'KEEI BAU - Industry'!AH$18*'Non-ferrous Metals Split'!$E$6</f>
        <v>16704149115668.873</v>
      </c>
      <c r="S16" s="16">
        <f>'KEEI BAU - Industry'!AI$18*'Non-ferrous Metals Split'!$E$6</f>
        <v>16808818430500.346</v>
      </c>
      <c r="T16" s="16">
        <f>'KEEI BAU - Industry'!AJ$18*'Non-ferrous Metals Split'!$E$6</f>
        <v>16913487745331.818</v>
      </c>
      <c r="U16" s="16">
        <f>'KEEI BAU - Industry'!AK$18*'Non-ferrous Metals Split'!$E$6</f>
        <v>17018157060163.291</v>
      </c>
      <c r="V16" s="16">
        <f>'KEEI BAU - Industry'!AL$18*'Non-ferrous Metals Split'!$E$6</f>
        <v>17122826374994.764</v>
      </c>
      <c r="W16" s="16">
        <f>'KEEI BAU - Industry'!AM$18*'Non-ferrous Metals Split'!$E$6</f>
        <v>17216760375484.547</v>
      </c>
      <c r="X16" s="16">
        <f>'KEEI BAU - Industry'!AN$18*'Non-ferrous Metals Split'!$E$6</f>
        <v>17318013908480.02</v>
      </c>
      <c r="Y16" s="16">
        <f>'KEEI BAU - Industry'!AO$18*'Non-ferrous Metals Split'!$E$6</f>
        <v>17419267441475.492</v>
      </c>
      <c r="Z16" s="16">
        <f>'KEEI BAU - Industry'!AP$18*'Non-ferrous Metals Split'!$E$6</f>
        <v>17520520974470.967</v>
      </c>
      <c r="AA16" s="16">
        <f>'KEEI BAU - Industry'!AQ$18*'Non-ferrous Metals Split'!$E$6</f>
        <v>17621774507466.438</v>
      </c>
      <c r="AB16" s="16">
        <f>'KEEI BAU - Industry'!AR$18*'Non-ferrous Metals Split'!$E$6</f>
        <v>17723028040461.953</v>
      </c>
      <c r="AC16" s="16">
        <f>'KEEI BAU - Industry'!AS$18*'Non-ferrous Metals Split'!$E$6</f>
        <v>17824281573457.426</v>
      </c>
      <c r="AD16" s="16">
        <f>'KEEI BAU - Industry'!AT$18*'Non-ferrous Metals Split'!$E$6</f>
        <v>17925535106452.898</v>
      </c>
      <c r="AE16" s="16">
        <f>'KEEI BAU - Industry'!AU$18*'Non-ferrous Metals Split'!$E$6</f>
        <v>18026788639448.371</v>
      </c>
      <c r="AF16" s="16">
        <f>'KEEI BAU - Industry'!AV$18*'Non-ferrous Metals Split'!$E$6</f>
        <v>18128042172443.844</v>
      </c>
    </row>
    <row r="17" spans="1:33">
      <c r="A17" t="s">
        <v>17</v>
      </c>
      <c r="B17" s="16">
        <f>'KEEI BAU - Industry'!R$18*'Non-ferrous Metals Split'!$E$7</f>
        <v>26170858905322.965</v>
      </c>
      <c r="C17" s="16">
        <f>'KEEI BAU - Industry'!S$18*'Non-ferrous Metals Split'!$E$7</f>
        <v>27008050497858.688</v>
      </c>
      <c r="D17" s="16">
        <f>'KEEI BAU - Industry'!T$18*'Non-ferrous Metals Split'!$E$7</f>
        <v>27845242090394.402</v>
      </c>
      <c r="E17" s="16">
        <f>'KEEI BAU - Industry'!U$18*'Non-ferrous Metals Split'!$E$7</f>
        <v>28682433682930.121</v>
      </c>
      <c r="F17" s="16">
        <f>'KEEI BAU - Industry'!V$18*'Non-ferrous Metals Split'!$E$7</f>
        <v>29519625275465.836</v>
      </c>
      <c r="G17" s="16">
        <f>'KEEI BAU - Industry'!W$18*'Non-ferrous Metals Split'!$E$7</f>
        <v>30356816868001.551</v>
      </c>
      <c r="H17" s="16">
        <f>'KEEI BAU - Industry'!X$18*'Non-ferrous Metals Split'!$E$7</f>
        <v>30587707091370.965</v>
      </c>
      <c r="I17" s="16">
        <f>'KEEI BAU - Industry'!Y$18*'Non-ferrous Metals Split'!$E$7</f>
        <v>30818597314740.383</v>
      </c>
      <c r="J17" s="16">
        <f>'KEEI BAU - Industry'!Z$18*'Non-ferrous Metals Split'!$E$7</f>
        <v>31049487538109.797</v>
      </c>
      <c r="K17" s="16">
        <f>'KEEI BAU - Industry'!AA$18*'Non-ferrous Metals Split'!$E$7</f>
        <v>31280377761479.211</v>
      </c>
      <c r="L17" s="16">
        <f>'KEEI BAU - Industry'!AB$18*'Non-ferrous Metals Split'!$E$7</f>
        <v>31511267984848.629</v>
      </c>
      <c r="M17" s="16">
        <f>'KEEI BAU - Industry'!AC$18*'Non-ferrous Metals Split'!$E$7</f>
        <v>31700178167605.422</v>
      </c>
      <c r="N17" s="16">
        <f>'KEEI BAU - Industry'!AD$18*'Non-ferrous Metals Split'!$E$7</f>
        <v>31889088350362.215</v>
      </c>
      <c r="O17" s="16">
        <f>'KEEI BAU - Industry'!AE$18*'Non-ferrous Metals Split'!$E$7</f>
        <v>32077998533119.012</v>
      </c>
      <c r="P17" s="16">
        <f>'KEEI BAU - Industry'!AF$18*'Non-ferrous Metals Split'!$E$7</f>
        <v>32266908715875.805</v>
      </c>
      <c r="Q17" s="16">
        <f>'KEEI BAU - Industry'!AG$18*'Non-ferrous Metals Split'!$E$7</f>
        <v>32455818898632.605</v>
      </c>
      <c r="R17" s="16">
        <f>'KEEI BAU - Industry'!AH$18*'Non-ferrous Metals Split'!$E$7</f>
        <v>32660471596619.125</v>
      </c>
      <c r="S17" s="16">
        <f>'KEEI BAU - Industry'!AI$18*'Non-ferrous Metals Split'!$E$7</f>
        <v>32865124294605.652</v>
      </c>
      <c r="T17" s="16">
        <f>'KEEI BAU - Industry'!AJ$18*'Non-ferrous Metals Split'!$E$7</f>
        <v>33069776992592.18</v>
      </c>
      <c r="U17" s="16">
        <f>'KEEI BAU - Industry'!AK$18*'Non-ferrous Metals Split'!$E$7</f>
        <v>33274429690578.707</v>
      </c>
      <c r="V17" s="16">
        <f>'KEEI BAU - Industry'!AL$18*'Non-ferrous Metals Split'!$E$7</f>
        <v>33479082388565.234</v>
      </c>
      <c r="W17" s="16">
        <f>'KEEI BAU - Industry'!AM$18*'Non-ferrous Metals Split'!$E$7</f>
        <v>33662745066245.453</v>
      </c>
      <c r="X17" s="16">
        <f>'KEEI BAU - Industry'!AN$18*'Non-ferrous Metals Split'!$E$7</f>
        <v>33860719121407.23</v>
      </c>
      <c r="Y17" s="16">
        <f>'KEEI BAU - Industry'!AO$18*'Non-ferrous Metals Split'!$E$7</f>
        <v>34058693176569.008</v>
      </c>
      <c r="Z17" s="16">
        <f>'KEEI BAU - Industry'!AP$18*'Non-ferrous Metals Split'!$E$7</f>
        <v>34256667231730.785</v>
      </c>
      <c r="AA17" s="16">
        <f>'KEEI BAU - Industry'!AQ$18*'Non-ferrous Metals Split'!$E$7</f>
        <v>34454641286892.563</v>
      </c>
      <c r="AB17" s="16">
        <f>'KEEI BAU - Industry'!AR$18*'Non-ferrous Metals Split'!$E$7</f>
        <v>34652615342054.422</v>
      </c>
      <c r="AC17" s="16">
        <f>'KEEI BAU - Industry'!AS$18*'Non-ferrous Metals Split'!$E$7</f>
        <v>34850589397216.199</v>
      </c>
      <c r="AD17" s="16">
        <f>'KEEI BAU - Industry'!AT$18*'Non-ferrous Metals Split'!$E$7</f>
        <v>35048563452377.977</v>
      </c>
      <c r="AE17" s="16">
        <f>'KEEI BAU - Industry'!AU$18*'Non-ferrous Metals Split'!$E$7</f>
        <v>35246537507539.75</v>
      </c>
      <c r="AF17" s="16">
        <f>'KEEI BAU - Industry'!AV$18*'Non-ferrous Metals Split'!$E$7</f>
        <v>35444511562701.531</v>
      </c>
    </row>
    <row r="18" spans="1:33">
      <c r="A18" t="s">
        <v>18</v>
      </c>
      <c r="B18" s="16">
        <f>'KEEI BAU - Industry'!R$32*'Machinery Split'!$E6</f>
        <v>192637186829205.59</v>
      </c>
      <c r="C18" s="16">
        <f>'KEEI BAU - Industry'!S$32*'Machinery Split'!$E6</f>
        <v>201398099681835.91</v>
      </c>
      <c r="D18" s="16">
        <f>'KEEI BAU - Industry'!T$32*'Machinery Split'!$E6</f>
        <v>210159012534466.25</v>
      </c>
      <c r="E18" s="16">
        <f>'KEEI BAU - Industry'!U$32*'Machinery Split'!$E6</f>
        <v>218919925387096.59</v>
      </c>
      <c r="F18" s="16">
        <f>'KEEI BAU - Industry'!V$32*'Machinery Split'!$E6</f>
        <v>227680838239726.91</v>
      </c>
      <c r="G18" s="16">
        <f>'KEEI BAU - Industry'!W$32*'Machinery Split'!$E6</f>
        <v>236441751092357.22</v>
      </c>
      <c r="H18" s="16">
        <f>'KEEI BAU - Industry'!X$32*'Machinery Split'!$E6</f>
        <v>240731891732814.81</v>
      </c>
      <c r="I18" s="16">
        <f>'KEEI BAU - Industry'!Y$32*'Machinery Split'!$E6</f>
        <v>245022032373273.53</v>
      </c>
      <c r="J18" s="16">
        <f>'KEEI BAU - Industry'!Z$32*'Machinery Split'!$E6</f>
        <v>249312173013732.22</v>
      </c>
      <c r="K18" s="16">
        <f>'KEEI BAU - Industry'!AA$32*'Machinery Split'!$E6</f>
        <v>253602313654190.94</v>
      </c>
      <c r="L18" s="16">
        <f>'KEEI BAU - Industry'!AB$32*'Machinery Split'!$E6</f>
        <v>257892454294650.75</v>
      </c>
      <c r="M18" s="16">
        <f>'KEEI BAU - Industry'!AC$32*'Machinery Split'!$E6</f>
        <v>261474171711402.94</v>
      </c>
      <c r="N18" s="16">
        <f>'KEEI BAU - Industry'!AD$32*'Machinery Split'!$E6</f>
        <v>265055889128155.13</v>
      </c>
      <c r="O18" s="16">
        <f>'KEEI BAU - Industry'!AE$32*'Machinery Split'!$E6</f>
        <v>268637606544907.31</v>
      </c>
      <c r="P18" s="16">
        <f>'KEEI BAU - Industry'!AF$32*'Machinery Split'!$E6</f>
        <v>272219323961659.5</v>
      </c>
      <c r="Q18" s="16">
        <f>'KEEI BAU - Industry'!AG$32*'Machinery Split'!$E6</f>
        <v>275801041378411.69</v>
      </c>
      <c r="R18" s="16">
        <f>'KEEI BAU - Industry'!AH$32*'Machinery Split'!$E6</f>
        <v>279488362257082.84</v>
      </c>
      <c r="S18" s="16">
        <f>'KEEI BAU - Industry'!AI$32*'Machinery Split'!$E6</f>
        <v>283175683135754</v>
      </c>
      <c r="T18" s="16">
        <f>'KEEI BAU - Industry'!AJ$32*'Machinery Split'!$E6</f>
        <v>286863004014425.19</v>
      </c>
      <c r="U18" s="16">
        <f>'KEEI BAU - Industry'!AK$32*'Machinery Split'!$E6</f>
        <v>290550324893096.38</v>
      </c>
      <c r="V18" s="16">
        <f>'KEEI BAU - Industry'!AL$32*'Machinery Split'!$E6</f>
        <v>294237645771767.5</v>
      </c>
      <c r="W18" s="16">
        <f>'KEEI BAU - Industry'!AM$32*'Machinery Split'!$E6</f>
        <v>297784162034546.75</v>
      </c>
      <c r="X18" s="16">
        <f>'KEEI BAU - Industry'!AN$32*'Machinery Split'!$E6</f>
        <v>301426681444524.88</v>
      </c>
      <c r="Y18" s="16">
        <f>'KEEI BAU - Industry'!AO$32*'Machinery Split'!$E6</f>
        <v>305069200854504.19</v>
      </c>
      <c r="Z18" s="16">
        <f>'KEEI BAU - Industry'!AP$32*'Machinery Split'!$E6</f>
        <v>308711720264482.31</v>
      </c>
      <c r="AA18" s="16">
        <f>'KEEI BAU - Industry'!AQ$32*'Machinery Split'!$E6</f>
        <v>312354239674460.5</v>
      </c>
      <c r="AB18" s="16">
        <f>'KEEI BAU - Industry'!AR$32*'Machinery Split'!$E6</f>
        <v>315996759084438.69</v>
      </c>
      <c r="AC18" s="16">
        <f>'KEEI BAU - Industry'!AS$32*'Machinery Split'!$E6</f>
        <v>319639278494416.81</v>
      </c>
      <c r="AD18" s="16">
        <f>'KEEI BAU - Industry'!AT$32*'Machinery Split'!$E6</f>
        <v>323281797904395</v>
      </c>
      <c r="AE18" s="16">
        <f>'KEEI BAU - Industry'!AU$32*'Machinery Split'!$E6</f>
        <v>326924317314373.19</v>
      </c>
      <c r="AF18" s="16">
        <f>'KEEI BAU - Industry'!AV$32*'Machinery Split'!$E6</f>
        <v>330566836724351.31</v>
      </c>
      <c r="AG18" s="16"/>
    </row>
    <row r="19" spans="1:33">
      <c r="A19" t="s">
        <v>19</v>
      </c>
      <c r="B19" s="16">
        <f>'KEEI BAU - Industry'!R$32*'Machinery Split'!$E7</f>
        <v>33545824591684.805</v>
      </c>
      <c r="C19" s="16">
        <f>'KEEI BAU - Industry'!S$32*'Machinery Split'!$E7</f>
        <v>35071449268076.813</v>
      </c>
      <c r="D19" s="16">
        <f>'KEEI BAU - Industry'!T$32*'Machinery Split'!$E7</f>
        <v>36597073944468.82</v>
      </c>
      <c r="E19" s="16">
        <f>'KEEI BAU - Industry'!U$32*'Machinery Split'!$E7</f>
        <v>38122698620860.836</v>
      </c>
      <c r="F19" s="16">
        <f>'KEEI BAU - Industry'!V$32*'Machinery Split'!$E7</f>
        <v>39648323297252.844</v>
      </c>
      <c r="G19" s="16">
        <f>'KEEI BAU - Industry'!W$32*'Machinery Split'!$E7</f>
        <v>41173947973644.852</v>
      </c>
      <c r="H19" s="16">
        <f>'KEEI BAU - Industry'!X$32*'Machinery Split'!$E7</f>
        <v>41921032727981.75</v>
      </c>
      <c r="I19" s="16">
        <f>'KEEI BAU - Industry'!Y$32*'Machinery Split'!$E7</f>
        <v>42668117482318.844</v>
      </c>
      <c r="J19" s="16">
        <f>'KEEI BAU - Industry'!Z$32*'Machinery Split'!$E7</f>
        <v>43415202236655.938</v>
      </c>
      <c r="K19" s="16">
        <f>'KEEI BAU - Industry'!AA$32*'Machinery Split'!$E7</f>
        <v>44162286990993.031</v>
      </c>
      <c r="L19" s="16">
        <f>'KEEI BAU - Industry'!AB$32*'Machinery Split'!$E7</f>
        <v>44909371745330.32</v>
      </c>
      <c r="M19" s="16">
        <f>'KEEI BAU - Industry'!AC$32*'Machinery Split'!$E7</f>
        <v>45533091735105.086</v>
      </c>
      <c r="N19" s="16">
        <f>'KEEI BAU - Industry'!AD$32*'Machinery Split'!$E7</f>
        <v>46156811724879.844</v>
      </c>
      <c r="O19" s="16">
        <f>'KEEI BAU - Industry'!AE$32*'Machinery Split'!$E7</f>
        <v>46780531714654.609</v>
      </c>
      <c r="P19" s="16">
        <f>'KEEI BAU - Industry'!AF$32*'Machinery Split'!$E7</f>
        <v>47404251704429.375</v>
      </c>
      <c r="Q19" s="16">
        <f>'KEEI BAU - Industry'!AG$32*'Machinery Split'!$E7</f>
        <v>48027971694204.141</v>
      </c>
      <c r="R19" s="16">
        <f>'KEEI BAU - Industry'!AH$32*'Machinery Split'!$E7</f>
        <v>48670081462547.195</v>
      </c>
      <c r="S19" s="16">
        <f>'KEEI BAU - Industry'!AI$32*'Machinery Split'!$E7</f>
        <v>49312191230890.258</v>
      </c>
      <c r="T19" s="16">
        <f>'KEEI BAU - Industry'!AJ$32*'Machinery Split'!$E7</f>
        <v>49954300999233.32</v>
      </c>
      <c r="U19" s="16">
        <f>'KEEI BAU - Industry'!AK$32*'Machinery Split'!$E7</f>
        <v>50596410767576.383</v>
      </c>
      <c r="V19" s="16">
        <f>'KEEI BAU - Industry'!AL$32*'Machinery Split'!$E7</f>
        <v>51238520535919.445</v>
      </c>
      <c r="W19" s="16">
        <f>'KEEI BAU - Industry'!AM$32*'Machinery Split'!$E7</f>
        <v>51856110599504.773</v>
      </c>
      <c r="X19" s="16">
        <f>'KEEI BAU - Industry'!AN$32*'Machinery Split'!$E7</f>
        <v>52490418643606.719</v>
      </c>
      <c r="Y19" s="16">
        <f>'KEEI BAU - Industry'!AO$32*'Machinery Split'!$E7</f>
        <v>53124726687708.859</v>
      </c>
      <c r="Z19" s="16">
        <f>'KEEI BAU - Industry'!AP$32*'Machinery Split'!$E7</f>
        <v>53759034731810.813</v>
      </c>
      <c r="AA19" s="16">
        <f>'KEEI BAU - Industry'!AQ$32*'Machinery Split'!$E7</f>
        <v>54393342775912.758</v>
      </c>
      <c r="AB19" s="16">
        <f>'KEEI BAU - Industry'!AR$32*'Machinery Split'!$E7</f>
        <v>55027650820014.703</v>
      </c>
      <c r="AC19" s="16">
        <f>'KEEI BAU - Industry'!AS$32*'Machinery Split'!$E7</f>
        <v>55661958864116.648</v>
      </c>
      <c r="AD19" s="16">
        <f>'KEEI BAU - Industry'!AT$32*'Machinery Split'!$E7</f>
        <v>56296266908218.602</v>
      </c>
      <c r="AE19" s="16">
        <f>'KEEI BAU - Industry'!AU$32*'Machinery Split'!$E7</f>
        <v>56930574952320.547</v>
      </c>
      <c r="AF19" s="16">
        <f>'KEEI BAU - Industry'!AV$32*'Machinery Split'!$E7</f>
        <v>57564882996422.492</v>
      </c>
    </row>
    <row r="20" spans="1:33">
      <c r="A20" t="s">
        <v>20</v>
      </c>
      <c r="B20" s="16">
        <f>'KEEI BAU - Industry'!R$32*'Machinery Split'!$E8</f>
        <v>52369204288318.344</v>
      </c>
      <c r="C20" s="16">
        <f>'KEEI BAU - Industry'!S$32*'Machinery Split'!$E8</f>
        <v>54750894150402.602</v>
      </c>
      <c r="D20" s="16">
        <f>'KEEI BAU - Industry'!T$32*'Machinery Split'!$E8</f>
        <v>57132584012486.867</v>
      </c>
      <c r="E20" s="16">
        <f>'KEEI BAU - Industry'!U$32*'Machinery Split'!$E8</f>
        <v>59514273874571.141</v>
      </c>
      <c r="F20" s="16">
        <f>'KEEI BAU - Industry'!V$32*'Machinery Split'!$E8</f>
        <v>61895963736655.398</v>
      </c>
      <c r="G20" s="16">
        <f>'KEEI BAU - Industry'!W$32*'Machinery Split'!$E8</f>
        <v>64277653598739.664</v>
      </c>
      <c r="H20" s="16">
        <f>'KEEI BAU - Industry'!X$32*'Machinery Split'!$E8</f>
        <v>65443945815335.086</v>
      </c>
      <c r="I20" s="16">
        <f>'KEEI BAU - Industry'!Y$32*'Machinery Split'!$E8</f>
        <v>66610238031930.813</v>
      </c>
      <c r="J20" s="16">
        <f>'KEEI BAU - Industry'!Z$32*'Machinery Split'!$E8</f>
        <v>67776530248526.531</v>
      </c>
      <c r="K20" s="16">
        <f>'KEEI BAU - Industry'!AA$32*'Machinery Split'!$E8</f>
        <v>68942822465122.258</v>
      </c>
      <c r="L20" s="16">
        <f>'KEEI BAU - Industry'!AB$32*'Machinery Split'!$E8</f>
        <v>70109114681718.281</v>
      </c>
      <c r="M20" s="16">
        <f>'KEEI BAU - Industry'!AC$32*'Machinery Split'!$E8</f>
        <v>71082819157932.563</v>
      </c>
      <c r="N20" s="16">
        <f>'KEEI BAU - Industry'!AD$32*'Machinery Split'!$E8</f>
        <v>72056523634146.828</v>
      </c>
      <c r="O20" s="16">
        <f>'KEEI BAU - Industry'!AE$32*'Machinery Split'!$E8</f>
        <v>73030228110361.109</v>
      </c>
      <c r="P20" s="16">
        <f>'KEEI BAU - Industry'!AF$32*'Machinery Split'!$E8</f>
        <v>74003932586575.375</v>
      </c>
      <c r="Q20" s="16">
        <f>'KEEI BAU - Industry'!AG$32*'Machinery Split'!$E8</f>
        <v>74977637062789.656</v>
      </c>
      <c r="R20" s="16">
        <f>'KEEI BAU - Industry'!AH$32*'Machinery Split'!$E8</f>
        <v>75980050270489.359</v>
      </c>
      <c r="S20" s="16">
        <f>'KEEI BAU - Industry'!AI$32*'Machinery Split'!$E8</f>
        <v>76982463478189.078</v>
      </c>
      <c r="T20" s="16">
        <f>'KEEI BAU - Industry'!AJ$32*'Machinery Split'!$E8</f>
        <v>77984876685888.781</v>
      </c>
      <c r="U20" s="16">
        <f>'KEEI BAU - Industry'!AK$32*'Machinery Split'!$E8</f>
        <v>78987289893588.484</v>
      </c>
      <c r="V20" s="16">
        <f>'KEEI BAU - Industry'!AL$32*'Machinery Split'!$E8</f>
        <v>79989703101288.203</v>
      </c>
      <c r="W20" s="16">
        <f>'KEEI BAU - Industry'!AM$32*'Machinery Split'!$E8</f>
        <v>80953838000340.656</v>
      </c>
      <c r="X20" s="16">
        <f>'KEEI BAU - Industry'!AN$32*'Machinery Split'!$E8</f>
        <v>81944071746198.047</v>
      </c>
      <c r="Y20" s="16">
        <f>'KEEI BAU - Industry'!AO$32*'Machinery Split'!$E8</f>
        <v>82934305492055.719</v>
      </c>
      <c r="Z20" s="16">
        <f>'KEEI BAU - Industry'!AP$32*'Machinery Split'!$E8</f>
        <v>83924539237913.094</v>
      </c>
      <c r="AA20" s="16">
        <f>'KEEI BAU - Industry'!AQ$32*'Machinery Split'!$E8</f>
        <v>84914772983770.469</v>
      </c>
      <c r="AB20" s="16">
        <f>'KEEI BAU - Industry'!AR$32*'Machinery Split'!$E8</f>
        <v>85905006729627.844</v>
      </c>
      <c r="AC20" s="16">
        <f>'KEEI BAU - Industry'!AS$32*'Machinery Split'!$E8</f>
        <v>86895240475485.219</v>
      </c>
      <c r="AD20" s="16">
        <f>'KEEI BAU - Industry'!AT$32*'Machinery Split'!$E8</f>
        <v>87885474221342.594</v>
      </c>
      <c r="AE20" s="16">
        <f>'KEEI BAU - Industry'!AU$32*'Machinery Split'!$E8</f>
        <v>88875707967199.969</v>
      </c>
      <c r="AF20" s="16">
        <f>'KEEI BAU - Industry'!AV$32*'Machinery Split'!$E8</f>
        <v>89865941713057.344</v>
      </c>
      <c r="AG20" s="14"/>
    </row>
    <row r="21" spans="1:33">
      <c r="A21" t="s">
        <v>21</v>
      </c>
      <c r="B21" s="16">
        <f>'KEEI BAU - Industry'!R$32*'Machinery Split'!$E9</f>
        <v>54677648064913.984</v>
      </c>
      <c r="C21" s="16">
        <f>'KEEI BAU - Industry'!S$32*'Machinery Split'!$E9</f>
        <v>57164323236869.289</v>
      </c>
      <c r="D21" s="16">
        <f>'KEEI BAU - Industry'!T$32*'Machinery Split'!$E9</f>
        <v>59650998408824.609</v>
      </c>
      <c r="E21" s="16">
        <f>'KEEI BAU - Industry'!U$32*'Machinery Split'!$E9</f>
        <v>62137673580779.922</v>
      </c>
      <c r="F21" s="16">
        <f>'KEEI BAU - Industry'!V$32*'Machinery Split'!$E9</f>
        <v>64624348752735.234</v>
      </c>
      <c r="G21" s="16">
        <f>'KEEI BAU - Industry'!W$32*'Machinery Split'!$E9</f>
        <v>67111023924690.547</v>
      </c>
      <c r="H21" s="16">
        <f>'KEEI BAU - Industry'!X$32*'Machinery Split'!$E9</f>
        <v>68328726508231.188</v>
      </c>
      <c r="I21" s="16">
        <f>'KEEI BAU - Industry'!Y$32*'Machinery Split'!$E9</f>
        <v>69546429091772.148</v>
      </c>
      <c r="J21" s="16">
        <f>'KEEI BAU - Industry'!Z$32*'Machinery Split'!$E9</f>
        <v>70764131675313.109</v>
      </c>
      <c r="K21" s="16">
        <f>'KEEI BAU - Industry'!AA$32*'Machinery Split'!$E9</f>
        <v>71981834258854.063</v>
      </c>
      <c r="L21" s="16">
        <f>'KEEI BAU - Industry'!AB$32*'Machinery Split'!$E9</f>
        <v>73199536842395.328</v>
      </c>
      <c r="M21" s="16">
        <f>'KEEI BAU - Industry'!AC$32*'Machinery Split'!$E9</f>
        <v>74216162383936.188</v>
      </c>
      <c r="N21" s="16">
        <f>'KEEI BAU - Industry'!AD$32*'Machinery Split'!$E9</f>
        <v>75232787925477.047</v>
      </c>
      <c r="O21" s="16">
        <f>'KEEI BAU - Industry'!AE$32*'Machinery Split'!$E9</f>
        <v>76249413467017.906</v>
      </c>
      <c r="P21" s="16">
        <f>'KEEI BAU - Industry'!AF$32*'Machinery Split'!$E9</f>
        <v>77266039008558.766</v>
      </c>
      <c r="Q21" s="16">
        <f>'KEEI BAU - Industry'!AG$32*'Machinery Split'!$E9</f>
        <v>78282664550099.625</v>
      </c>
      <c r="R21" s="16">
        <f>'KEEI BAU - Industry'!AH$32*'Machinery Split'!$E9</f>
        <v>79329264309081.5</v>
      </c>
      <c r="S21" s="16">
        <f>'KEEI BAU - Industry'!AI$32*'Machinery Split'!$E9</f>
        <v>80375864068063.359</v>
      </c>
      <c r="T21" s="16">
        <f>'KEEI BAU - Industry'!AJ$32*'Machinery Split'!$E9</f>
        <v>81422463827045.234</v>
      </c>
      <c r="U21" s="16">
        <f>'KEEI BAU - Industry'!AK$32*'Machinery Split'!$E9</f>
        <v>82469063586027.109</v>
      </c>
      <c r="V21" s="16">
        <f>'KEEI BAU - Industry'!AL$32*'Machinery Split'!$E9</f>
        <v>83515663345008.969</v>
      </c>
      <c r="W21" s="16">
        <f>'KEEI BAU - Industry'!AM$32*'Machinery Split'!$E9</f>
        <v>84522297480736.156</v>
      </c>
      <c r="X21" s="16">
        <f>'KEEI BAU - Industry'!AN$32*'Machinery Split'!$E9</f>
        <v>85556180905046.063</v>
      </c>
      <c r="Y21" s="16">
        <f>'KEEI BAU - Industry'!AO$32*'Machinery Split'!$E9</f>
        <v>86590064329356.266</v>
      </c>
      <c r="Z21" s="16">
        <f>'KEEI BAU - Industry'!AP$32*'Machinery Split'!$E9</f>
        <v>87623947753666.172</v>
      </c>
      <c r="AA21" s="16">
        <f>'KEEI BAU - Industry'!AQ$32*'Machinery Split'!$E9</f>
        <v>88657831177976.063</v>
      </c>
      <c r="AB21" s="16">
        <f>'KEEI BAU - Industry'!AR$32*'Machinery Split'!$E9</f>
        <v>89691714602285.953</v>
      </c>
      <c r="AC21" s="16">
        <f>'KEEI BAU - Industry'!AS$32*'Machinery Split'!$E9</f>
        <v>90725598026595.859</v>
      </c>
      <c r="AD21" s="16">
        <f>'KEEI BAU - Industry'!AT$32*'Machinery Split'!$E9</f>
        <v>91759481450905.75</v>
      </c>
      <c r="AE21" s="16">
        <f>'KEEI BAU - Industry'!AU$32*'Machinery Split'!$E9</f>
        <v>92793364875215.641</v>
      </c>
      <c r="AF21" s="16">
        <f>'KEEI BAU - Industry'!AV$32*'Machinery Split'!$E9</f>
        <v>93827248299525.547</v>
      </c>
    </row>
    <row r="22" spans="1:33">
      <c r="A22" t="s">
        <v>22</v>
      </c>
      <c r="B22" s="16">
        <f>'KEEI BAU - Industry'!R$32*'Machinery Split'!$E10</f>
        <v>14001890190217.949</v>
      </c>
      <c r="C22" s="16">
        <f>'KEEI BAU - Industry'!S$32*'Machinery Split'!$E10</f>
        <v>14638679699801.885</v>
      </c>
      <c r="D22" s="16">
        <f>'KEEI BAU - Industry'!T$32*'Machinery Split'!$E10</f>
        <v>15275469209385.82</v>
      </c>
      <c r="E22" s="16">
        <f>'KEEI BAU - Industry'!U$32*'Machinery Split'!$E10</f>
        <v>15912258718969.758</v>
      </c>
      <c r="F22" s="16">
        <f>'KEEI BAU - Industry'!V$32*'Machinery Split'!$E10</f>
        <v>16549048228553.693</v>
      </c>
      <c r="G22" s="16">
        <f>'KEEI BAU - Industry'!W$32*'Machinery Split'!$E10</f>
        <v>17185837738137.629</v>
      </c>
      <c r="H22" s="16">
        <f>'KEEI BAU - Industry'!X$32*'Machinery Split'!$E10</f>
        <v>17497667863655.074</v>
      </c>
      <c r="I22" s="16">
        <f>'KEEI BAU - Industry'!Y$32*'Machinery Split'!$E10</f>
        <v>17809497989172.598</v>
      </c>
      <c r="J22" s="16">
        <f>'KEEI BAU - Industry'!Z$32*'Machinery Split'!$E10</f>
        <v>18121328114690.121</v>
      </c>
      <c r="K22" s="16">
        <f>'KEEI BAU - Industry'!AA$32*'Machinery Split'!$E10</f>
        <v>18433158240207.648</v>
      </c>
      <c r="L22" s="16">
        <f>'KEEI BAU - Industry'!AB$32*'Machinery Split'!$E10</f>
        <v>18744988365725.254</v>
      </c>
      <c r="M22" s="16">
        <f>'KEEI BAU - Industry'!AC$32*'Machinery Split'!$E10</f>
        <v>19005326542311.164</v>
      </c>
      <c r="N22" s="16">
        <f>'KEEI BAU - Industry'!AD$32*'Machinery Split'!$E10</f>
        <v>19265664718897.078</v>
      </c>
      <c r="O22" s="16">
        <f>'KEEI BAU - Industry'!AE$32*'Machinery Split'!$E10</f>
        <v>19526002895482.992</v>
      </c>
      <c r="P22" s="16">
        <f>'KEEI BAU - Industry'!AF$32*'Machinery Split'!$E10</f>
        <v>19786341072068.906</v>
      </c>
      <c r="Q22" s="16">
        <f>'KEEI BAU - Industry'!AG$32*'Machinery Split'!$E10</f>
        <v>20046679248654.816</v>
      </c>
      <c r="R22" s="16">
        <f>'KEEI BAU - Industry'!AH$32*'Machinery Split'!$E10</f>
        <v>20314693243715.008</v>
      </c>
      <c r="S22" s="16">
        <f>'KEEI BAU - Industry'!AI$32*'Machinery Split'!$E10</f>
        <v>20582707238775.199</v>
      </c>
      <c r="T22" s="16">
        <f>'KEEI BAU - Industry'!AJ$32*'Machinery Split'!$E10</f>
        <v>20850721233835.391</v>
      </c>
      <c r="U22" s="16">
        <f>'KEEI BAU - Industry'!AK$32*'Machinery Split'!$E10</f>
        <v>21118735228895.578</v>
      </c>
      <c r="V22" s="16">
        <f>'KEEI BAU - Industry'!AL$32*'Machinery Split'!$E10</f>
        <v>21386749223955.77</v>
      </c>
      <c r="W22" s="16">
        <f>'KEEI BAU - Industry'!AM$32*'Machinery Split'!$E10</f>
        <v>21644528794383.59</v>
      </c>
      <c r="X22" s="16">
        <f>'KEEI BAU - Industry'!AN$32*'Machinery Split'!$E10</f>
        <v>21909286381606.199</v>
      </c>
      <c r="Y22" s="16">
        <f>'KEEI BAU - Industry'!AO$32*'Machinery Split'!$E10</f>
        <v>22174043968828.891</v>
      </c>
      <c r="Z22" s="16">
        <f>'KEEI BAU - Industry'!AP$32*'Machinery Split'!$E10</f>
        <v>22438801556051.504</v>
      </c>
      <c r="AA22" s="16">
        <f>'KEEI BAU - Industry'!AQ$32*'Machinery Split'!$E10</f>
        <v>22703559143274.113</v>
      </c>
      <c r="AB22" s="16">
        <f>'KEEI BAU - Industry'!AR$32*'Machinery Split'!$E10</f>
        <v>22968316730496.727</v>
      </c>
      <c r="AC22" s="16">
        <f>'KEEI BAU - Industry'!AS$32*'Machinery Split'!$E10</f>
        <v>23233074317719.336</v>
      </c>
      <c r="AD22" s="16">
        <f>'KEEI BAU - Industry'!AT$32*'Machinery Split'!$E10</f>
        <v>23497831904941.945</v>
      </c>
      <c r="AE22" s="16">
        <f>'KEEI BAU - Industry'!AU$32*'Machinery Split'!$E10</f>
        <v>23762589492164.559</v>
      </c>
      <c r="AF22" s="16">
        <f>'KEEI BAU - Industry'!AV$32*'Machinery Split'!$E10</f>
        <v>24027347079387.168</v>
      </c>
    </row>
    <row r="23" spans="1:33">
      <c r="A23" t="s">
        <v>23</v>
      </c>
      <c r="B23" s="16">
        <f>'KEEI BAU - Industry'!R$39*'Others Split'!$E$14</f>
        <v>13649136967668.264</v>
      </c>
      <c r="C23" s="16">
        <f>'KEEI BAU - Industry'!S$39*'Others Split'!$E$14</f>
        <v>14150719212309.693</v>
      </c>
      <c r="D23" s="16">
        <f>'KEEI BAU - Industry'!T$39*'Others Split'!$E$14</f>
        <v>14652301456951.119</v>
      </c>
      <c r="E23" s="16">
        <f>'KEEI BAU - Industry'!U$39*'Others Split'!$E$14</f>
        <v>15153883701592.547</v>
      </c>
      <c r="F23" s="16">
        <f>'KEEI BAU - Industry'!V$39*'Others Split'!$E$14</f>
        <v>15655465946233.975</v>
      </c>
      <c r="G23" s="16">
        <f>'KEEI BAU - Industry'!W$39*'Others Split'!$E$14</f>
        <v>16157048190875.402</v>
      </c>
      <c r="H23" s="16">
        <f>'KEEI BAU - Industry'!X$39*'Others Split'!$E$14</f>
        <v>16287168773479.324</v>
      </c>
      <c r="I23" s="16">
        <f>'KEEI BAU - Industry'!Y$39*'Others Split'!$E$14</f>
        <v>16417289356083.244</v>
      </c>
      <c r="J23" s="16">
        <f>'KEEI BAU - Industry'!Z$39*'Others Split'!$E$14</f>
        <v>16547409938687.164</v>
      </c>
      <c r="K23" s="16">
        <f>'KEEI BAU - Industry'!AA$39*'Others Split'!$E$14</f>
        <v>16677530521291.084</v>
      </c>
      <c r="L23" s="16">
        <f>'KEEI BAU - Industry'!AB$39*'Others Split'!$E$14</f>
        <v>16807651103895.004</v>
      </c>
      <c r="M23" s="16">
        <f>'KEEI BAU - Industry'!AC$39*'Others Split'!$E$14</f>
        <v>16876394053195.188</v>
      </c>
      <c r="N23" s="16">
        <f>'KEEI BAU - Industry'!AD$39*'Others Split'!$E$14</f>
        <v>16945137002495.371</v>
      </c>
      <c r="O23" s="16">
        <f>'KEEI BAU - Industry'!AE$39*'Others Split'!$E$14</f>
        <v>17013879951795.555</v>
      </c>
      <c r="P23" s="16">
        <f>'KEEI BAU - Industry'!AF$39*'Others Split'!$E$14</f>
        <v>17082622901095.74</v>
      </c>
      <c r="Q23" s="16">
        <f>'KEEI BAU - Industry'!AG$39*'Others Split'!$E$14</f>
        <v>17151365850395.926</v>
      </c>
      <c r="R23" s="16">
        <f>'KEEI BAU - Industry'!AH$39*'Others Split'!$E$14</f>
        <v>17200467957038.912</v>
      </c>
      <c r="S23" s="16">
        <f>'KEEI BAU - Industry'!AI$39*'Others Split'!$E$14</f>
        <v>17249570063681.9</v>
      </c>
      <c r="T23" s="16">
        <f>'KEEI BAU - Industry'!AJ$39*'Others Split'!$E$14</f>
        <v>17298672170324.889</v>
      </c>
      <c r="U23" s="16">
        <f>'KEEI BAU - Industry'!AK$39*'Others Split'!$E$14</f>
        <v>17347774276967.877</v>
      </c>
      <c r="V23" s="16">
        <f>'KEEI BAU - Industry'!AL$39*'Others Split'!$E$14</f>
        <v>17396876383610.863</v>
      </c>
      <c r="W23" s="16">
        <f>'KEEI BAU - Industry'!AM$39*'Others Split'!$E$14</f>
        <v>17472166280463.459</v>
      </c>
      <c r="X23" s="16">
        <f>'KEEI BAU - Industry'!AN$39*'Others Split'!$E$14</f>
        <v>17529600865809.488</v>
      </c>
      <c r="Y23" s="16">
        <f>'KEEI BAU - Industry'!AO$39*'Others Split'!$E$14</f>
        <v>17587035451155.533</v>
      </c>
      <c r="Z23" s="16">
        <f>'KEEI BAU - Industry'!AP$39*'Others Split'!$E$14</f>
        <v>17644470036501.578</v>
      </c>
      <c r="AA23" s="16">
        <f>'KEEI BAU - Industry'!AQ$39*'Others Split'!$E$14</f>
        <v>17701904621847.621</v>
      </c>
      <c r="AB23" s="16">
        <f>'KEEI BAU - Industry'!AR$39*'Others Split'!$E$14</f>
        <v>17759339207193.652</v>
      </c>
      <c r="AC23" s="16">
        <f>'KEEI BAU - Industry'!AS$39*'Others Split'!$E$14</f>
        <v>17816773792539.695</v>
      </c>
      <c r="AD23" s="16">
        <f>'KEEI BAU - Industry'!AT$39*'Others Split'!$E$14</f>
        <v>17874208377885.738</v>
      </c>
      <c r="AE23" s="16">
        <f>'KEEI BAU - Industry'!AU$39*'Others Split'!$E$14</f>
        <v>17931642963231.785</v>
      </c>
      <c r="AF23" s="16">
        <f>'KEEI BAU - Industry'!AV$39*'Others Split'!$E$14</f>
        <v>17989077548577.828</v>
      </c>
    </row>
    <row r="24" spans="1:33">
      <c r="A24" t="s">
        <v>24</v>
      </c>
      <c r="B24" s="16">
        <v>0</v>
      </c>
      <c r="C24" s="16">
        <v>0</v>
      </c>
      <c r="D24" s="16">
        <v>0</v>
      </c>
      <c r="E24" s="16">
        <v>0</v>
      </c>
      <c r="F24" s="16">
        <v>0</v>
      </c>
      <c r="G24" s="16">
        <v>0</v>
      </c>
      <c r="H24" s="16">
        <v>0</v>
      </c>
      <c r="I24" s="16">
        <v>0</v>
      </c>
      <c r="J24" s="16">
        <v>0</v>
      </c>
      <c r="K24" s="16">
        <v>0</v>
      </c>
      <c r="L24" s="16">
        <v>0</v>
      </c>
      <c r="M24" s="16">
        <v>0</v>
      </c>
      <c r="N24" s="16">
        <v>0</v>
      </c>
      <c r="O24" s="16">
        <v>0</v>
      </c>
      <c r="P24" s="16">
        <v>0</v>
      </c>
      <c r="Q24" s="16">
        <v>0</v>
      </c>
      <c r="R24" s="16">
        <v>0</v>
      </c>
      <c r="S24" s="16">
        <v>0</v>
      </c>
      <c r="T24" s="16">
        <v>0</v>
      </c>
      <c r="U24" s="16">
        <v>0</v>
      </c>
      <c r="V24" s="16">
        <v>0</v>
      </c>
      <c r="W24" s="16">
        <v>0</v>
      </c>
      <c r="X24" s="16">
        <v>0</v>
      </c>
      <c r="Y24" s="16">
        <v>0</v>
      </c>
      <c r="Z24" s="16">
        <v>0</v>
      </c>
      <c r="AA24" s="16">
        <v>0</v>
      </c>
      <c r="AB24" s="16">
        <v>0</v>
      </c>
      <c r="AC24" s="16">
        <v>0</v>
      </c>
      <c r="AD24" s="16">
        <v>0</v>
      </c>
      <c r="AE24" s="16">
        <v>0</v>
      </c>
      <c r="AF24" s="16">
        <v>0</v>
      </c>
    </row>
    <row r="25" spans="1:33">
      <c r="A25" t="s">
        <v>25</v>
      </c>
      <c r="B25" s="16">
        <f>'Water and Waste'!C34*(1+'Water and Waste'!D40)*(1+'Water and Waste'!E40)</f>
        <v>4053972007121.0981</v>
      </c>
      <c r="C25" s="16">
        <f>B25*(1+'Water and Waste'!F40)</f>
        <v>4058025979128.2188</v>
      </c>
      <c r="D25" s="16">
        <f>C25*(1+'Water and Waste'!G40)</f>
        <v>4062084005107.3467</v>
      </c>
      <c r="E25" s="16">
        <f>D25*(1+'Water and Waste'!H40)</f>
        <v>4066146089112.4536</v>
      </c>
      <c r="F25" s="16">
        <f>E25*(1+'Water and Waste'!I40)</f>
        <v>4070212235201.5654</v>
      </c>
      <c r="G25" s="16">
        <f>F25*(1+'Water and Waste'!J40)</f>
        <v>4074282447436.7666</v>
      </c>
      <c r="H25" s="16">
        <f>G25*(1+'Water and Waste'!K40)</f>
        <v>4078356729884.2031</v>
      </c>
      <c r="I25" s="16">
        <f>H25*(1+'Water and Waste'!L40)</f>
        <v>4082435086614.0869</v>
      </c>
      <c r="J25" s="16">
        <f>I25*(1+'Water and Waste'!M40)</f>
        <v>4086517521700.7007</v>
      </c>
      <c r="K25" s="16">
        <f>J25*(1+'Water and Waste'!N40)</f>
        <v>4090604039222.4009</v>
      </c>
      <c r="L25" s="16">
        <f>K25*(1+'Water and Waste'!O40)</f>
        <v>4094694643261.623</v>
      </c>
      <c r="M25" s="16">
        <f>L25*(1+'Water and Waste'!P40)</f>
        <v>4098789337904.8843</v>
      </c>
      <c r="N25" s="16">
        <f>M25*(1+'Water and Waste'!Q40)</f>
        <v>4102888127242.7886</v>
      </c>
      <c r="O25" s="16">
        <f>N25*(1+'Water and Waste'!R40)</f>
        <v>4106991015370.0308</v>
      </c>
      <c r="P25" s="16">
        <f>O25*(1+'Water and Waste'!S40)</f>
        <v>4111098006385.4004</v>
      </c>
      <c r="Q25" s="16">
        <f>P25*(1+'Water and Waste'!T40)</f>
        <v>4115209104391.7852</v>
      </c>
      <c r="R25" s="16">
        <f>Q25*(1+'Water and Waste'!U40)</f>
        <v>4119324313496.1763</v>
      </c>
      <c r="S25" s="16">
        <f>R25*(1+'Water and Waste'!V40)</f>
        <v>4123443637809.6719</v>
      </c>
      <c r="T25" s="16">
        <f>S25*(1+'Water and Waste'!W40)</f>
        <v>4127567081447.481</v>
      </c>
      <c r="U25" s="16">
        <f>T25*(1+'Water and Waste'!X40)</f>
        <v>4131694648528.9282</v>
      </c>
      <c r="V25" s="16">
        <f>U25*(1+'Water and Waste'!Y40)</f>
        <v>4135826343177.4565</v>
      </c>
      <c r="W25" s="16">
        <f>V25*(1+'Water and Waste'!Z40)</f>
        <v>4115147211461.5693</v>
      </c>
      <c r="X25" s="16">
        <f>W25*(1+'Water and Waste'!AA40)</f>
        <v>4094571475404.2612</v>
      </c>
      <c r="Y25" s="16">
        <f>X25*(1+'Water and Waste'!AB40)</f>
        <v>4074098618027.2397</v>
      </c>
      <c r="Z25" s="16">
        <f>Y25*(1+'Water and Waste'!AC40)</f>
        <v>4053728124937.1035</v>
      </c>
      <c r="AA25" s="16">
        <f>Z25*(1+'Water and Waste'!AD40)</f>
        <v>4033459484312.418</v>
      </c>
      <c r="AB25" s="16">
        <f>AA25*(1+'Water and Waste'!AE40)</f>
        <v>4013292186890.856</v>
      </c>
      <c r="AC25" s="16">
        <f>AB25*(1+'Water and Waste'!AF40)</f>
        <v>3993225725956.4019</v>
      </c>
      <c r="AD25" s="16">
        <f>AC25*(1+'Water and Waste'!AG40)</f>
        <v>3973259597326.6196</v>
      </c>
      <c r="AE25" s="16">
        <f>AD25*(1+'Water and Waste'!AH40)</f>
        <v>3953393299339.9863</v>
      </c>
      <c r="AF25" s="16">
        <f>AE25*(1+'Water and Waste'!AI40)</f>
        <v>3933626332843.2861</v>
      </c>
    </row>
    <row r="26" spans="1:33">
      <c r="A26" t="s">
        <v>26</v>
      </c>
      <c r="B26" s="16">
        <f>'KEEI BAU - Industry'!R$39*'Others Split'!$E$15</f>
        <v>30366447483.196106</v>
      </c>
      <c r="C26" s="16">
        <f>'KEEI BAU - Industry'!S$39*'Others Split'!$E$15</f>
        <v>31482362059.076401</v>
      </c>
      <c r="D26" s="16">
        <f>'KEEI BAU - Industry'!T$39*'Others Split'!$E$15</f>
        <v>32598276634.956688</v>
      </c>
      <c r="E26" s="16">
        <f>'KEEI BAU - Industry'!U$39*'Others Split'!$E$15</f>
        <v>33714191210.836979</v>
      </c>
      <c r="F26" s="16">
        <f>'KEEI BAU - Industry'!V$39*'Others Split'!$E$15</f>
        <v>34830105786.71727</v>
      </c>
      <c r="G26" s="16">
        <f>'KEEI BAU - Industry'!W$39*'Others Split'!$E$15</f>
        <v>35946020362.597565</v>
      </c>
      <c r="H26" s="16">
        <f>'KEEI BAU - Industry'!X$39*'Others Split'!$E$15</f>
        <v>36235511181.503151</v>
      </c>
      <c r="I26" s="16">
        <f>'KEEI BAU - Industry'!Y$39*'Others Split'!$E$15</f>
        <v>36525002000.408737</v>
      </c>
      <c r="J26" s="16">
        <f>'KEEI BAU - Industry'!Z$39*'Others Split'!$E$15</f>
        <v>36814492819.314331</v>
      </c>
      <c r="K26" s="16">
        <f>'KEEI BAU - Industry'!AA$39*'Others Split'!$E$15</f>
        <v>37103983638.219917</v>
      </c>
      <c r="L26" s="16">
        <f>'KEEI BAU - Industry'!AB$39*'Others Split'!$E$15</f>
        <v>37393474457.125504</v>
      </c>
      <c r="M26" s="16">
        <f>'KEEI BAU - Industry'!AC$39*'Others Split'!$E$15</f>
        <v>37546413002.962418</v>
      </c>
      <c r="N26" s="16">
        <f>'KEEI BAU - Industry'!AD$39*'Others Split'!$E$15</f>
        <v>37699351548.799332</v>
      </c>
      <c r="O26" s="16">
        <f>'KEEI BAU - Industry'!AE$39*'Others Split'!$E$15</f>
        <v>37852290094.636246</v>
      </c>
      <c r="P26" s="16">
        <f>'KEEI BAU - Industry'!AF$39*'Others Split'!$E$15</f>
        <v>38005228640.47316</v>
      </c>
      <c r="Q26" s="16">
        <f>'KEEI BAU - Industry'!AG$39*'Others Split'!$E$15</f>
        <v>38158167186.310074</v>
      </c>
      <c r="R26" s="16">
        <f>'KEEI BAU - Industry'!AH$39*'Others Split'!$E$15</f>
        <v>38267409004.765015</v>
      </c>
      <c r="S26" s="16">
        <f>'KEEI BAU - Industry'!AI$39*'Others Split'!$E$15</f>
        <v>38376650823.219948</v>
      </c>
      <c r="T26" s="16">
        <f>'KEEI BAU - Industry'!AJ$39*'Others Split'!$E$15</f>
        <v>38485892641.674889</v>
      </c>
      <c r="U26" s="16">
        <f>'KEEI BAU - Industry'!AK$39*'Others Split'!$E$15</f>
        <v>38595134460.129829</v>
      </c>
      <c r="V26" s="16">
        <f>'KEEI BAU - Industry'!AL$39*'Others Split'!$E$15</f>
        <v>38704376278.584755</v>
      </c>
      <c r="W26" s="16">
        <f>'KEEI BAU - Industry'!AM$39*'Others Split'!$E$15</f>
        <v>38871880400.215698</v>
      </c>
      <c r="X26" s="16">
        <f>'KEEI BAU - Industry'!AN$39*'Others Split'!$E$15</f>
        <v>38999660224.226593</v>
      </c>
      <c r="Y26" s="16">
        <f>'KEEI BAU - Industry'!AO$39*'Others Split'!$E$15</f>
        <v>39127440048.237534</v>
      </c>
      <c r="Z26" s="16">
        <f>'KEEI BAU - Industry'!AP$39*'Others Split'!$E$15</f>
        <v>39255219872.248466</v>
      </c>
      <c r="AA26" s="16">
        <f>'KEEI BAU - Industry'!AQ$39*'Others Split'!$E$15</f>
        <v>39382999696.259407</v>
      </c>
      <c r="AB26" s="16">
        <f>'KEEI BAU - Industry'!AR$39*'Others Split'!$E$15</f>
        <v>39510779520.270302</v>
      </c>
      <c r="AC26" s="16">
        <f>'KEEI BAU - Industry'!AS$39*'Others Split'!$E$15</f>
        <v>39638559344.281242</v>
      </c>
      <c r="AD26" s="16">
        <f>'KEEI BAU - Industry'!AT$39*'Others Split'!$E$15</f>
        <v>39766339168.292175</v>
      </c>
      <c r="AE26" s="16">
        <f>'KEEI BAU - Industry'!AU$39*'Others Split'!$E$15</f>
        <v>39894118992.303108</v>
      </c>
      <c r="AF26" s="16">
        <f>'KEEI BAU - Industry'!AV$39*'Others Split'!$E$15</f>
        <v>40021898816.314049</v>
      </c>
    </row>
    <row r="28" spans="1:33">
      <c r="A28" s="1"/>
    </row>
    <row r="30" spans="1:33">
      <c r="A30" s="1"/>
      <c r="C30" s="16"/>
      <c r="D30" s="16"/>
      <c r="E30" s="16"/>
      <c r="F30" s="16"/>
      <c r="G30" s="16"/>
      <c r="H30" s="16"/>
      <c r="I30" s="16"/>
      <c r="J30" s="16"/>
      <c r="K30" s="16"/>
      <c r="L30" s="16"/>
      <c r="M30" s="16"/>
      <c r="N30" s="16"/>
      <c r="O30" s="16"/>
      <c r="P30" s="16"/>
      <c r="Q30" s="16"/>
      <c r="R30" s="16"/>
      <c r="S30" s="16"/>
      <c r="T30" s="16"/>
      <c r="U30" s="16"/>
      <c r="V30" s="16"/>
      <c r="W30" s="16"/>
      <c r="X30" s="16"/>
      <c r="Y30" s="16"/>
      <c r="Z30" s="16"/>
      <c r="AA30" s="16"/>
      <c r="AB30" s="16"/>
      <c r="AC30" s="16"/>
      <c r="AD30" s="16"/>
      <c r="AE30" s="16"/>
      <c r="AF30" s="16"/>
      <c r="AG30" s="16"/>
    </row>
    <row r="31" spans="1:33">
      <c r="C31" s="16"/>
      <c r="D31" s="16"/>
      <c r="E31" s="16"/>
      <c r="F31" s="16"/>
      <c r="G31" s="16"/>
      <c r="H31" s="16"/>
      <c r="I31" s="16"/>
      <c r="J31" s="16"/>
      <c r="K31" s="16"/>
      <c r="L31" s="16"/>
      <c r="M31" s="16"/>
      <c r="N31" s="16"/>
      <c r="O31" s="16"/>
      <c r="P31" s="16"/>
      <c r="Q31" s="16"/>
      <c r="R31" s="16"/>
      <c r="S31" s="16"/>
      <c r="T31" s="16"/>
      <c r="U31" s="16"/>
      <c r="V31" s="16"/>
      <c r="W31" s="16"/>
      <c r="X31" s="16"/>
      <c r="Y31" s="16"/>
      <c r="Z31" s="16"/>
      <c r="AA31" s="16"/>
      <c r="AB31" s="16"/>
      <c r="AC31" s="16"/>
      <c r="AD31" s="16"/>
      <c r="AE31" s="16"/>
      <c r="AF31" s="16"/>
      <c r="AG31" s="16"/>
    </row>
    <row r="32" spans="1:33">
      <c r="C32" s="16"/>
      <c r="D32" s="16"/>
      <c r="E32" s="16"/>
      <c r="F32" s="16"/>
      <c r="G32" s="16"/>
      <c r="H32" s="16"/>
      <c r="I32" s="16"/>
      <c r="J32" s="16"/>
      <c r="K32" s="16"/>
      <c r="L32" s="16"/>
      <c r="M32" s="16"/>
      <c r="N32" s="16"/>
      <c r="O32" s="16"/>
      <c r="P32" s="16"/>
      <c r="Q32" s="16"/>
      <c r="R32" s="16"/>
      <c r="S32" s="16"/>
      <c r="T32" s="16"/>
      <c r="U32" s="16"/>
      <c r="V32" s="16"/>
      <c r="W32" s="16"/>
      <c r="X32" s="16"/>
      <c r="Y32" s="16"/>
      <c r="Z32" s="16"/>
      <c r="AA32" s="16"/>
      <c r="AB32" s="16"/>
      <c r="AC32" s="16"/>
      <c r="AD32" s="16"/>
      <c r="AE32" s="16"/>
      <c r="AF32" s="16"/>
      <c r="AG32" s="16"/>
    </row>
    <row r="33" spans="1:35">
      <c r="A33" s="1"/>
      <c r="C33" s="16"/>
      <c r="D33" s="16"/>
      <c r="E33" s="16"/>
      <c r="F33" s="16"/>
      <c r="G33" s="16"/>
      <c r="H33" s="16"/>
      <c r="I33" s="16"/>
      <c r="J33" s="16"/>
      <c r="K33" s="16"/>
      <c r="L33" s="16"/>
      <c r="M33" s="16"/>
      <c r="N33" s="16"/>
      <c r="O33" s="16"/>
      <c r="P33" s="16"/>
      <c r="Q33" s="16"/>
      <c r="R33" s="16"/>
      <c r="S33" s="16"/>
      <c r="T33" s="16"/>
      <c r="U33" s="16"/>
      <c r="V33" s="16"/>
      <c r="W33" s="16"/>
      <c r="X33" s="16"/>
      <c r="Y33" s="16"/>
      <c r="Z33" s="16"/>
      <c r="AA33" s="16"/>
      <c r="AB33" s="16"/>
      <c r="AC33" s="16"/>
      <c r="AD33" s="16"/>
      <c r="AE33" s="16"/>
      <c r="AF33" s="16"/>
      <c r="AG33" s="16"/>
    </row>
    <row r="34" spans="1:35">
      <c r="A34" s="5"/>
      <c r="B34" s="26"/>
      <c r="C34" s="6"/>
      <c r="D34" s="6"/>
      <c r="E34" s="6"/>
      <c r="F34" s="6"/>
      <c r="G34" s="6"/>
      <c r="H34" s="6"/>
      <c r="I34" s="6"/>
      <c r="J34" s="6"/>
      <c r="K34" s="6"/>
      <c r="L34" s="6"/>
      <c r="M34" s="6"/>
      <c r="N34" s="6"/>
      <c r="O34" s="6"/>
      <c r="P34" s="6"/>
      <c r="Q34" s="6"/>
      <c r="R34" s="6"/>
      <c r="S34" s="6"/>
      <c r="T34" s="6"/>
      <c r="U34" s="6"/>
      <c r="V34" s="6"/>
      <c r="W34" s="6"/>
      <c r="X34" s="6"/>
      <c r="Y34" s="6"/>
      <c r="Z34" s="6"/>
      <c r="AA34" s="6"/>
      <c r="AB34" s="6"/>
      <c r="AC34" s="6"/>
      <c r="AD34" s="6"/>
      <c r="AE34" s="6"/>
      <c r="AF34" s="6"/>
      <c r="AG34" s="6"/>
      <c r="AH34" s="6"/>
      <c r="AI34" s="6"/>
    </row>
    <row r="35" spans="1:35">
      <c r="A35" s="5"/>
      <c r="B35" s="26"/>
      <c r="C35" s="6"/>
      <c r="D35" s="6"/>
      <c r="E35" s="6"/>
      <c r="F35" s="6"/>
      <c r="G35" s="6"/>
      <c r="H35" s="6"/>
      <c r="I35" s="6"/>
      <c r="J35" s="6"/>
      <c r="K35" s="6"/>
      <c r="L35" s="6"/>
      <c r="M35" s="6"/>
      <c r="N35" s="6"/>
      <c r="O35" s="6"/>
      <c r="P35" s="6"/>
      <c r="Q35" s="6"/>
      <c r="R35" s="6"/>
      <c r="S35" s="6"/>
      <c r="T35" s="6"/>
      <c r="U35" s="6"/>
      <c r="V35" s="6"/>
      <c r="W35" s="6"/>
      <c r="X35" s="6"/>
      <c r="Y35" s="6"/>
      <c r="Z35" s="6"/>
      <c r="AA35" s="6"/>
      <c r="AB35" s="6"/>
      <c r="AC35" s="6"/>
      <c r="AD35" s="6"/>
      <c r="AE35" s="6"/>
      <c r="AF35" s="6"/>
      <c r="AG35" s="6"/>
      <c r="AH35" s="6"/>
      <c r="AI35" s="6"/>
    </row>
    <row r="36" spans="1:35">
      <c r="A36" s="5"/>
      <c r="B36" s="26"/>
      <c r="C36" s="6"/>
      <c r="D36" s="6"/>
      <c r="E36" s="6"/>
      <c r="F36" s="6"/>
      <c r="G36" s="6"/>
      <c r="H36" s="6"/>
      <c r="I36" s="6"/>
      <c r="J36" s="6"/>
      <c r="K36" s="6"/>
      <c r="L36" s="6"/>
      <c r="M36" s="6"/>
      <c r="N36" s="6"/>
      <c r="O36" s="6"/>
      <c r="P36" s="6"/>
      <c r="Q36" s="6"/>
      <c r="R36" s="6"/>
      <c r="S36" s="6"/>
      <c r="T36" s="6"/>
      <c r="U36" s="6"/>
      <c r="V36" s="6"/>
      <c r="W36" s="6"/>
      <c r="X36" s="6"/>
      <c r="Y36" s="6"/>
      <c r="Z36" s="6"/>
      <c r="AA36" s="6"/>
      <c r="AB36" s="6"/>
      <c r="AC36" s="6"/>
      <c r="AD36" s="6"/>
      <c r="AE36" s="6"/>
      <c r="AF36" s="6"/>
      <c r="AG36" s="6"/>
      <c r="AH36" s="6"/>
      <c r="AI36" s="6"/>
    </row>
    <row r="37" spans="1:35">
      <c r="A37" s="5"/>
      <c r="B37" s="26"/>
      <c r="C37" s="6"/>
      <c r="D37" s="6"/>
      <c r="E37" s="6"/>
      <c r="F37" s="6"/>
      <c r="G37" s="6"/>
      <c r="H37" s="6"/>
      <c r="I37" s="6"/>
      <c r="J37" s="6"/>
      <c r="K37" s="6"/>
      <c r="L37" s="6"/>
      <c r="M37" s="6"/>
      <c r="N37" s="6"/>
      <c r="O37" s="6"/>
      <c r="P37" s="6"/>
      <c r="Q37" s="6"/>
      <c r="R37" s="6"/>
      <c r="S37" s="6"/>
      <c r="T37" s="6"/>
      <c r="U37" s="6"/>
      <c r="V37" s="6"/>
      <c r="W37" s="6"/>
      <c r="X37" s="6"/>
      <c r="Y37" s="6"/>
      <c r="Z37" s="6"/>
      <c r="AA37" s="6"/>
      <c r="AB37" s="6"/>
      <c r="AC37" s="6"/>
      <c r="AD37" s="6"/>
      <c r="AE37" s="6"/>
      <c r="AF37" s="6"/>
      <c r="AG37" s="6"/>
      <c r="AH37" s="6"/>
      <c r="AI37" s="6"/>
    </row>
    <row r="38" spans="1:35">
      <c r="A38" s="5"/>
      <c r="B38" s="26"/>
      <c r="C38" s="6"/>
      <c r="D38" s="6"/>
      <c r="E38" s="6"/>
      <c r="F38" s="6"/>
      <c r="G38" s="6"/>
      <c r="H38" s="6"/>
      <c r="I38" s="6"/>
      <c r="J38" s="6"/>
      <c r="K38" s="6"/>
      <c r="L38" s="6"/>
      <c r="M38" s="6"/>
      <c r="N38" s="6"/>
      <c r="O38" s="6"/>
      <c r="P38" s="6"/>
      <c r="Q38" s="6"/>
      <c r="R38" s="6"/>
      <c r="S38" s="6"/>
      <c r="T38" s="6"/>
      <c r="U38" s="6"/>
      <c r="V38" s="6"/>
      <c r="W38" s="6"/>
      <c r="X38" s="6"/>
      <c r="Y38" s="6"/>
      <c r="Z38" s="6"/>
      <c r="AA38" s="6"/>
      <c r="AB38" s="6"/>
      <c r="AC38" s="6"/>
      <c r="AD38" s="6"/>
      <c r="AE38" s="6"/>
      <c r="AF38" s="6"/>
      <c r="AG38" s="6"/>
      <c r="AH38" s="6"/>
      <c r="AI38" s="6"/>
    </row>
    <row r="39" spans="1:35">
      <c r="A39" s="5"/>
      <c r="B39" s="26"/>
      <c r="C39" s="6"/>
      <c r="D39" s="6"/>
      <c r="E39" s="6"/>
      <c r="F39" s="6"/>
      <c r="G39" s="6"/>
      <c r="H39" s="6"/>
      <c r="I39" s="6"/>
      <c r="J39" s="6"/>
      <c r="K39" s="6"/>
      <c r="L39" s="6"/>
      <c r="M39" s="6"/>
      <c r="N39" s="6"/>
      <c r="O39" s="6"/>
      <c r="P39" s="6"/>
      <c r="Q39" s="6"/>
      <c r="R39" s="6"/>
      <c r="S39" s="6"/>
      <c r="T39" s="6"/>
      <c r="U39" s="6"/>
      <c r="V39" s="6"/>
      <c r="W39" s="6"/>
      <c r="X39" s="6"/>
      <c r="Y39" s="6"/>
      <c r="Z39" s="6"/>
      <c r="AA39" s="6"/>
      <c r="AB39" s="6"/>
      <c r="AC39" s="6"/>
      <c r="AD39" s="6"/>
      <c r="AE39" s="6"/>
      <c r="AF39" s="6"/>
      <c r="AG39" s="6"/>
      <c r="AH39" s="6"/>
      <c r="AI39" s="6"/>
    </row>
    <row r="40" spans="1:35">
      <c r="A40" s="5"/>
      <c r="B40" s="26"/>
      <c r="C40" s="6"/>
      <c r="D40" s="6"/>
      <c r="E40" s="6"/>
      <c r="F40" s="6"/>
      <c r="G40" s="6"/>
      <c r="H40" s="6"/>
      <c r="I40" s="6"/>
      <c r="J40" s="6"/>
      <c r="K40" s="6"/>
      <c r="L40" s="6"/>
      <c r="M40" s="6"/>
      <c r="N40" s="6"/>
      <c r="O40" s="6"/>
      <c r="P40" s="6"/>
      <c r="Q40" s="6"/>
      <c r="R40" s="6"/>
      <c r="S40" s="6"/>
      <c r="T40" s="6"/>
      <c r="U40" s="6"/>
      <c r="V40" s="6"/>
      <c r="W40" s="6"/>
      <c r="X40" s="6"/>
      <c r="Y40" s="6"/>
      <c r="Z40" s="6"/>
      <c r="AA40" s="6"/>
      <c r="AB40" s="6"/>
      <c r="AC40" s="6"/>
      <c r="AD40" s="6"/>
      <c r="AE40" s="6"/>
      <c r="AF40" s="6"/>
      <c r="AG40" s="6"/>
      <c r="AH40" s="6"/>
      <c r="AI40" s="6"/>
    </row>
    <row r="41" spans="1:35">
      <c r="A41" s="5"/>
      <c r="B41" s="26"/>
      <c r="C41" s="6"/>
      <c r="D41" s="6"/>
      <c r="E41" s="6"/>
      <c r="F41" s="6"/>
      <c r="G41" s="6"/>
      <c r="H41" s="6"/>
      <c r="I41" s="6"/>
      <c r="J41" s="6"/>
      <c r="K41" s="6"/>
      <c r="L41" s="6"/>
      <c r="M41" s="6"/>
      <c r="N41" s="6"/>
      <c r="O41" s="6"/>
      <c r="P41" s="6"/>
      <c r="Q41" s="6"/>
      <c r="R41" s="6"/>
      <c r="S41" s="6"/>
      <c r="T41" s="6"/>
      <c r="U41" s="6"/>
      <c r="V41" s="6"/>
      <c r="W41" s="6"/>
      <c r="X41" s="6"/>
      <c r="Y41" s="6"/>
      <c r="Z41" s="6"/>
      <c r="AA41" s="6"/>
      <c r="AB41" s="6"/>
      <c r="AC41" s="6"/>
      <c r="AD41" s="6"/>
      <c r="AE41" s="6"/>
      <c r="AF41" s="6"/>
      <c r="AG41" s="6"/>
      <c r="AH41" s="6"/>
      <c r="AI41" s="6"/>
    </row>
    <row r="42" spans="1:35">
      <c r="A42" s="5"/>
      <c r="B42" s="26"/>
      <c r="C42" s="6"/>
      <c r="D42" s="6"/>
      <c r="E42" s="6"/>
      <c r="F42" s="6"/>
      <c r="G42" s="6"/>
      <c r="H42" s="6"/>
      <c r="I42" s="6"/>
      <c r="J42" s="6"/>
      <c r="K42" s="6"/>
      <c r="L42" s="6"/>
      <c r="M42" s="6"/>
      <c r="N42" s="6"/>
      <c r="O42" s="6"/>
      <c r="P42" s="6"/>
      <c r="Q42" s="6"/>
      <c r="R42" s="6"/>
      <c r="S42" s="6"/>
      <c r="T42" s="6"/>
      <c r="U42" s="6"/>
      <c r="V42" s="6"/>
      <c r="W42" s="6"/>
      <c r="X42" s="6"/>
      <c r="Y42" s="6"/>
      <c r="Z42" s="6"/>
      <c r="AA42" s="6"/>
      <c r="AB42" s="6"/>
      <c r="AC42" s="6"/>
      <c r="AD42" s="6"/>
      <c r="AE42" s="6"/>
      <c r="AF42" s="6"/>
      <c r="AG42" s="6"/>
      <c r="AH42" s="6"/>
      <c r="AI42" s="6"/>
    </row>
    <row r="43" spans="1:35">
      <c r="A43" s="5"/>
      <c r="B43" s="26"/>
      <c r="C43" s="6"/>
      <c r="D43" s="6"/>
      <c r="E43" s="6"/>
      <c r="F43" s="6"/>
      <c r="G43" s="6"/>
      <c r="H43" s="6"/>
      <c r="I43" s="6"/>
      <c r="J43" s="6"/>
      <c r="K43" s="6"/>
      <c r="L43" s="6"/>
      <c r="M43" s="6"/>
      <c r="N43" s="6"/>
      <c r="O43" s="6"/>
      <c r="P43" s="6"/>
      <c r="Q43" s="6"/>
      <c r="R43" s="6"/>
      <c r="S43" s="6"/>
      <c r="T43" s="6"/>
      <c r="U43" s="6"/>
      <c r="V43" s="6"/>
      <c r="W43" s="6"/>
      <c r="X43" s="6"/>
      <c r="Y43" s="6"/>
      <c r="Z43" s="6"/>
      <c r="AA43" s="6"/>
      <c r="AB43" s="6"/>
      <c r="AC43" s="6"/>
      <c r="AD43" s="6"/>
      <c r="AE43" s="6"/>
      <c r="AF43" s="6"/>
      <c r="AG43" s="6"/>
      <c r="AH43" s="6"/>
      <c r="AI43" s="6"/>
    </row>
    <row r="44" spans="1:35">
      <c r="A44" s="5"/>
      <c r="B44" s="26"/>
      <c r="C44" s="6"/>
      <c r="D44" s="6"/>
      <c r="E44" s="6"/>
      <c r="F44" s="6"/>
      <c r="G44" s="6"/>
      <c r="H44" s="6"/>
      <c r="I44" s="6"/>
      <c r="J44" s="6"/>
      <c r="K44" s="6"/>
      <c r="L44" s="6"/>
      <c r="M44" s="6"/>
      <c r="N44" s="6"/>
      <c r="O44" s="6"/>
      <c r="P44" s="6"/>
      <c r="Q44" s="6"/>
      <c r="R44" s="6"/>
      <c r="S44" s="6"/>
      <c r="T44" s="6"/>
      <c r="U44" s="6"/>
      <c r="V44" s="6"/>
      <c r="W44" s="6"/>
      <c r="X44" s="6"/>
      <c r="Y44" s="6"/>
      <c r="Z44" s="6"/>
      <c r="AA44" s="6"/>
      <c r="AB44" s="6"/>
      <c r="AC44" s="6"/>
      <c r="AD44" s="6"/>
      <c r="AE44" s="6"/>
      <c r="AF44" s="6"/>
      <c r="AG44" s="6"/>
      <c r="AH44" s="6"/>
      <c r="AI44" s="6"/>
    </row>
    <row r="45" spans="1:35">
      <c r="A45" s="5"/>
      <c r="B45" s="26"/>
      <c r="C45" s="6"/>
      <c r="D45" s="6"/>
      <c r="E45" s="6"/>
      <c r="F45" s="6"/>
      <c r="G45" s="6"/>
      <c r="H45" s="6"/>
      <c r="I45" s="6"/>
      <c r="J45" s="6"/>
      <c r="K45" s="6"/>
      <c r="L45" s="6"/>
      <c r="M45" s="6"/>
      <c r="N45" s="6"/>
      <c r="O45" s="6"/>
      <c r="P45" s="6"/>
      <c r="Q45" s="6"/>
      <c r="R45" s="6"/>
      <c r="S45" s="6"/>
      <c r="T45" s="6"/>
      <c r="U45" s="6"/>
      <c r="V45" s="6"/>
      <c r="W45" s="6"/>
      <c r="X45" s="6"/>
      <c r="Y45" s="6"/>
      <c r="Z45" s="6"/>
      <c r="AA45" s="6"/>
      <c r="AB45" s="6"/>
      <c r="AC45" s="6"/>
      <c r="AD45" s="6"/>
      <c r="AE45" s="6"/>
      <c r="AF45" s="6"/>
      <c r="AG45" s="6"/>
      <c r="AH45" s="6"/>
      <c r="AI45" s="6"/>
    </row>
    <row r="46" spans="1:35">
      <c r="A46" s="7"/>
      <c r="B46" s="27"/>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row>
    <row r="47" spans="1:35">
      <c r="A47" s="1"/>
      <c r="C47" s="16"/>
      <c r="D47" s="16"/>
      <c r="E47" s="16"/>
      <c r="F47" s="16"/>
      <c r="G47" s="16"/>
      <c r="H47" s="16"/>
      <c r="I47" s="16"/>
      <c r="J47" s="16"/>
      <c r="K47" s="16"/>
      <c r="L47" s="16"/>
      <c r="M47" s="16"/>
      <c r="N47" s="16"/>
      <c r="O47" s="16"/>
      <c r="P47" s="16"/>
      <c r="Q47" s="16"/>
      <c r="R47" s="16"/>
      <c r="S47" s="16"/>
      <c r="T47" s="16"/>
      <c r="U47" s="16"/>
      <c r="V47" s="16"/>
      <c r="W47" s="16"/>
      <c r="X47" s="16"/>
      <c r="Y47" s="16"/>
      <c r="Z47" s="16"/>
      <c r="AA47" s="16"/>
      <c r="AB47" s="16"/>
      <c r="AC47" s="16"/>
      <c r="AD47" s="16"/>
      <c r="AE47" s="16"/>
      <c r="AF47" s="16"/>
      <c r="AG47" s="16"/>
    </row>
    <row r="48" spans="1:35">
      <c r="A48" s="5"/>
      <c r="B48" s="26"/>
      <c r="C48" s="6"/>
      <c r="D48" s="6"/>
      <c r="E48" s="6"/>
      <c r="F48" s="6"/>
      <c r="G48" s="6"/>
      <c r="H48" s="6"/>
      <c r="I48" s="6"/>
      <c r="J48" s="6"/>
      <c r="K48" s="6"/>
      <c r="L48" s="6"/>
      <c r="M48" s="6"/>
      <c r="N48" s="6"/>
      <c r="O48" s="6"/>
      <c r="P48" s="6"/>
      <c r="Q48" s="6"/>
      <c r="R48" s="6"/>
      <c r="S48" s="6"/>
      <c r="T48" s="6"/>
      <c r="U48" s="6"/>
      <c r="V48" s="6"/>
      <c r="W48" s="6"/>
      <c r="X48" s="6"/>
      <c r="Y48" s="6"/>
      <c r="Z48" s="6"/>
      <c r="AA48" s="6"/>
      <c r="AB48" s="6"/>
      <c r="AC48" s="6"/>
      <c r="AD48" s="6"/>
      <c r="AE48" s="6"/>
      <c r="AF48" s="6"/>
      <c r="AG48" s="6"/>
      <c r="AH48" s="6"/>
      <c r="AI48" s="6"/>
    </row>
    <row r="49" spans="1:35">
      <c r="A49" s="5"/>
      <c r="B49" s="26"/>
      <c r="C49" s="6"/>
      <c r="D49" s="6"/>
      <c r="E49" s="6"/>
      <c r="F49" s="6"/>
      <c r="G49" s="6"/>
      <c r="H49" s="6"/>
      <c r="I49" s="6"/>
      <c r="J49" s="6"/>
      <c r="K49" s="6"/>
      <c r="L49" s="6"/>
      <c r="M49" s="6"/>
      <c r="N49" s="6"/>
      <c r="O49" s="6"/>
      <c r="P49" s="6"/>
      <c r="Q49" s="6"/>
      <c r="R49" s="6"/>
      <c r="S49" s="6"/>
      <c r="T49" s="6"/>
      <c r="U49" s="6"/>
      <c r="V49" s="6"/>
      <c r="W49" s="6"/>
      <c r="X49" s="6"/>
      <c r="Y49" s="6"/>
      <c r="Z49" s="6"/>
      <c r="AA49" s="6"/>
      <c r="AB49" s="6"/>
      <c r="AC49" s="6"/>
      <c r="AD49" s="6"/>
      <c r="AE49" s="6"/>
      <c r="AF49" s="6"/>
      <c r="AG49" s="6"/>
      <c r="AH49" s="6"/>
      <c r="AI49" s="6"/>
    </row>
    <row r="50" spans="1:35">
      <c r="A50" s="15"/>
      <c r="B50" s="26"/>
      <c r="C50" s="6"/>
      <c r="D50" s="6"/>
      <c r="E50" s="6"/>
      <c r="F50" s="6"/>
      <c r="G50" s="6"/>
      <c r="H50" s="6"/>
      <c r="I50" s="6"/>
      <c r="J50" s="6"/>
      <c r="K50" s="6"/>
      <c r="L50" s="6"/>
      <c r="M50" s="6"/>
      <c r="N50" s="6"/>
      <c r="O50" s="6"/>
      <c r="P50" s="6"/>
      <c r="Q50" s="6"/>
      <c r="R50" s="6"/>
      <c r="S50" s="6"/>
      <c r="T50" s="6"/>
      <c r="U50" s="6"/>
      <c r="V50" s="6"/>
      <c r="W50" s="6"/>
      <c r="X50" s="6"/>
      <c r="Y50" s="6"/>
      <c r="Z50" s="6"/>
      <c r="AA50" s="6"/>
      <c r="AB50" s="6"/>
      <c r="AC50" s="6"/>
      <c r="AD50" s="6"/>
      <c r="AE50" s="6"/>
      <c r="AF50" s="6"/>
      <c r="AG50" s="6"/>
      <c r="AH50" s="6"/>
      <c r="AI50" s="6"/>
    </row>
    <row r="51" spans="1:35">
      <c r="A51" s="5"/>
      <c r="B51" s="26"/>
      <c r="C51" s="6"/>
      <c r="D51" s="6"/>
      <c r="E51" s="6"/>
      <c r="F51" s="6"/>
      <c r="G51" s="6"/>
      <c r="H51" s="6"/>
      <c r="I51" s="6"/>
      <c r="J51" s="6"/>
      <c r="K51" s="6"/>
      <c r="L51" s="6"/>
      <c r="M51" s="6"/>
      <c r="N51" s="6"/>
      <c r="O51" s="6"/>
      <c r="P51" s="6"/>
      <c r="Q51" s="6"/>
      <c r="R51" s="6"/>
      <c r="S51" s="6"/>
      <c r="T51" s="6"/>
      <c r="U51" s="6"/>
      <c r="V51" s="6"/>
      <c r="W51" s="6"/>
      <c r="X51" s="6"/>
      <c r="Y51" s="6"/>
      <c r="Z51" s="6"/>
      <c r="AA51" s="6"/>
      <c r="AB51" s="6"/>
      <c r="AC51" s="6"/>
      <c r="AD51" s="6"/>
      <c r="AE51" s="6"/>
      <c r="AF51" s="6"/>
      <c r="AG51" s="6"/>
      <c r="AH51" s="6"/>
      <c r="AI51" s="6"/>
    </row>
    <row r="52" spans="1:35">
      <c r="A52" s="5"/>
      <c r="B52" s="26"/>
      <c r="C52" s="6"/>
      <c r="D52" s="6"/>
      <c r="E52" s="6"/>
      <c r="F52" s="6"/>
      <c r="G52" s="6"/>
      <c r="H52" s="6"/>
      <c r="I52" s="6"/>
      <c r="J52" s="6"/>
      <c r="K52" s="6"/>
      <c r="L52" s="6"/>
      <c r="M52" s="6"/>
      <c r="N52" s="6"/>
      <c r="O52" s="6"/>
      <c r="P52" s="6"/>
      <c r="Q52" s="6"/>
      <c r="R52" s="6"/>
      <c r="S52" s="6"/>
      <c r="T52" s="6"/>
      <c r="U52" s="6"/>
      <c r="V52" s="6"/>
      <c r="W52" s="6"/>
      <c r="X52" s="6"/>
      <c r="Y52" s="6"/>
      <c r="Z52" s="6"/>
      <c r="AA52" s="6"/>
      <c r="AB52" s="6"/>
      <c r="AC52" s="6"/>
      <c r="AD52" s="6"/>
      <c r="AE52" s="6"/>
      <c r="AF52" s="6"/>
      <c r="AG52" s="6"/>
      <c r="AH52" s="6"/>
      <c r="AI52" s="6"/>
    </row>
    <row r="53" spans="1:35">
      <c r="A53" s="5"/>
      <c r="B53" s="26"/>
      <c r="C53" s="6"/>
      <c r="D53" s="6"/>
      <c r="E53" s="6"/>
      <c r="F53" s="6"/>
      <c r="G53" s="6"/>
      <c r="H53" s="6"/>
      <c r="I53" s="6"/>
      <c r="J53" s="6"/>
      <c r="K53" s="6"/>
      <c r="L53" s="6"/>
      <c r="M53" s="6"/>
      <c r="N53" s="6"/>
      <c r="O53" s="6"/>
      <c r="P53" s="6"/>
      <c r="Q53" s="6"/>
      <c r="R53" s="6"/>
      <c r="S53" s="6"/>
      <c r="T53" s="6"/>
      <c r="U53" s="6"/>
      <c r="V53" s="6"/>
      <c r="W53" s="6"/>
      <c r="X53" s="6"/>
      <c r="Y53" s="6"/>
      <c r="Z53" s="6"/>
      <c r="AA53" s="6"/>
      <c r="AB53" s="6"/>
      <c r="AC53" s="6"/>
      <c r="AD53" s="6"/>
      <c r="AE53" s="6"/>
      <c r="AF53" s="6"/>
      <c r="AG53" s="6"/>
      <c r="AH53" s="6"/>
      <c r="AI53" s="6"/>
    </row>
    <row r="54" spans="1:35">
      <c r="A54" s="5"/>
      <c r="B54" s="26"/>
      <c r="C54" s="6"/>
      <c r="D54" s="6"/>
      <c r="E54" s="6"/>
      <c r="F54" s="6"/>
      <c r="G54" s="6"/>
      <c r="H54" s="6"/>
      <c r="I54" s="6"/>
      <c r="J54" s="6"/>
      <c r="K54" s="6"/>
      <c r="L54" s="6"/>
      <c r="M54" s="6"/>
      <c r="N54" s="6"/>
      <c r="O54" s="6"/>
      <c r="P54" s="6"/>
      <c r="Q54" s="6"/>
      <c r="R54" s="6"/>
      <c r="S54" s="6"/>
      <c r="T54" s="6"/>
      <c r="U54" s="6"/>
      <c r="V54" s="6"/>
      <c r="W54" s="6"/>
      <c r="X54" s="6"/>
      <c r="Y54" s="6"/>
      <c r="Z54" s="6"/>
      <c r="AA54" s="6"/>
      <c r="AB54" s="6"/>
      <c r="AC54" s="6"/>
      <c r="AD54" s="6"/>
      <c r="AE54" s="6"/>
      <c r="AF54" s="6"/>
      <c r="AG54" s="6"/>
      <c r="AH54" s="6"/>
      <c r="AI54" s="6"/>
    </row>
    <row r="55" spans="1:35">
      <c r="A55" s="5"/>
      <c r="B55" s="26"/>
      <c r="C55" s="6"/>
      <c r="D55" s="6"/>
      <c r="E55" s="6"/>
      <c r="F55" s="6"/>
      <c r="G55" s="6"/>
      <c r="H55" s="6"/>
      <c r="I55" s="6"/>
      <c r="J55" s="6"/>
      <c r="K55" s="6"/>
      <c r="L55" s="6"/>
      <c r="M55" s="6"/>
      <c r="N55" s="6"/>
      <c r="O55" s="6"/>
      <c r="P55" s="6"/>
      <c r="Q55" s="6"/>
      <c r="R55" s="6"/>
      <c r="S55" s="6"/>
      <c r="T55" s="6"/>
      <c r="U55" s="6"/>
      <c r="V55" s="6"/>
      <c r="W55" s="6"/>
      <c r="X55" s="6"/>
      <c r="Y55" s="6"/>
      <c r="Z55" s="6"/>
      <c r="AA55" s="6"/>
      <c r="AB55" s="6"/>
      <c r="AC55" s="6"/>
      <c r="AD55" s="6"/>
      <c r="AE55" s="6"/>
      <c r="AF55" s="6"/>
      <c r="AG55" s="6"/>
      <c r="AH55" s="6"/>
      <c r="AI55" s="6"/>
    </row>
    <row r="56" spans="1:35">
      <c r="A56" s="5"/>
      <c r="B56" s="25"/>
      <c r="C56" s="6"/>
      <c r="D56" s="6"/>
      <c r="E56" s="6"/>
      <c r="F56" s="6"/>
      <c r="G56" s="6"/>
      <c r="H56" s="6"/>
      <c r="I56" s="6"/>
      <c r="J56" s="6"/>
      <c r="K56" s="6"/>
      <c r="L56" s="6"/>
      <c r="M56" s="6"/>
      <c r="N56" s="6"/>
      <c r="O56" s="6"/>
      <c r="P56" s="6"/>
      <c r="Q56" s="6"/>
      <c r="R56" s="6"/>
      <c r="S56" s="6"/>
      <c r="T56" s="6"/>
      <c r="U56" s="6"/>
      <c r="V56" s="6"/>
      <c r="W56" s="6"/>
      <c r="X56" s="6"/>
      <c r="Y56" s="6"/>
      <c r="Z56" s="6"/>
      <c r="AA56" s="6"/>
      <c r="AB56" s="6"/>
      <c r="AC56" s="6"/>
      <c r="AD56" s="6"/>
      <c r="AE56" s="6"/>
      <c r="AF56" s="6"/>
      <c r="AG56" s="6"/>
      <c r="AH56" s="6"/>
      <c r="AI56" s="6"/>
    </row>
    <row r="57" spans="1:35">
      <c r="A57" s="5"/>
      <c r="B57" s="25"/>
      <c r="C57" s="6"/>
      <c r="D57" s="6"/>
      <c r="E57" s="6"/>
      <c r="F57" s="6"/>
      <c r="G57" s="6"/>
      <c r="H57" s="6"/>
      <c r="I57" s="6"/>
      <c r="J57" s="6"/>
      <c r="K57" s="6"/>
      <c r="L57" s="6"/>
      <c r="M57" s="6"/>
      <c r="N57" s="6"/>
      <c r="O57" s="6"/>
      <c r="P57" s="6"/>
      <c r="Q57" s="6"/>
      <c r="R57" s="6"/>
      <c r="S57" s="6"/>
      <c r="T57" s="6"/>
      <c r="U57" s="6"/>
      <c r="V57" s="6"/>
      <c r="W57" s="6"/>
      <c r="X57" s="6"/>
      <c r="Y57" s="6"/>
      <c r="Z57" s="6"/>
      <c r="AA57" s="6"/>
      <c r="AB57" s="6"/>
      <c r="AC57" s="6"/>
      <c r="AD57" s="6"/>
      <c r="AE57" s="6"/>
      <c r="AF57" s="6"/>
      <c r="AG57" s="6"/>
      <c r="AH57" s="6"/>
      <c r="AI57" s="6"/>
    </row>
    <row r="58" spans="1:35">
      <c r="A58" s="5"/>
      <c r="B58" s="25"/>
      <c r="C58" s="6"/>
      <c r="D58" s="6"/>
      <c r="E58" s="6"/>
      <c r="F58" s="6"/>
      <c r="G58" s="6"/>
      <c r="H58" s="6"/>
      <c r="I58" s="6"/>
      <c r="J58" s="6"/>
      <c r="K58" s="6"/>
      <c r="L58" s="6"/>
      <c r="M58" s="6"/>
      <c r="N58" s="6"/>
      <c r="O58" s="6"/>
      <c r="P58" s="6"/>
      <c r="Q58" s="6"/>
      <c r="R58" s="6"/>
      <c r="S58" s="6"/>
      <c r="T58" s="6"/>
      <c r="U58" s="6"/>
      <c r="V58" s="6"/>
      <c r="W58" s="6"/>
      <c r="X58" s="6"/>
      <c r="Y58" s="6"/>
      <c r="Z58" s="6"/>
      <c r="AA58" s="6"/>
      <c r="AB58" s="6"/>
      <c r="AC58" s="6"/>
      <c r="AD58" s="6"/>
      <c r="AE58" s="6"/>
      <c r="AF58" s="6"/>
      <c r="AG58" s="6"/>
      <c r="AH58" s="6"/>
      <c r="AI58" s="6"/>
    </row>
    <row r="59" spans="1:35">
      <c r="A59" s="5"/>
      <c r="B59" s="25"/>
      <c r="C59" s="6"/>
      <c r="D59" s="6"/>
      <c r="E59" s="6"/>
      <c r="F59" s="6"/>
      <c r="G59" s="6"/>
      <c r="H59" s="6"/>
      <c r="I59" s="6"/>
      <c r="J59" s="6"/>
      <c r="K59" s="6"/>
      <c r="L59" s="6"/>
      <c r="M59" s="6"/>
      <c r="N59" s="6"/>
      <c r="O59" s="6"/>
      <c r="P59" s="6"/>
      <c r="Q59" s="6"/>
      <c r="R59" s="6"/>
      <c r="S59" s="6"/>
      <c r="T59" s="6"/>
      <c r="U59" s="6"/>
      <c r="V59" s="6"/>
      <c r="W59" s="6"/>
      <c r="X59" s="6"/>
      <c r="Y59" s="6"/>
      <c r="Z59" s="6"/>
      <c r="AA59" s="6"/>
      <c r="AB59" s="6"/>
      <c r="AC59" s="6"/>
      <c r="AD59" s="6"/>
      <c r="AE59" s="6"/>
      <c r="AF59" s="6"/>
      <c r="AG59" s="6"/>
      <c r="AH59" s="6"/>
      <c r="AI59" s="6"/>
    </row>
    <row r="60" spans="1:35">
      <c r="A60" s="5"/>
      <c r="B60" s="25"/>
      <c r="C60" s="6"/>
      <c r="D60" s="6"/>
      <c r="E60" s="6"/>
      <c r="F60" s="6"/>
      <c r="G60" s="6"/>
      <c r="H60" s="6"/>
      <c r="I60" s="6"/>
      <c r="J60" s="6"/>
      <c r="K60" s="6"/>
      <c r="L60" s="6"/>
      <c r="M60" s="6"/>
      <c r="N60" s="6"/>
      <c r="O60" s="6"/>
      <c r="P60" s="6"/>
      <c r="Q60" s="6"/>
      <c r="R60" s="6"/>
      <c r="S60" s="6"/>
      <c r="T60" s="6"/>
      <c r="U60" s="6"/>
      <c r="V60" s="6"/>
      <c r="W60" s="6"/>
      <c r="X60" s="6"/>
      <c r="Y60" s="6"/>
      <c r="Z60" s="6"/>
      <c r="AA60" s="6"/>
      <c r="AB60" s="6"/>
      <c r="AC60" s="6"/>
      <c r="AD60" s="6"/>
      <c r="AE60" s="6"/>
      <c r="AF60" s="6"/>
      <c r="AG60" s="6"/>
      <c r="AH60" s="6"/>
      <c r="AI60" s="6"/>
    </row>
    <row r="61" spans="1:35">
      <c r="A61" s="5"/>
      <c r="B61" s="25"/>
      <c r="C61" s="6"/>
      <c r="D61" s="6"/>
      <c r="E61" s="6"/>
      <c r="F61" s="6"/>
      <c r="G61" s="6"/>
      <c r="H61" s="6"/>
      <c r="I61" s="6"/>
      <c r="J61" s="6"/>
      <c r="K61" s="6"/>
      <c r="L61" s="6"/>
      <c r="M61" s="6"/>
      <c r="N61" s="6"/>
      <c r="O61" s="6"/>
      <c r="P61" s="6"/>
      <c r="Q61" s="6"/>
      <c r="R61" s="6"/>
      <c r="S61" s="6"/>
      <c r="T61" s="6"/>
      <c r="U61" s="6"/>
      <c r="V61" s="6"/>
      <c r="W61" s="6"/>
      <c r="X61" s="6"/>
      <c r="Y61" s="6"/>
      <c r="Z61" s="6"/>
      <c r="AA61" s="6"/>
      <c r="AB61" s="6"/>
      <c r="AC61" s="6"/>
      <c r="AD61" s="6"/>
      <c r="AE61" s="6"/>
      <c r="AF61" s="6"/>
      <c r="AG61" s="6"/>
      <c r="AH61" s="6"/>
      <c r="AI61" s="6"/>
    </row>
    <row r="62" spans="1:35">
      <c r="A62" s="7"/>
      <c r="B62" s="25"/>
      <c r="C62" s="8"/>
      <c r="D62" s="8"/>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row>
    <row r="63" spans="1:35">
      <c r="A63" s="12"/>
      <c r="B63" s="25"/>
    </row>
    <row r="64" spans="1:35">
      <c r="A64" s="5"/>
      <c r="B64" s="25"/>
      <c r="C64" s="6"/>
      <c r="D64" s="6"/>
      <c r="E64" s="6"/>
      <c r="F64" s="6"/>
      <c r="G64" s="6"/>
      <c r="H64" s="6"/>
      <c r="I64" s="6"/>
      <c r="J64" s="6"/>
      <c r="K64" s="6"/>
      <c r="L64" s="6"/>
      <c r="M64" s="6"/>
      <c r="N64" s="6"/>
      <c r="O64" s="6"/>
      <c r="P64" s="6"/>
      <c r="Q64" s="6"/>
      <c r="R64" s="6"/>
      <c r="S64" s="6"/>
      <c r="T64" s="6"/>
      <c r="U64" s="6"/>
      <c r="V64" s="6"/>
      <c r="W64" s="6"/>
      <c r="X64" s="6"/>
      <c r="Y64" s="6"/>
      <c r="Z64" s="6"/>
      <c r="AA64" s="6"/>
      <c r="AB64" s="6"/>
      <c r="AC64" s="6"/>
      <c r="AD64" s="6"/>
      <c r="AE64" s="6"/>
      <c r="AF64" s="6"/>
      <c r="AG64" s="6"/>
      <c r="AH64" s="6"/>
      <c r="AI64" s="6"/>
    </row>
    <row r="65" spans="1:35">
      <c r="A65" s="5"/>
      <c r="B65" s="25"/>
      <c r="C65" s="6"/>
      <c r="D65" s="6"/>
      <c r="E65" s="6"/>
      <c r="F65" s="6"/>
      <c r="G65" s="6"/>
      <c r="H65" s="6"/>
      <c r="I65" s="6"/>
      <c r="J65" s="6"/>
      <c r="K65" s="6"/>
      <c r="L65" s="6"/>
      <c r="M65" s="6"/>
      <c r="N65" s="6"/>
      <c r="O65" s="6"/>
      <c r="P65" s="6"/>
      <c r="Q65" s="6"/>
      <c r="R65" s="6"/>
      <c r="S65" s="6"/>
      <c r="T65" s="6"/>
      <c r="U65" s="6"/>
      <c r="V65" s="6"/>
      <c r="W65" s="6"/>
      <c r="X65" s="6"/>
      <c r="Y65" s="6"/>
      <c r="Z65" s="6"/>
      <c r="AA65" s="6"/>
      <c r="AB65" s="6"/>
      <c r="AC65" s="6"/>
      <c r="AD65" s="6"/>
      <c r="AE65" s="6"/>
      <c r="AF65" s="6"/>
      <c r="AG65" s="6"/>
      <c r="AH65" s="6"/>
      <c r="AI65" s="6"/>
    </row>
    <row r="66" spans="1:35">
      <c r="A66" s="5"/>
      <c r="B66" s="25"/>
      <c r="C66" s="6"/>
      <c r="D66" s="6"/>
      <c r="E66" s="6"/>
      <c r="F66" s="6"/>
      <c r="G66" s="6"/>
      <c r="H66" s="6"/>
      <c r="I66" s="6"/>
      <c r="J66" s="6"/>
      <c r="K66" s="6"/>
      <c r="L66" s="6"/>
      <c r="M66" s="6"/>
      <c r="N66" s="6"/>
      <c r="O66" s="6"/>
      <c r="P66" s="6"/>
      <c r="Q66" s="6"/>
      <c r="R66" s="6"/>
      <c r="S66" s="6"/>
      <c r="T66" s="6"/>
      <c r="U66" s="6"/>
      <c r="V66" s="6"/>
      <c r="W66" s="6"/>
      <c r="X66" s="6"/>
      <c r="Y66" s="6"/>
      <c r="Z66" s="6"/>
      <c r="AA66" s="6"/>
      <c r="AB66" s="6"/>
      <c r="AC66" s="6"/>
      <c r="AD66" s="6"/>
      <c r="AE66" s="6"/>
      <c r="AF66" s="6"/>
      <c r="AG66" s="6"/>
      <c r="AH66" s="6"/>
      <c r="AI66" s="6"/>
    </row>
    <row r="67" spans="1:35">
      <c r="A67" s="5"/>
      <c r="B67" s="25"/>
      <c r="C67" s="6"/>
      <c r="D67" s="6"/>
      <c r="E67" s="6"/>
      <c r="F67" s="6"/>
      <c r="G67" s="6"/>
      <c r="H67" s="6"/>
      <c r="I67" s="6"/>
      <c r="J67" s="6"/>
      <c r="K67" s="6"/>
      <c r="L67" s="6"/>
      <c r="M67" s="6"/>
      <c r="N67" s="6"/>
      <c r="O67" s="6"/>
      <c r="P67" s="6"/>
      <c r="Q67" s="6"/>
      <c r="R67" s="6"/>
      <c r="S67" s="6"/>
      <c r="T67" s="6"/>
      <c r="U67" s="6"/>
      <c r="V67" s="6"/>
      <c r="W67" s="6"/>
      <c r="X67" s="6"/>
      <c r="Y67" s="6"/>
      <c r="Z67" s="6"/>
      <c r="AA67" s="6"/>
      <c r="AB67" s="6"/>
      <c r="AC67" s="6"/>
      <c r="AD67" s="6"/>
      <c r="AE67" s="6"/>
      <c r="AF67" s="6"/>
      <c r="AG67" s="6"/>
      <c r="AH67" s="6"/>
      <c r="AI67" s="6"/>
    </row>
    <row r="68" spans="1:35">
      <c r="A68" s="5"/>
      <c r="B68" s="25"/>
      <c r="C68" s="6"/>
      <c r="D68" s="6"/>
      <c r="E68" s="6"/>
      <c r="F68" s="6"/>
      <c r="G68" s="6"/>
      <c r="H68" s="6"/>
      <c r="I68" s="6"/>
      <c r="J68" s="6"/>
      <c r="K68" s="6"/>
      <c r="L68" s="6"/>
      <c r="M68" s="6"/>
      <c r="N68" s="6"/>
      <c r="O68" s="6"/>
      <c r="P68" s="6"/>
      <c r="Q68" s="6"/>
      <c r="R68" s="6"/>
      <c r="S68" s="6"/>
      <c r="T68" s="6"/>
      <c r="U68" s="6"/>
      <c r="V68" s="6"/>
      <c r="W68" s="6"/>
      <c r="X68" s="6"/>
      <c r="Y68" s="6"/>
      <c r="Z68" s="6"/>
      <c r="AA68" s="6"/>
      <c r="AB68" s="6"/>
      <c r="AC68" s="6"/>
      <c r="AD68" s="6"/>
      <c r="AE68" s="6"/>
      <c r="AF68" s="6"/>
      <c r="AG68" s="6"/>
      <c r="AH68" s="6"/>
      <c r="AI68" s="6"/>
    </row>
    <row r="69" spans="1:35">
      <c r="A69" s="5"/>
      <c r="B69" s="25"/>
      <c r="C69" s="6"/>
      <c r="D69" s="6"/>
      <c r="E69" s="6"/>
      <c r="F69" s="6"/>
      <c r="G69" s="6"/>
      <c r="H69" s="6"/>
      <c r="I69" s="6"/>
      <c r="J69" s="6"/>
      <c r="K69" s="6"/>
      <c r="L69" s="6"/>
      <c r="M69" s="6"/>
      <c r="N69" s="6"/>
      <c r="O69" s="6"/>
      <c r="P69" s="6"/>
      <c r="Q69" s="6"/>
      <c r="R69" s="6"/>
      <c r="S69" s="6"/>
      <c r="T69" s="6"/>
      <c r="U69" s="6"/>
      <c r="V69" s="6"/>
      <c r="W69" s="6"/>
      <c r="X69" s="6"/>
      <c r="Y69" s="6"/>
      <c r="Z69" s="6"/>
      <c r="AA69" s="6"/>
      <c r="AB69" s="6"/>
      <c r="AC69" s="6"/>
      <c r="AD69" s="6"/>
      <c r="AE69" s="6"/>
      <c r="AF69" s="6"/>
      <c r="AG69" s="6"/>
      <c r="AH69" s="6"/>
      <c r="AI69" s="6"/>
    </row>
    <row r="70" spans="1:35">
      <c r="A70" s="5"/>
      <c r="B70" s="25"/>
      <c r="C70" s="6"/>
      <c r="D70" s="6"/>
      <c r="E70" s="6"/>
      <c r="F70" s="6"/>
      <c r="G70" s="6"/>
      <c r="H70" s="6"/>
      <c r="I70" s="6"/>
      <c r="J70" s="6"/>
      <c r="K70" s="6"/>
      <c r="L70" s="6"/>
      <c r="M70" s="6"/>
      <c r="N70" s="6"/>
      <c r="O70" s="6"/>
      <c r="P70" s="6"/>
      <c r="Q70" s="6"/>
      <c r="R70" s="6"/>
      <c r="S70" s="6"/>
      <c r="T70" s="6"/>
      <c r="U70" s="6"/>
      <c r="V70" s="6"/>
      <c r="W70" s="6"/>
      <c r="X70" s="6"/>
      <c r="Y70" s="6"/>
      <c r="Z70" s="6"/>
      <c r="AA70" s="6"/>
      <c r="AB70" s="6"/>
      <c r="AC70" s="6"/>
      <c r="AD70" s="6"/>
      <c r="AE70" s="6"/>
      <c r="AF70" s="6"/>
      <c r="AG70" s="6"/>
      <c r="AH70" s="6"/>
      <c r="AI70" s="6"/>
    </row>
    <row r="71" spans="1:35">
      <c r="A71" s="5"/>
      <c r="B71" s="25"/>
      <c r="C71" s="6"/>
      <c r="D71" s="6"/>
      <c r="E71" s="6"/>
      <c r="F71" s="6"/>
      <c r="G71" s="6"/>
      <c r="H71" s="6"/>
      <c r="I71" s="6"/>
      <c r="J71" s="6"/>
      <c r="K71" s="6"/>
      <c r="L71" s="6"/>
      <c r="M71" s="6"/>
      <c r="N71" s="6"/>
      <c r="O71" s="6"/>
      <c r="P71" s="6"/>
      <c r="Q71" s="6"/>
      <c r="R71" s="6"/>
      <c r="S71" s="6"/>
      <c r="T71" s="6"/>
      <c r="U71" s="6"/>
      <c r="V71" s="6"/>
      <c r="W71" s="6"/>
      <c r="X71" s="6"/>
      <c r="Y71" s="6"/>
      <c r="Z71" s="6"/>
      <c r="AA71" s="6"/>
      <c r="AB71" s="6"/>
      <c r="AC71" s="6"/>
      <c r="AD71" s="6"/>
      <c r="AE71" s="6"/>
      <c r="AF71" s="6"/>
      <c r="AG71" s="6"/>
      <c r="AH71" s="6"/>
      <c r="AI71" s="6"/>
    </row>
    <row r="72" spans="1:35">
      <c r="A72" s="5"/>
      <c r="B72" s="25"/>
      <c r="C72" s="6"/>
      <c r="D72" s="6"/>
      <c r="E72" s="6"/>
      <c r="F72" s="6"/>
      <c r="G72" s="6"/>
      <c r="H72" s="6"/>
      <c r="I72" s="6"/>
      <c r="J72" s="6"/>
      <c r="K72" s="6"/>
      <c r="L72" s="6"/>
      <c r="M72" s="6"/>
      <c r="N72" s="6"/>
      <c r="O72" s="6"/>
      <c r="P72" s="6"/>
      <c r="Q72" s="6"/>
      <c r="R72" s="6"/>
      <c r="S72" s="6"/>
      <c r="T72" s="6"/>
      <c r="U72" s="6"/>
      <c r="V72" s="6"/>
      <c r="W72" s="6"/>
      <c r="X72" s="6"/>
      <c r="Y72" s="6"/>
      <c r="Z72" s="6"/>
      <c r="AA72" s="6"/>
      <c r="AB72" s="6"/>
      <c r="AC72" s="6"/>
      <c r="AD72" s="6"/>
      <c r="AE72" s="6"/>
      <c r="AF72" s="6"/>
      <c r="AG72" s="6"/>
      <c r="AH72" s="6"/>
      <c r="AI72" s="6"/>
    </row>
    <row r="73" spans="1:35">
      <c r="A73" s="5"/>
      <c r="B73" s="25"/>
      <c r="C73" s="6"/>
      <c r="D73" s="6"/>
      <c r="E73" s="6"/>
      <c r="F73" s="6"/>
      <c r="G73" s="6"/>
      <c r="H73" s="6"/>
      <c r="I73" s="6"/>
      <c r="J73" s="6"/>
      <c r="K73" s="6"/>
      <c r="L73" s="6"/>
      <c r="M73" s="6"/>
      <c r="N73" s="6"/>
      <c r="O73" s="6"/>
      <c r="P73" s="6"/>
      <c r="Q73" s="6"/>
      <c r="R73" s="6"/>
      <c r="S73" s="6"/>
      <c r="T73" s="6"/>
      <c r="U73" s="6"/>
      <c r="V73" s="6"/>
      <c r="W73" s="6"/>
      <c r="X73" s="6"/>
      <c r="Y73" s="6"/>
      <c r="Z73" s="6"/>
      <c r="AA73" s="6"/>
      <c r="AB73" s="6"/>
      <c r="AC73" s="6"/>
      <c r="AD73" s="6"/>
      <c r="AE73" s="6"/>
      <c r="AF73" s="6"/>
      <c r="AG73" s="6"/>
      <c r="AH73" s="6"/>
      <c r="AI73" s="6"/>
    </row>
    <row r="74" spans="1:35">
      <c r="A74" s="5"/>
      <c r="B74" s="25"/>
      <c r="C74" s="6"/>
      <c r="D74" s="6"/>
      <c r="E74" s="6"/>
      <c r="F74" s="6"/>
      <c r="G74" s="6"/>
      <c r="H74" s="6"/>
      <c r="I74" s="6"/>
      <c r="J74" s="6"/>
      <c r="K74" s="6"/>
      <c r="L74" s="6"/>
      <c r="M74" s="6"/>
      <c r="N74" s="6"/>
      <c r="O74" s="6"/>
      <c r="P74" s="6"/>
      <c r="Q74" s="6"/>
      <c r="R74" s="6"/>
      <c r="S74" s="6"/>
      <c r="T74" s="6"/>
      <c r="U74" s="6"/>
      <c r="V74" s="6"/>
      <c r="W74" s="6"/>
      <c r="X74" s="6"/>
      <c r="Y74" s="6"/>
      <c r="Z74" s="6"/>
      <c r="AA74" s="6"/>
      <c r="AB74" s="6"/>
      <c r="AC74" s="6"/>
      <c r="AD74" s="6"/>
      <c r="AE74" s="6"/>
      <c r="AF74" s="6"/>
      <c r="AG74" s="6"/>
      <c r="AH74" s="6"/>
      <c r="AI74" s="6"/>
    </row>
    <row r="75" spans="1:35">
      <c r="A75" s="5"/>
      <c r="B75" s="25"/>
      <c r="C75" s="6"/>
      <c r="D75" s="6"/>
      <c r="E75" s="6"/>
      <c r="F75" s="6"/>
      <c r="G75" s="6"/>
      <c r="H75" s="6"/>
      <c r="I75" s="6"/>
      <c r="J75" s="6"/>
      <c r="K75" s="6"/>
      <c r="L75" s="6"/>
      <c r="M75" s="6"/>
      <c r="N75" s="6"/>
      <c r="O75" s="6"/>
      <c r="P75" s="6"/>
      <c r="Q75" s="6"/>
      <c r="R75" s="6"/>
      <c r="S75" s="6"/>
      <c r="T75" s="6"/>
      <c r="U75" s="6"/>
      <c r="V75" s="6"/>
      <c r="W75" s="6"/>
      <c r="X75" s="6"/>
      <c r="Y75" s="6"/>
      <c r="Z75" s="6"/>
      <c r="AA75" s="6"/>
      <c r="AB75" s="6"/>
      <c r="AC75" s="6"/>
      <c r="AD75" s="6"/>
      <c r="AE75" s="6"/>
      <c r="AF75" s="6"/>
      <c r="AG75" s="6"/>
      <c r="AH75" s="6"/>
      <c r="AI75" s="6"/>
    </row>
    <row r="76" spans="1:35">
      <c r="A76" s="7"/>
      <c r="B76" s="25"/>
      <c r="C76" s="8"/>
      <c r="D76" s="8"/>
      <c r="E76" s="8"/>
      <c r="F76" s="8"/>
      <c r="G76" s="8"/>
      <c r="H76" s="8"/>
      <c r="I76" s="8"/>
      <c r="J76" s="8"/>
      <c r="K76" s="8"/>
      <c r="L76" s="8"/>
      <c r="M76" s="8"/>
      <c r="N76" s="8"/>
      <c r="O76" s="8"/>
      <c r="P76" s="8"/>
      <c r="Q76" s="8"/>
      <c r="R76" s="8"/>
      <c r="S76" s="8"/>
      <c r="T76" s="8"/>
      <c r="U76" s="8"/>
      <c r="V76" s="8"/>
      <c r="W76" s="8"/>
      <c r="X76" s="8"/>
      <c r="Y76" s="8"/>
      <c r="Z76" s="8"/>
      <c r="AA76" s="8"/>
      <c r="AB76" s="8"/>
      <c r="AC76" s="8"/>
      <c r="AD76" s="8"/>
      <c r="AE76" s="8"/>
      <c r="AF76" s="8"/>
      <c r="AG76" s="8"/>
      <c r="AH76" s="8"/>
      <c r="AI76" s="8"/>
    </row>
    <row r="77" spans="1:35">
      <c r="A77" s="12"/>
      <c r="B77" s="25"/>
    </row>
    <row r="78" spans="1:35">
      <c r="A78" s="12"/>
      <c r="B78" s="25"/>
    </row>
    <row r="79" spans="1:35">
      <c r="A79" s="5"/>
      <c r="B79" s="25"/>
      <c r="C79" s="6"/>
      <c r="D79" s="6"/>
      <c r="E79" s="6"/>
      <c r="F79" s="6"/>
      <c r="G79" s="6"/>
      <c r="H79" s="6"/>
      <c r="I79" s="6"/>
      <c r="J79" s="6"/>
      <c r="K79" s="6"/>
      <c r="L79" s="6"/>
      <c r="M79" s="6"/>
      <c r="N79" s="6"/>
      <c r="O79" s="6"/>
      <c r="P79" s="6"/>
      <c r="Q79" s="6"/>
      <c r="R79" s="6"/>
      <c r="S79" s="6"/>
      <c r="T79" s="6"/>
      <c r="U79" s="6"/>
      <c r="V79" s="6"/>
      <c r="W79" s="6"/>
      <c r="X79" s="6"/>
      <c r="Y79" s="6"/>
      <c r="Z79" s="6"/>
      <c r="AA79" s="6"/>
      <c r="AB79" s="6"/>
      <c r="AC79" s="6"/>
      <c r="AD79" s="6"/>
      <c r="AE79" s="6"/>
      <c r="AF79" s="6"/>
      <c r="AG79" s="6"/>
      <c r="AH79" s="6"/>
      <c r="AI79" s="6"/>
    </row>
    <row r="80" spans="1:35">
      <c r="A80" s="5"/>
      <c r="B80" s="25"/>
      <c r="C80" s="6"/>
      <c r="D80" s="6"/>
      <c r="E80" s="6"/>
      <c r="F80" s="6"/>
      <c r="G80" s="6"/>
      <c r="H80" s="6"/>
      <c r="I80" s="6"/>
      <c r="J80" s="6"/>
      <c r="K80" s="6"/>
      <c r="L80" s="6"/>
      <c r="M80" s="6"/>
      <c r="N80" s="6"/>
      <c r="O80" s="6"/>
      <c r="P80" s="6"/>
      <c r="Q80" s="6"/>
      <c r="R80" s="6"/>
      <c r="S80" s="6"/>
      <c r="T80" s="6"/>
      <c r="U80" s="6"/>
      <c r="V80" s="6"/>
      <c r="W80" s="6"/>
      <c r="X80" s="6"/>
      <c r="Y80" s="6"/>
      <c r="Z80" s="6"/>
      <c r="AA80" s="6"/>
      <c r="AB80" s="6"/>
      <c r="AC80" s="6"/>
      <c r="AD80" s="6"/>
      <c r="AE80" s="6"/>
      <c r="AF80" s="6"/>
      <c r="AG80" s="6"/>
      <c r="AH80" s="6"/>
      <c r="AI80" s="6"/>
    </row>
    <row r="81" spans="1:35">
      <c r="A81" s="5"/>
      <c r="B81" s="25"/>
      <c r="C81" s="6"/>
      <c r="D81" s="6"/>
      <c r="E81" s="6"/>
      <c r="F81" s="6"/>
      <c r="G81" s="6"/>
      <c r="H81" s="6"/>
      <c r="I81" s="6"/>
      <c r="J81" s="6"/>
      <c r="K81" s="6"/>
      <c r="L81" s="6"/>
      <c r="M81" s="6"/>
      <c r="N81" s="6"/>
      <c r="O81" s="6"/>
      <c r="P81" s="6"/>
      <c r="Q81" s="6"/>
      <c r="R81" s="6"/>
      <c r="S81" s="6"/>
      <c r="T81" s="6"/>
      <c r="U81" s="6"/>
      <c r="V81" s="6"/>
      <c r="W81" s="6"/>
      <c r="X81" s="6"/>
      <c r="Y81" s="6"/>
      <c r="Z81" s="6"/>
      <c r="AA81" s="6"/>
      <c r="AB81" s="6"/>
      <c r="AC81" s="6"/>
      <c r="AD81" s="6"/>
      <c r="AE81" s="6"/>
      <c r="AF81" s="6"/>
      <c r="AG81" s="6"/>
      <c r="AH81" s="6"/>
      <c r="AI81" s="6"/>
    </row>
    <row r="82" spans="1:35">
      <c r="A82" s="5"/>
      <c r="B82" s="26"/>
      <c r="C82" s="6"/>
      <c r="D82" s="6"/>
      <c r="E82" s="6"/>
      <c r="F82" s="6"/>
      <c r="G82" s="6"/>
      <c r="H82" s="6"/>
      <c r="I82" s="6"/>
      <c r="J82" s="6"/>
      <c r="K82" s="6"/>
      <c r="L82" s="6"/>
      <c r="M82" s="6"/>
      <c r="N82" s="6"/>
      <c r="O82" s="6"/>
      <c r="P82" s="6"/>
      <c r="Q82" s="6"/>
      <c r="R82" s="6"/>
      <c r="S82" s="6"/>
      <c r="T82" s="6"/>
      <c r="U82" s="6"/>
      <c r="V82" s="6"/>
      <c r="W82" s="6"/>
      <c r="X82" s="6"/>
      <c r="Y82" s="6"/>
      <c r="Z82" s="6"/>
      <c r="AA82" s="6"/>
      <c r="AB82" s="6"/>
      <c r="AC82" s="6"/>
      <c r="AD82" s="6"/>
      <c r="AE82" s="6"/>
      <c r="AF82" s="6"/>
      <c r="AG82" s="6"/>
      <c r="AH82" s="6"/>
      <c r="AI82" s="6"/>
    </row>
    <row r="83" spans="1:35">
      <c r="A83" s="5"/>
      <c r="B83" s="26"/>
      <c r="C83" s="6"/>
      <c r="D83" s="6"/>
      <c r="E83" s="6"/>
      <c r="F83" s="6"/>
      <c r="G83" s="6"/>
      <c r="H83" s="6"/>
      <c r="I83" s="6"/>
      <c r="J83" s="6"/>
      <c r="K83" s="6"/>
      <c r="L83" s="6"/>
      <c r="M83" s="6"/>
      <c r="N83" s="6"/>
      <c r="O83" s="6"/>
      <c r="P83" s="6"/>
      <c r="Q83" s="6"/>
      <c r="R83" s="6"/>
      <c r="S83" s="6"/>
      <c r="T83" s="6"/>
      <c r="U83" s="6"/>
      <c r="V83" s="6"/>
      <c r="W83" s="6"/>
      <c r="X83" s="6"/>
      <c r="Y83" s="6"/>
      <c r="Z83" s="6"/>
      <c r="AA83" s="6"/>
      <c r="AB83" s="6"/>
      <c r="AC83" s="6"/>
      <c r="AD83" s="6"/>
      <c r="AE83" s="6"/>
      <c r="AF83" s="6"/>
      <c r="AG83" s="6"/>
      <c r="AH83" s="6"/>
      <c r="AI83" s="6"/>
    </row>
    <row r="84" spans="1:35">
      <c r="A84" s="5"/>
      <c r="B84" s="26"/>
      <c r="C84" s="6"/>
      <c r="D84" s="6"/>
      <c r="E84" s="6"/>
      <c r="F84" s="6"/>
      <c r="G84" s="6"/>
      <c r="H84" s="6"/>
      <c r="I84" s="6"/>
      <c r="J84" s="6"/>
      <c r="K84" s="6"/>
      <c r="L84" s="6"/>
      <c r="M84" s="6"/>
      <c r="N84" s="6"/>
      <c r="O84" s="6"/>
      <c r="P84" s="6"/>
      <c r="Q84" s="6"/>
      <c r="R84" s="6"/>
      <c r="S84" s="6"/>
      <c r="T84" s="6"/>
      <c r="U84" s="6"/>
      <c r="V84" s="6"/>
      <c r="W84" s="6"/>
      <c r="X84" s="6"/>
      <c r="Y84" s="6"/>
      <c r="Z84" s="6"/>
      <c r="AA84" s="6"/>
      <c r="AB84" s="6"/>
      <c r="AC84" s="6"/>
      <c r="AD84" s="6"/>
      <c r="AE84" s="6"/>
      <c r="AF84" s="6"/>
      <c r="AG84" s="6"/>
      <c r="AH84" s="6"/>
      <c r="AI84" s="6"/>
    </row>
    <row r="85" spans="1:35">
      <c r="A85" s="5"/>
      <c r="B85" s="26"/>
      <c r="C85" s="6"/>
      <c r="D85" s="6"/>
      <c r="E85" s="6"/>
      <c r="F85" s="6"/>
      <c r="G85" s="6"/>
      <c r="H85" s="6"/>
      <c r="I85" s="6"/>
      <c r="J85" s="6"/>
      <c r="K85" s="6"/>
      <c r="L85" s="6"/>
      <c r="M85" s="6"/>
      <c r="N85" s="6"/>
      <c r="O85" s="6"/>
      <c r="P85" s="6"/>
      <c r="Q85" s="6"/>
      <c r="R85" s="6"/>
      <c r="S85" s="6"/>
      <c r="T85" s="6"/>
      <c r="U85" s="6"/>
      <c r="V85" s="6"/>
      <c r="W85" s="6"/>
      <c r="X85" s="6"/>
      <c r="Y85" s="6"/>
      <c r="Z85" s="6"/>
      <c r="AA85" s="6"/>
      <c r="AB85" s="6"/>
      <c r="AC85" s="6"/>
      <c r="AD85" s="6"/>
      <c r="AE85" s="6"/>
      <c r="AF85" s="6"/>
      <c r="AG85" s="6"/>
      <c r="AH85" s="6"/>
      <c r="AI85" s="6"/>
    </row>
    <row r="86" spans="1:35">
      <c r="A86" s="5"/>
      <c r="B86" s="26"/>
      <c r="C86" s="6"/>
      <c r="D86" s="6"/>
      <c r="E86" s="6"/>
      <c r="F86" s="6"/>
      <c r="G86" s="6"/>
      <c r="H86" s="6"/>
      <c r="I86" s="6"/>
      <c r="J86" s="6"/>
      <c r="K86" s="6"/>
      <c r="L86" s="6"/>
      <c r="M86" s="6"/>
      <c r="N86" s="6"/>
      <c r="O86" s="6"/>
      <c r="P86" s="6"/>
      <c r="Q86" s="6"/>
      <c r="R86" s="6"/>
      <c r="S86" s="6"/>
      <c r="T86" s="6"/>
      <c r="U86" s="6"/>
      <c r="V86" s="6"/>
      <c r="W86" s="6"/>
      <c r="X86" s="6"/>
      <c r="Y86" s="6"/>
      <c r="Z86" s="6"/>
      <c r="AA86" s="6"/>
      <c r="AB86" s="6"/>
      <c r="AC86" s="6"/>
      <c r="AD86" s="6"/>
      <c r="AE86" s="6"/>
      <c r="AF86" s="6"/>
      <c r="AG86" s="6"/>
      <c r="AH86" s="6"/>
      <c r="AI86" s="6"/>
    </row>
    <row r="87" spans="1:35">
      <c r="A87" s="5"/>
      <c r="B87" s="26"/>
      <c r="C87" s="6"/>
      <c r="D87" s="6"/>
      <c r="E87" s="6"/>
      <c r="F87" s="6"/>
      <c r="G87" s="6"/>
      <c r="H87" s="6"/>
      <c r="I87" s="6"/>
      <c r="J87" s="6"/>
      <c r="K87" s="6"/>
      <c r="L87" s="6"/>
      <c r="M87" s="6"/>
      <c r="N87" s="6"/>
      <c r="O87" s="6"/>
      <c r="P87" s="6"/>
      <c r="Q87" s="6"/>
      <c r="R87" s="6"/>
      <c r="S87" s="6"/>
      <c r="T87" s="6"/>
      <c r="U87" s="6"/>
      <c r="V87" s="6"/>
      <c r="W87" s="6"/>
      <c r="X87" s="6"/>
      <c r="Y87" s="6"/>
      <c r="Z87" s="6"/>
      <c r="AA87" s="6"/>
      <c r="AB87" s="6"/>
      <c r="AC87" s="6"/>
      <c r="AD87" s="6"/>
      <c r="AE87" s="6"/>
      <c r="AF87" s="6"/>
      <c r="AG87" s="6"/>
      <c r="AH87" s="6"/>
      <c r="AI87" s="6"/>
    </row>
    <row r="88" spans="1:35">
      <c r="A88" s="5"/>
      <c r="B88" s="26"/>
      <c r="C88" s="6"/>
      <c r="D88" s="6"/>
      <c r="E88" s="6"/>
      <c r="F88" s="6"/>
      <c r="G88" s="6"/>
      <c r="H88" s="6"/>
      <c r="I88" s="6"/>
      <c r="J88" s="6"/>
      <c r="K88" s="6"/>
      <c r="L88" s="6"/>
      <c r="M88" s="6"/>
      <c r="N88" s="6"/>
      <c r="O88" s="6"/>
      <c r="P88" s="6"/>
      <c r="Q88" s="6"/>
      <c r="R88" s="6"/>
      <c r="S88" s="6"/>
      <c r="T88" s="6"/>
      <c r="U88" s="6"/>
      <c r="V88" s="6"/>
      <c r="W88" s="6"/>
      <c r="X88" s="6"/>
      <c r="Y88" s="6"/>
      <c r="Z88" s="6"/>
      <c r="AA88" s="6"/>
      <c r="AB88" s="6"/>
      <c r="AC88" s="6"/>
      <c r="AD88" s="6"/>
      <c r="AE88" s="6"/>
      <c r="AF88" s="6"/>
      <c r="AG88" s="6"/>
      <c r="AH88" s="6"/>
      <c r="AI88" s="6"/>
    </row>
    <row r="89" spans="1:35">
      <c r="A89" s="5"/>
      <c r="B89" s="26"/>
      <c r="C89" s="6"/>
      <c r="D89" s="6"/>
      <c r="E89" s="6"/>
      <c r="F89" s="6"/>
      <c r="G89" s="6"/>
      <c r="H89" s="6"/>
      <c r="I89" s="6"/>
      <c r="J89" s="6"/>
      <c r="K89" s="6"/>
      <c r="L89" s="6"/>
      <c r="M89" s="6"/>
      <c r="N89" s="6"/>
      <c r="O89" s="6"/>
      <c r="P89" s="6"/>
      <c r="Q89" s="6"/>
      <c r="R89" s="6"/>
      <c r="S89" s="6"/>
      <c r="T89" s="6"/>
      <c r="U89" s="6"/>
      <c r="V89" s="6"/>
      <c r="W89" s="6"/>
      <c r="X89" s="6"/>
      <c r="Y89" s="6"/>
      <c r="Z89" s="6"/>
      <c r="AA89" s="6"/>
      <c r="AB89" s="6"/>
      <c r="AC89" s="6"/>
      <c r="AD89" s="6"/>
      <c r="AE89" s="6"/>
      <c r="AF89" s="6"/>
      <c r="AG89" s="6"/>
      <c r="AH89" s="6"/>
      <c r="AI89" s="6"/>
    </row>
    <row r="90" spans="1:35">
      <c r="A90" s="13"/>
      <c r="B90" s="26"/>
      <c r="C90" s="6"/>
      <c r="D90" s="6"/>
      <c r="E90" s="6"/>
      <c r="F90" s="6"/>
      <c r="G90" s="6"/>
      <c r="H90" s="6"/>
      <c r="I90" s="6"/>
      <c r="J90" s="6"/>
      <c r="K90" s="6"/>
      <c r="L90" s="6"/>
      <c r="M90" s="6"/>
      <c r="N90" s="6"/>
      <c r="O90" s="6"/>
      <c r="P90" s="6"/>
      <c r="Q90" s="6"/>
      <c r="R90" s="6"/>
      <c r="S90" s="6"/>
      <c r="T90" s="6"/>
      <c r="U90" s="6"/>
      <c r="V90" s="6"/>
      <c r="W90" s="6"/>
      <c r="X90" s="6"/>
      <c r="Y90" s="6"/>
      <c r="Z90" s="6"/>
      <c r="AA90" s="6"/>
      <c r="AB90" s="6"/>
      <c r="AC90" s="6"/>
      <c r="AD90" s="6"/>
      <c r="AE90" s="6"/>
      <c r="AF90" s="6"/>
      <c r="AG90" s="6"/>
      <c r="AH90" s="6"/>
      <c r="AI90" s="6"/>
    </row>
    <row r="91" spans="1:35">
      <c r="A91" s="15"/>
      <c r="B91" s="26"/>
      <c r="C91" s="6"/>
      <c r="D91" s="6"/>
      <c r="E91" s="6"/>
      <c r="F91" s="6"/>
      <c r="G91" s="6"/>
      <c r="H91" s="6"/>
      <c r="I91" s="6"/>
      <c r="J91" s="6"/>
      <c r="K91" s="6"/>
      <c r="L91" s="6"/>
      <c r="M91" s="6"/>
      <c r="N91" s="6"/>
      <c r="O91" s="6"/>
      <c r="P91" s="6"/>
      <c r="Q91" s="6"/>
      <c r="R91" s="6"/>
      <c r="S91" s="6"/>
      <c r="T91" s="6"/>
      <c r="U91" s="6"/>
      <c r="V91" s="6"/>
      <c r="W91" s="6"/>
      <c r="X91" s="6"/>
      <c r="Y91" s="6"/>
      <c r="Z91" s="6"/>
      <c r="AA91" s="6"/>
      <c r="AB91" s="6"/>
      <c r="AC91" s="6"/>
      <c r="AD91" s="6"/>
      <c r="AE91" s="6"/>
      <c r="AF91" s="6"/>
      <c r="AG91" s="6"/>
      <c r="AH91" s="6"/>
      <c r="AI91" s="6"/>
    </row>
    <row r="92" spans="1:35">
      <c r="A92" s="5"/>
      <c r="B92" s="26"/>
      <c r="C92" s="6"/>
      <c r="D92" s="6"/>
      <c r="E92" s="6"/>
      <c r="F92" s="6"/>
      <c r="G92" s="6"/>
      <c r="H92" s="6"/>
      <c r="I92" s="6"/>
      <c r="J92" s="6"/>
      <c r="K92" s="6"/>
      <c r="L92" s="6"/>
      <c r="M92" s="6"/>
      <c r="N92" s="6"/>
      <c r="O92" s="6"/>
      <c r="P92" s="6"/>
      <c r="Q92" s="6"/>
      <c r="R92" s="6"/>
      <c r="S92" s="6"/>
      <c r="T92" s="6"/>
      <c r="U92" s="6"/>
      <c r="V92" s="6"/>
      <c r="W92" s="6"/>
      <c r="X92" s="6"/>
      <c r="Y92" s="6"/>
      <c r="Z92" s="6"/>
      <c r="AA92" s="6"/>
      <c r="AB92" s="6"/>
      <c r="AC92" s="6"/>
      <c r="AD92" s="6"/>
      <c r="AE92" s="6"/>
      <c r="AF92" s="6"/>
      <c r="AG92" s="6"/>
      <c r="AH92" s="6"/>
      <c r="AI92" s="6"/>
    </row>
    <row r="93" spans="1:35">
      <c r="A93" s="5"/>
      <c r="B93" s="26"/>
      <c r="C93" s="6"/>
      <c r="D93" s="6"/>
      <c r="E93" s="6"/>
      <c r="F93" s="6"/>
      <c r="G93" s="6"/>
      <c r="H93" s="6"/>
      <c r="I93" s="6"/>
      <c r="J93" s="6"/>
      <c r="K93" s="6"/>
      <c r="L93" s="6"/>
      <c r="M93" s="6"/>
      <c r="N93" s="6"/>
      <c r="O93" s="6"/>
      <c r="P93" s="6"/>
      <c r="Q93" s="6"/>
      <c r="R93" s="6"/>
      <c r="S93" s="6"/>
      <c r="T93" s="6"/>
      <c r="U93" s="6"/>
      <c r="V93" s="6"/>
      <c r="W93" s="6"/>
      <c r="X93" s="6"/>
      <c r="Y93" s="6"/>
      <c r="Z93" s="6"/>
      <c r="AA93" s="6"/>
      <c r="AB93" s="6"/>
      <c r="AC93" s="6"/>
      <c r="AD93" s="6"/>
      <c r="AE93" s="6"/>
      <c r="AF93" s="6"/>
      <c r="AG93" s="6"/>
      <c r="AH93" s="6"/>
      <c r="AI93" s="6"/>
    </row>
    <row r="94" spans="1:35">
      <c r="A94" s="5"/>
      <c r="B94" s="26"/>
      <c r="C94" s="6"/>
      <c r="D94" s="6"/>
      <c r="E94" s="6"/>
      <c r="F94" s="6"/>
      <c r="G94" s="6"/>
      <c r="H94" s="6"/>
      <c r="I94" s="6"/>
      <c r="J94" s="6"/>
      <c r="K94" s="6"/>
      <c r="L94" s="6"/>
      <c r="M94" s="6"/>
      <c r="N94" s="6"/>
      <c r="O94" s="6"/>
      <c r="P94" s="6"/>
      <c r="Q94" s="6"/>
      <c r="R94" s="6"/>
      <c r="S94" s="6"/>
      <c r="T94" s="6"/>
      <c r="U94" s="6"/>
      <c r="V94" s="6"/>
      <c r="W94" s="6"/>
      <c r="X94" s="6"/>
      <c r="Y94" s="6"/>
      <c r="Z94" s="6"/>
      <c r="AA94" s="6"/>
      <c r="AB94" s="6"/>
      <c r="AC94" s="6"/>
      <c r="AD94" s="6"/>
      <c r="AE94" s="6"/>
      <c r="AF94" s="6"/>
      <c r="AG94" s="6"/>
      <c r="AH94" s="6"/>
      <c r="AI94" s="6"/>
    </row>
    <row r="95" spans="1:35">
      <c r="A95" s="12"/>
    </row>
    <row r="96" spans="1:35">
      <c r="A96" s="5"/>
      <c r="B96" s="26"/>
      <c r="C96" s="6"/>
      <c r="D96" s="6"/>
      <c r="E96" s="6"/>
      <c r="F96" s="6"/>
      <c r="G96" s="6"/>
      <c r="H96" s="6"/>
      <c r="I96" s="6"/>
      <c r="J96" s="6"/>
      <c r="K96" s="6"/>
      <c r="L96" s="6"/>
      <c r="M96" s="6"/>
      <c r="N96" s="6"/>
      <c r="O96" s="6"/>
      <c r="P96" s="6"/>
      <c r="Q96" s="6"/>
      <c r="R96" s="6"/>
      <c r="S96" s="6"/>
      <c r="T96" s="6"/>
      <c r="U96" s="6"/>
      <c r="V96" s="6"/>
      <c r="W96" s="6"/>
      <c r="X96" s="6"/>
      <c r="Y96" s="6"/>
      <c r="Z96" s="6"/>
      <c r="AA96" s="6"/>
      <c r="AB96" s="6"/>
      <c r="AC96" s="6"/>
      <c r="AD96" s="6"/>
      <c r="AE96" s="6"/>
      <c r="AF96" s="6"/>
      <c r="AG96" s="6"/>
      <c r="AH96" s="6"/>
      <c r="AI96" s="6"/>
    </row>
    <row r="97" spans="1:35">
      <c r="A97" s="5"/>
      <c r="B97" s="26"/>
      <c r="C97" s="6"/>
      <c r="D97" s="6"/>
      <c r="E97" s="6"/>
      <c r="F97" s="6"/>
      <c r="G97" s="6"/>
      <c r="H97" s="6"/>
      <c r="I97" s="6"/>
      <c r="J97" s="6"/>
      <c r="K97" s="6"/>
      <c r="L97" s="6"/>
      <c r="M97" s="6"/>
      <c r="N97" s="6"/>
      <c r="O97" s="6"/>
      <c r="P97" s="6"/>
      <c r="Q97" s="6"/>
      <c r="R97" s="6"/>
      <c r="S97" s="6"/>
      <c r="T97" s="6"/>
      <c r="U97" s="6"/>
      <c r="V97" s="6"/>
      <c r="W97" s="6"/>
      <c r="X97" s="6"/>
      <c r="Y97" s="6"/>
      <c r="Z97" s="6"/>
      <c r="AA97" s="6"/>
      <c r="AB97" s="6"/>
      <c r="AC97" s="6"/>
      <c r="AD97" s="6"/>
      <c r="AE97" s="6"/>
      <c r="AF97" s="6"/>
      <c r="AG97" s="6"/>
      <c r="AH97" s="6"/>
      <c r="AI97" s="6"/>
    </row>
    <row r="98" spans="1:35">
      <c r="A98" s="5"/>
      <c r="B98" s="26"/>
      <c r="C98" s="6"/>
      <c r="D98" s="6"/>
      <c r="E98" s="6"/>
      <c r="F98" s="6"/>
      <c r="G98" s="6"/>
      <c r="H98" s="6"/>
      <c r="I98" s="6"/>
      <c r="J98" s="6"/>
      <c r="K98" s="6"/>
      <c r="L98" s="6"/>
      <c r="M98" s="6"/>
      <c r="N98" s="6"/>
      <c r="O98" s="6"/>
      <c r="P98" s="6"/>
      <c r="Q98" s="6"/>
      <c r="R98" s="6"/>
      <c r="S98" s="6"/>
      <c r="T98" s="6"/>
      <c r="U98" s="6"/>
      <c r="V98" s="6"/>
      <c r="W98" s="6"/>
      <c r="X98" s="6"/>
      <c r="Y98" s="6"/>
      <c r="Z98" s="6"/>
      <c r="AA98" s="6"/>
      <c r="AB98" s="6"/>
      <c r="AC98" s="6"/>
      <c r="AD98" s="6"/>
      <c r="AE98" s="6"/>
      <c r="AF98" s="6"/>
      <c r="AG98" s="6"/>
      <c r="AH98" s="6"/>
      <c r="AI98" s="6"/>
    </row>
    <row r="99" spans="1:35">
      <c r="A99" s="5"/>
      <c r="B99" s="26"/>
      <c r="C99" s="6"/>
      <c r="D99" s="6"/>
      <c r="E99" s="6"/>
      <c r="F99" s="6"/>
      <c r="G99" s="6"/>
      <c r="H99" s="6"/>
      <c r="I99" s="6"/>
      <c r="J99" s="6"/>
      <c r="K99" s="6"/>
      <c r="L99" s="6"/>
      <c r="M99" s="6"/>
      <c r="N99" s="6"/>
      <c r="O99" s="6"/>
      <c r="P99" s="6"/>
      <c r="Q99" s="6"/>
      <c r="R99" s="6"/>
      <c r="S99" s="6"/>
      <c r="T99" s="6"/>
      <c r="U99" s="6"/>
      <c r="V99" s="6"/>
      <c r="W99" s="6"/>
      <c r="X99" s="6"/>
      <c r="Y99" s="6"/>
      <c r="Z99" s="6"/>
      <c r="AA99" s="6"/>
      <c r="AB99" s="6"/>
      <c r="AC99" s="6"/>
      <c r="AD99" s="6"/>
      <c r="AE99" s="6"/>
      <c r="AF99" s="6"/>
      <c r="AG99" s="6"/>
      <c r="AH99" s="6"/>
      <c r="AI99" s="6"/>
    </row>
    <row r="100" spans="1:35">
      <c r="A100" s="5"/>
      <c r="B100" s="26"/>
      <c r="C100" s="6"/>
      <c r="D100" s="6"/>
      <c r="E100" s="6"/>
      <c r="F100" s="6"/>
      <c r="G100" s="6"/>
      <c r="H100" s="6"/>
      <c r="I100" s="6"/>
      <c r="J100" s="6"/>
      <c r="K100" s="6"/>
      <c r="L100" s="6"/>
      <c r="M100" s="6"/>
      <c r="N100" s="6"/>
      <c r="O100" s="6"/>
      <c r="P100" s="6"/>
      <c r="Q100" s="6"/>
      <c r="R100" s="6"/>
      <c r="S100" s="6"/>
      <c r="T100" s="6"/>
      <c r="U100" s="6"/>
      <c r="V100" s="6"/>
      <c r="W100" s="6"/>
      <c r="X100" s="6"/>
      <c r="Y100" s="6"/>
      <c r="Z100" s="6"/>
      <c r="AA100" s="6"/>
      <c r="AB100" s="6"/>
      <c r="AC100" s="6"/>
      <c r="AD100" s="6"/>
      <c r="AE100" s="6"/>
      <c r="AF100" s="6"/>
      <c r="AG100" s="6"/>
      <c r="AH100" s="6"/>
      <c r="AI100" s="6"/>
    </row>
    <row r="101" spans="1:35">
      <c r="A101" s="5"/>
      <c r="B101" s="26"/>
      <c r="C101" s="6"/>
      <c r="D101" s="6"/>
      <c r="E101" s="6"/>
      <c r="F101" s="6"/>
      <c r="G101" s="6"/>
      <c r="H101" s="6"/>
      <c r="I101" s="6"/>
      <c r="J101" s="6"/>
      <c r="K101" s="6"/>
      <c r="L101" s="6"/>
      <c r="M101" s="6"/>
      <c r="N101" s="6"/>
      <c r="O101" s="6"/>
      <c r="P101" s="6"/>
      <c r="Q101" s="6"/>
      <c r="R101" s="6"/>
      <c r="S101" s="6"/>
      <c r="T101" s="6"/>
      <c r="U101" s="6"/>
      <c r="V101" s="6"/>
      <c r="W101" s="6"/>
      <c r="X101" s="6"/>
      <c r="Y101" s="6"/>
      <c r="Z101" s="6"/>
      <c r="AA101" s="6"/>
      <c r="AB101" s="6"/>
      <c r="AC101" s="6"/>
      <c r="AD101" s="6"/>
      <c r="AE101" s="6"/>
      <c r="AF101" s="6"/>
      <c r="AG101" s="6"/>
      <c r="AH101" s="6"/>
      <c r="AI101" s="6"/>
    </row>
    <row r="102" spans="1:35">
      <c r="A102" s="5"/>
      <c r="B102" s="26"/>
      <c r="C102" s="6"/>
      <c r="D102" s="6"/>
      <c r="E102" s="6"/>
      <c r="F102" s="6"/>
      <c r="G102" s="6"/>
      <c r="H102" s="6"/>
      <c r="I102" s="6"/>
      <c r="J102" s="6"/>
      <c r="K102" s="6"/>
      <c r="L102" s="6"/>
      <c r="M102" s="6"/>
      <c r="N102" s="6"/>
      <c r="O102" s="6"/>
      <c r="P102" s="6"/>
      <c r="Q102" s="6"/>
      <c r="R102" s="6"/>
      <c r="S102" s="6"/>
      <c r="T102" s="6"/>
      <c r="U102" s="6"/>
      <c r="V102" s="6"/>
      <c r="W102" s="6"/>
      <c r="X102" s="6"/>
      <c r="Y102" s="6"/>
      <c r="Z102" s="6"/>
      <c r="AA102" s="6"/>
      <c r="AB102" s="6"/>
      <c r="AC102" s="6"/>
      <c r="AD102" s="6"/>
      <c r="AE102" s="6"/>
      <c r="AF102" s="6"/>
      <c r="AG102" s="6"/>
      <c r="AH102" s="6"/>
      <c r="AI102" s="6"/>
    </row>
    <row r="103" spans="1:35">
      <c r="A103" s="5"/>
      <c r="B103" s="26"/>
      <c r="C103" s="6"/>
      <c r="D103" s="6"/>
      <c r="E103" s="6"/>
      <c r="F103" s="6"/>
      <c r="G103" s="6"/>
      <c r="H103" s="6"/>
      <c r="I103" s="6"/>
      <c r="J103" s="6"/>
      <c r="K103" s="6"/>
      <c r="L103" s="6"/>
      <c r="M103" s="6"/>
      <c r="N103" s="6"/>
      <c r="O103" s="6"/>
      <c r="P103" s="6"/>
      <c r="Q103" s="6"/>
      <c r="R103" s="6"/>
      <c r="S103" s="6"/>
      <c r="T103" s="6"/>
      <c r="U103" s="6"/>
      <c r="V103" s="6"/>
      <c r="W103" s="6"/>
      <c r="X103" s="6"/>
      <c r="Y103" s="6"/>
      <c r="Z103" s="6"/>
      <c r="AA103" s="6"/>
      <c r="AB103" s="6"/>
      <c r="AC103" s="6"/>
      <c r="AD103" s="6"/>
      <c r="AE103" s="6"/>
      <c r="AF103" s="6"/>
      <c r="AG103" s="6"/>
      <c r="AH103" s="6"/>
      <c r="AI103" s="6"/>
    </row>
    <row r="104" spans="1:35">
      <c r="A104" s="5"/>
      <c r="B104" s="26"/>
      <c r="C104" s="6"/>
      <c r="D104" s="6"/>
      <c r="E104" s="6"/>
      <c r="F104" s="6"/>
      <c r="G104" s="6"/>
      <c r="H104" s="6"/>
      <c r="I104" s="6"/>
      <c r="J104" s="6"/>
      <c r="K104" s="6"/>
      <c r="L104" s="6"/>
      <c r="M104" s="6"/>
      <c r="N104" s="6"/>
      <c r="O104" s="6"/>
      <c r="P104" s="6"/>
      <c r="Q104" s="6"/>
      <c r="R104" s="6"/>
      <c r="S104" s="6"/>
      <c r="T104" s="6"/>
      <c r="U104" s="6"/>
      <c r="V104" s="6"/>
      <c r="W104" s="6"/>
      <c r="X104" s="6"/>
      <c r="Y104" s="6"/>
      <c r="Z104" s="6"/>
      <c r="AA104" s="6"/>
      <c r="AB104" s="6"/>
      <c r="AC104" s="6"/>
      <c r="AD104" s="6"/>
      <c r="AE104" s="6"/>
      <c r="AF104" s="6"/>
      <c r="AG104" s="6"/>
      <c r="AH104" s="6"/>
      <c r="AI104" s="6"/>
    </row>
    <row r="105" spans="1:35">
      <c r="A105" s="5"/>
      <c r="B105" s="26"/>
      <c r="C105" s="6"/>
      <c r="D105" s="6"/>
      <c r="E105" s="6"/>
      <c r="F105" s="6"/>
      <c r="G105" s="6"/>
      <c r="H105" s="6"/>
      <c r="I105" s="6"/>
      <c r="J105" s="6"/>
      <c r="K105" s="6"/>
      <c r="L105" s="6"/>
      <c r="M105" s="6"/>
      <c r="N105" s="6"/>
      <c r="O105" s="6"/>
      <c r="P105" s="6"/>
      <c r="Q105" s="6"/>
      <c r="R105" s="6"/>
      <c r="S105" s="6"/>
      <c r="T105" s="6"/>
      <c r="U105" s="6"/>
      <c r="V105" s="6"/>
      <c r="W105" s="6"/>
      <c r="X105" s="6"/>
      <c r="Y105" s="6"/>
      <c r="Z105" s="6"/>
      <c r="AA105" s="6"/>
      <c r="AB105" s="6"/>
      <c r="AC105" s="6"/>
      <c r="AD105" s="6"/>
      <c r="AE105" s="6"/>
      <c r="AF105" s="6"/>
      <c r="AG105" s="6"/>
      <c r="AH105" s="6"/>
      <c r="AI105" s="6"/>
    </row>
    <row r="106" spans="1:35">
      <c r="A106" s="5"/>
      <c r="B106" s="26"/>
      <c r="C106" s="6"/>
      <c r="D106" s="6"/>
      <c r="E106" s="6"/>
      <c r="F106" s="6"/>
      <c r="G106" s="6"/>
      <c r="H106" s="6"/>
      <c r="I106" s="6"/>
      <c r="J106" s="6"/>
      <c r="K106" s="6"/>
      <c r="L106" s="6"/>
      <c r="M106" s="6"/>
      <c r="N106" s="6"/>
      <c r="O106" s="6"/>
      <c r="P106" s="6"/>
      <c r="Q106" s="6"/>
      <c r="R106" s="6"/>
      <c r="S106" s="6"/>
      <c r="T106" s="6"/>
      <c r="U106" s="6"/>
      <c r="V106" s="6"/>
      <c r="W106" s="6"/>
      <c r="X106" s="6"/>
      <c r="Y106" s="6"/>
      <c r="Z106" s="6"/>
      <c r="AA106" s="6"/>
      <c r="AB106" s="6"/>
      <c r="AC106" s="6"/>
      <c r="AD106" s="6"/>
      <c r="AE106" s="6"/>
      <c r="AF106" s="6"/>
      <c r="AG106" s="6"/>
      <c r="AH106" s="6"/>
      <c r="AI106" s="6"/>
    </row>
    <row r="107" spans="1:35">
      <c r="A107" s="7"/>
      <c r="B107" s="27"/>
      <c r="C107" s="8"/>
      <c r="D107" s="8"/>
      <c r="E107" s="8"/>
      <c r="F107" s="8"/>
      <c r="G107" s="8"/>
      <c r="H107" s="8"/>
      <c r="I107" s="8"/>
      <c r="J107" s="8"/>
      <c r="K107" s="8"/>
      <c r="L107" s="8"/>
      <c r="M107" s="8"/>
      <c r="N107" s="8"/>
      <c r="O107" s="8"/>
      <c r="P107" s="8"/>
      <c r="Q107" s="8"/>
      <c r="R107" s="8"/>
      <c r="S107" s="8"/>
      <c r="T107" s="8"/>
      <c r="U107" s="8"/>
      <c r="V107" s="8"/>
      <c r="W107" s="8"/>
      <c r="X107" s="8"/>
      <c r="Y107" s="8"/>
      <c r="Z107" s="8"/>
      <c r="AA107" s="8"/>
      <c r="AB107" s="8"/>
      <c r="AC107" s="8"/>
      <c r="AD107" s="8"/>
      <c r="AE107" s="8"/>
      <c r="AF107" s="8"/>
      <c r="AG107" s="8"/>
      <c r="AH107" s="8"/>
      <c r="AI107" s="8"/>
    </row>
    <row r="108" spans="1:35">
      <c r="A108" s="1"/>
    </row>
    <row r="109" spans="1:35">
      <c r="A109" s="4"/>
      <c r="B109" s="28"/>
      <c r="C109" s="17"/>
      <c r="D109" s="17"/>
      <c r="E109" s="17"/>
      <c r="F109" s="17"/>
      <c r="G109" s="17"/>
      <c r="H109" s="17"/>
      <c r="I109" s="17"/>
      <c r="J109" s="17"/>
      <c r="K109" s="17"/>
      <c r="L109" s="17"/>
      <c r="M109" s="17"/>
      <c r="N109" s="17"/>
      <c r="O109" s="17"/>
      <c r="P109" s="17"/>
      <c r="Q109" s="17"/>
      <c r="R109" s="17"/>
      <c r="S109" s="17"/>
      <c r="T109" s="17"/>
      <c r="U109" s="17"/>
      <c r="V109" s="17"/>
      <c r="W109" s="17"/>
      <c r="X109" s="17"/>
      <c r="Y109" s="17"/>
      <c r="Z109" s="17"/>
      <c r="AA109" s="17"/>
      <c r="AB109" s="17"/>
      <c r="AC109" s="17"/>
      <c r="AD109" s="17"/>
      <c r="AE109" s="17"/>
      <c r="AF109" s="17"/>
      <c r="AG109" s="17"/>
      <c r="AH109" s="17"/>
      <c r="AI109" s="17"/>
    </row>
    <row r="110" spans="1:35">
      <c r="A110" s="4"/>
      <c r="B110" s="28"/>
      <c r="C110" s="18"/>
      <c r="D110" s="18"/>
      <c r="E110" s="18"/>
      <c r="F110" s="18"/>
      <c r="G110" s="18"/>
      <c r="H110" s="18"/>
      <c r="I110" s="18"/>
      <c r="J110" s="18"/>
      <c r="K110" s="18"/>
      <c r="L110" s="18"/>
      <c r="M110" s="18"/>
      <c r="N110" s="18"/>
      <c r="O110" s="18"/>
      <c r="P110" s="18"/>
      <c r="Q110" s="18"/>
      <c r="R110" s="18"/>
      <c r="S110" s="18"/>
      <c r="T110" s="18"/>
      <c r="U110" s="18"/>
      <c r="V110" s="18"/>
      <c r="W110" s="18"/>
      <c r="X110" s="18"/>
      <c r="Y110" s="18"/>
      <c r="Z110" s="18"/>
    </row>
    <row r="111" spans="1:35">
      <c r="A111" s="4"/>
      <c r="B111" s="29"/>
      <c r="C111" s="19"/>
      <c r="D111" s="19"/>
      <c r="E111" s="19"/>
      <c r="F111" s="19"/>
      <c r="G111" s="19"/>
      <c r="H111" s="19"/>
      <c r="I111" s="19"/>
      <c r="J111" s="19"/>
      <c r="K111" s="19"/>
      <c r="L111" s="19"/>
      <c r="M111" s="19"/>
      <c r="N111" s="19"/>
      <c r="O111" s="19"/>
      <c r="P111" s="19"/>
      <c r="Q111" s="19"/>
      <c r="R111" s="19"/>
      <c r="S111" s="19"/>
      <c r="T111" s="19"/>
      <c r="U111" s="19"/>
      <c r="V111" s="19"/>
      <c r="W111" s="19"/>
      <c r="X111" s="19"/>
      <c r="Y111" s="19"/>
      <c r="Z111" s="19"/>
    </row>
    <row r="112" spans="1:35">
      <c r="A112" s="4"/>
      <c r="B112" s="29"/>
      <c r="C112" s="19"/>
      <c r="D112" s="19"/>
      <c r="E112" s="19"/>
      <c r="F112" s="19"/>
      <c r="G112" s="19"/>
      <c r="H112" s="19"/>
      <c r="I112" s="19"/>
      <c r="J112" s="19"/>
      <c r="K112" s="19"/>
      <c r="L112" s="19"/>
      <c r="M112" s="19"/>
      <c r="N112" s="19"/>
      <c r="O112" s="19"/>
      <c r="P112" s="19"/>
      <c r="Q112" s="19"/>
      <c r="R112" s="19"/>
      <c r="S112" s="19"/>
      <c r="T112" s="19"/>
      <c r="U112" s="19"/>
      <c r="V112" s="19"/>
      <c r="W112" s="19"/>
      <c r="X112" s="19"/>
      <c r="Y112" s="19"/>
      <c r="Z112" s="19"/>
      <c r="AA112" s="19"/>
      <c r="AB112" s="19"/>
      <c r="AC112" s="19"/>
      <c r="AD112" s="19"/>
      <c r="AE112" s="19"/>
      <c r="AF112" s="19"/>
      <c r="AG112" s="19"/>
      <c r="AH112" s="19"/>
      <c r="AI112" s="19"/>
    </row>
    <row r="113" spans="1:35">
      <c r="A113" s="1"/>
    </row>
    <row r="114" spans="1:35">
      <c r="A114" s="5"/>
      <c r="B114" s="26"/>
      <c r="C114" s="6"/>
      <c r="D114" s="6"/>
      <c r="E114" s="6"/>
      <c r="F114" s="6"/>
      <c r="G114" s="6"/>
      <c r="H114" s="6"/>
      <c r="I114" s="6"/>
      <c r="J114" s="6"/>
      <c r="K114" s="6"/>
      <c r="L114" s="6"/>
      <c r="M114" s="6"/>
      <c r="N114" s="6"/>
      <c r="O114" s="6"/>
      <c r="P114" s="6"/>
      <c r="Q114" s="6"/>
      <c r="R114" s="6"/>
      <c r="S114" s="6"/>
      <c r="T114" s="6"/>
      <c r="U114" s="6"/>
      <c r="V114" s="6"/>
      <c r="W114" s="6"/>
      <c r="X114" s="6"/>
      <c r="Y114" s="6"/>
      <c r="Z114" s="6"/>
      <c r="AA114" s="6"/>
      <c r="AB114" s="6"/>
      <c r="AC114" s="6"/>
      <c r="AD114" s="6"/>
      <c r="AE114" s="6"/>
      <c r="AF114" s="6"/>
      <c r="AG114" s="6"/>
      <c r="AH114" s="6"/>
      <c r="AI114" s="6"/>
    </row>
    <row r="115" spans="1:35">
      <c r="A115" s="5"/>
      <c r="B115" s="26"/>
      <c r="C115" s="6"/>
      <c r="D115" s="6"/>
      <c r="E115" s="6"/>
      <c r="F115" s="6"/>
      <c r="G115" s="6"/>
      <c r="H115" s="6"/>
      <c r="I115" s="6"/>
      <c r="J115" s="6"/>
      <c r="K115" s="6"/>
      <c r="L115" s="6"/>
      <c r="M115" s="6"/>
      <c r="N115" s="6"/>
      <c r="O115" s="6"/>
      <c r="P115" s="6"/>
      <c r="Q115" s="6"/>
      <c r="R115" s="6"/>
      <c r="S115" s="6"/>
      <c r="T115" s="6"/>
      <c r="U115" s="6"/>
      <c r="V115" s="6"/>
      <c r="W115" s="6"/>
      <c r="X115" s="6"/>
      <c r="Y115" s="6"/>
      <c r="Z115" s="6"/>
      <c r="AA115" s="6"/>
      <c r="AB115" s="6"/>
      <c r="AC115" s="6"/>
      <c r="AD115" s="6"/>
      <c r="AE115" s="6"/>
      <c r="AF115" s="6"/>
      <c r="AG115" s="6"/>
      <c r="AH115" s="6"/>
      <c r="AI115" s="6"/>
    </row>
    <row r="116" spans="1:35">
      <c r="A116" s="5"/>
      <c r="B116" s="26"/>
      <c r="C116" s="6"/>
      <c r="D116" s="6"/>
      <c r="E116" s="6"/>
      <c r="F116" s="6"/>
      <c r="G116" s="6"/>
      <c r="H116" s="6"/>
      <c r="I116" s="6"/>
      <c r="J116" s="6"/>
      <c r="K116" s="6"/>
      <c r="L116" s="6"/>
      <c r="M116" s="6"/>
      <c r="N116" s="6"/>
      <c r="O116" s="6"/>
      <c r="P116" s="6"/>
      <c r="Q116" s="6"/>
      <c r="R116" s="6"/>
      <c r="S116" s="6"/>
      <c r="T116" s="6"/>
      <c r="U116" s="6"/>
      <c r="V116" s="6"/>
      <c r="W116" s="6"/>
      <c r="X116" s="6"/>
      <c r="Y116" s="6"/>
      <c r="Z116" s="6"/>
      <c r="AA116" s="6"/>
      <c r="AB116" s="6"/>
      <c r="AC116" s="6"/>
      <c r="AD116" s="6"/>
      <c r="AE116" s="6"/>
      <c r="AF116" s="6"/>
      <c r="AG116" s="6"/>
      <c r="AH116" s="6"/>
      <c r="AI116" s="6"/>
    </row>
    <row r="117" spans="1:35">
      <c r="A117" s="5"/>
      <c r="B117" s="26"/>
      <c r="C117" s="6"/>
      <c r="D117" s="6"/>
      <c r="E117" s="6"/>
      <c r="F117" s="6"/>
      <c r="G117" s="6"/>
      <c r="H117" s="6"/>
      <c r="I117" s="6"/>
      <c r="J117" s="6"/>
      <c r="K117" s="6"/>
      <c r="L117" s="6"/>
      <c r="M117" s="6"/>
      <c r="N117" s="6"/>
      <c r="O117" s="6"/>
      <c r="P117" s="6"/>
      <c r="Q117" s="6"/>
      <c r="R117" s="6"/>
      <c r="S117" s="6"/>
      <c r="T117" s="6"/>
      <c r="U117" s="6"/>
      <c r="V117" s="6"/>
      <c r="W117" s="6"/>
      <c r="X117" s="6"/>
      <c r="Y117" s="6"/>
      <c r="Z117" s="6"/>
      <c r="AA117" s="6"/>
      <c r="AB117" s="6"/>
      <c r="AC117" s="6"/>
      <c r="AD117" s="6"/>
      <c r="AE117" s="6"/>
      <c r="AF117" s="6"/>
      <c r="AG117" s="6"/>
      <c r="AH117" s="6"/>
      <c r="AI117" s="6"/>
    </row>
    <row r="118" spans="1:35">
      <c r="A118" s="5"/>
      <c r="B118" s="26"/>
      <c r="C118" s="6"/>
      <c r="D118" s="6"/>
      <c r="E118" s="6"/>
      <c r="F118" s="6"/>
      <c r="G118" s="6"/>
      <c r="H118" s="6"/>
      <c r="I118" s="6"/>
      <c r="J118" s="6"/>
      <c r="K118" s="6"/>
      <c r="L118" s="6"/>
      <c r="M118" s="6"/>
      <c r="N118" s="6"/>
      <c r="O118" s="6"/>
      <c r="P118" s="6"/>
      <c r="Q118" s="6"/>
      <c r="R118" s="6"/>
      <c r="S118" s="6"/>
      <c r="T118" s="6"/>
      <c r="U118" s="6"/>
      <c r="V118" s="6"/>
      <c r="W118" s="6"/>
      <c r="X118" s="6"/>
      <c r="Y118" s="6"/>
      <c r="Z118" s="6"/>
      <c r="AA118" s="6"/>
      <c r="AB118" s="6"/>
      <c r="AC118" s="6"/>
      <c r="AD118" s="6"/>
      <c r="AE118" s="6"/>
      <c r="AF118" s="6"/>
      <c r="AG118" s="6"/>
      <c r="AH118" s="6"/>
      <c r="AI118" s="6"/>
    </row>
    <row r="119" spans="1:35">
      <c r="A119" s="5"/>
      <c r="B119" s="26"/>
      <c r="C119" s="6"/>
      <c r="D119" s="6"/>
      <c r="E119" s="6"/>
      <c r="F119" s="6"/>
      <c r="G119" s="6"/>
      <c r="H119" s="6"/>
      <c r="I119" s="6"/>
      <c r="J119" s="6"/>
      <c r="K119" s="6"/>
      <c r="L119" s="6"/>
      <c r="M119" s="6"/>
      <c r="N119" s="6"/>
      <c r="O119" s="6"/>
      <c r="P119" s="6"/>
      <c r="Q119" s="6"/>
      <c r="R119" s="6"/>
      <c r="S119" s="6"/>
      <c r="T119" s="6"/>
      <c r="U119" s="6"/>
      <c r="V119" s="6"/>
      <c r="W119" s="6"/>
      <c r="X119" s="6"/>
      <c r="Y119" s="6"/>
      <c r="Z119" s="6"/>
      <c r="AA119" s="6"/>
      <c r="AB119" s="6"/>
      <c r="AC119" s="6"/>
      <c r="AD119" s="6"/>
      <c r="AE119" s="6"/>
      <c r="AF119" s="6"/>
      <c r="AG119" s="6"/>
      <c r="AH119" s="6"/>
      <c r="AI119" s="6"/>
    </row>
    <row r="120" spans="1:35">
      <c r="A120" s="5"/>
      <c r="B120" s="26"/>
      <c r="C120" s="6"/>
      <c r="D120" s="6"/>
      <c r="E120" s="6"/>
      <c r="F120" s="6"/>
      <c r="G120" s="6"/>
      <c r="H120" s="6"/>
      <c r="I120" s="6"/>
      <c r="J120" s="6"/>
      <c r="K120" s="6"/>
      <c r="L120" s="6"/>
      <c r="M120" s="6"/>
      <c r="N120" s="6"/>
      <c r="O120" s="6"/>
      <c r="P120" s="6"/>
      <c r="Q120" s="6"/>
      <c r="R120" s="6"/>
      <c r="S120" s="6"/>
      <c r="T120" s="6"/>
      <c r="U120" s="6"/>
      <c r="V120" s="6"/>
      <c r="W120" s="6"/>
      <c r="X120" s="6"/>
      <c r="Y120" s="6"/>
      <c r="Z120" s="6"/>
      <c r="AA120" s="6"/>
      <c r="AB120" s="6"/>
      <c r="AC120" s="6"/>
      <c r="AD120" s="6"/>
      <c r="AE120" s="6"/>
      <c r="AF120" s="6"/>
      <c r="AG120" s="6"/>
      <c r="AH120" s="6"/>
      <c r="AI120" s="6"/>
    </row>
    <row r="121" spans="1:35">
      <c r="A121" s="5"/>
      <c r="B121" s="26"/>
      <c r="C121" s="6"/>
      <c r="D121" s="6"/>
      <c r="E121" s="6"/>
      <c r="F121" s="6"/>
      <c r="G121" s="6"/>
      <c r="H121" s="6"/>
      <c r="I121" s="6"/>
      <c r="J121" s="6"/>
      <c r="K121" s="6"/>
      <c r="L121" s="6"/>
      <c r="M121" s="6"/>
      <c r="N121" s="6"/>
      <c r="O121" s="6"/>
      <c r="P121" s="6"/>
      <c r="Q121" s="6"/>
      <c r="R121" s="6"/>
      <c r="S121" s="6"/>
      <c r="T121" s="6"/>
      <c r="U121" s="6"/>
      <c r="V121" s="6"/>
      <c r="W121" s="6"/>
      <c r="X121" s="6"/>
      <c r="Y121" s="6"/>
      <c r="Z121" s="6"/>
      <c r="AA121" s="6"/>
      <c r="AB121" s="6"/>
      <c r="AC121" s="6"/>
      <c r="AD121" s="6"/>
      <c r="AE121" s="6"/>
      <c r="AF121" s="6"/>
      <c r="AG121" s="6"/>
      <c r="AH121" s="6"/>
      <c r="AI121" s="6"/>
    </row>
    <row r="122" spans="1:35">
      <c r="A122" s="5"/>
      <c r="B122" s="26"/>
      <c r="C122" s="6"/>
      <c r="D122" s="6"/>
      <c r="E122" s="6"/>
      <c r="F122" s="6"/>
      <c r="G122" s="6"/>
      <c r="H122" s="6"/>
      <c r="I122" s="6"/>
      <c r="J122" s="6"/>
      <c r="K122" s="6"/>
      <c r="L122" s="6"/>
      <c r="M122" s="6"/>
      <c r="N122" s="6"/>
      <c r="O122" s="6"/>
      <c r="P122" s="6"/>
      <c r="Q122" s="6"/>
      <c r="R122" s="6"/>
      <c r="S122" s="6"/>
      <c r="T122" s="6"/>
      <c r="U122" s="6"/>
      <c r="V122" s="6"/>
      <c r="W122" s="6"/>
      <c r="X122" s="6"/>
      <c r="Y122" s="6"/>
      <c r="Z122" s="6"/>
      <c r="AA122" s="6"/>
      <c r="AB122" s="6"/>
      <c r="AC122" s="6"/>
      <c r="AD122" s="6"/>
      <c r="AE122" s="6"/>
      <c r="AF122" s="6"/>
      <c r="AG122" s="6"/>
      <c r="AH122" s="6"/>
      <c r="AI122" s="6"/>
    </row>
    <row r="123" spans="1:35">
      <c r="A123" s="5"/>
      <c r="B123" s="26"/>
      <c r="C123" s="6"/>
      <c r="D123" s="6"/>
      <c r="E123" s="6"/>
      <c r="F123" s="6"/>
      <c r="G123" s="6"/>
      <c r="H123" s="6"/>
      <c r="I123" s="6"/>
      <c r="J123" s="6"/>
      <c r="K123" s="6"/>
      <c r="L123" s="6"/>
      <c r="M123" s="6"/>
      <c r="N123" s="6"/>
      <c r="O123" s="6"/>
      <c r="P123" s="6"/>
      <c r="Q123" s="6"/>
      <c r="R123" s="6"/>
      <c r="S123" s="6"/>
      <c r="T123" s="6"/>
      <c r="U123" s="6"/>
      <c r="V123" s="6"/>
      <c r="W123" s="6"/>
      <c r="X123" s="6"/>
      <c r="Y123" s="6"/>
      <c r="Z123" s="6"/>
      <c r="AA123" s="6"/>
      <c r="AB123" s="6"/>
      <c r="AC123" s="6"/>
      <c r="AD123" s="6"/>
      <c r="AE123" s="6"/>
      <c r="AF123" s="6"/>
      <c r="AG123" s="6"/>
      <c r="AH123" s="6"/>
      <c r="AI123" s="6"/>
    </row>
    <row r="124" spans="1:35">
      <c r="A124" s="7"/>
      <c r="B124" s="27"/>
      <c r="C124" s="8"/>
      <c r="D124" s="8"/>
      <c r="E124" s="8"/>
      <c r="F124" s="8"/>
      <c r="G124" s="8"/>
      <c r="H124" s="8"/>
      <c r="I124" s="8"/>
      <c r="J124" s="8"/>
      <c r="K124" s="8"/>
      <c r="L124" s="8"/>
      <c r="M124" s="8"/>
      <c r="N124" s="8"/>
      <c r="O124" s="8"/>
      <c r="P124" s="8"/>
      <c r="Q124" s="8"/>
      <c r="R124" s="8"/>
      <c r="S124" s="8"/>
      <c r="T124" s="8"/>
      <c r="U124" s="8"/>
      <c r="V124" s="8"/>
      <c r="W124" s="8"/>
      <c r="X124" s="8"/>
      <c r="Y124" s="8"/>
      <c r="Z124" s="8"/>
      <c r="AA124" s="8"/>
      <c r="AB124" s="8"/>
      <c r="AC124" s="8"/>
      <c r="AD124" s="8"/>
      <c r="AE124" s="8"/>
      <c r="AF124" s="8"/>
      <c r="AG124" s="8"/>
      <c r="AH124" s="8"/>
      <c r="AI124" s="8"/>
    </row>
    <row r="125" spans="1:35">
      <c r="A125" s="1"/>
    </row>
    <row r="126" spans="1:35">
      <c r="A126" s="15"/>
      <c r="B126" s="26"/>
      <c r="C126" s="9"/>
      <c r="D126" s="9"/>
      <c r="E126" s="9"/>
      <c r="F126" s="9"/>
      <c r="G126" s="9"/>
      <c r="H126" s="9"/>
      <c r="I126" s="9"/>
      <c r="J126" s="9"/>
      <c r="K126" s="9"/>
      <c r="L126" s="9"/>
      <c r="M126" s="9"/>
      <c r="N126" s="9"/>
      <c r="O126" s="9"/>
      <c r="P126" s="9"/>
      <c r="Q126" s="9"/>
      <c r="R126" s="9"/>
      <c r="S126" s="9"/>
      <c r="T126" s="9"/>
      <c r="U126" s="9"/>
      <c r="V126" s="9"/>
      <c r="W126" s="9"/>
      <c r="X126" s="9"/>
      <c r="Y126" s="9"/>
      <c r="Z126" s="9"/>
      <c r="AA126" s="9"/>
      <c r="AB126" s="9"/>
      <c r="AC126" s="9"/>
      <c r="AD126" s="9"/>
      <c r="AE126" s="9"/>
      <c r="AF126" s="9"/>
      <c r="AG126" s="9"/>
      <c r="AH126" s="9"/>
      <c r="AI126" s="9"/>
    </row>
    <row r="127" spans="1:35">
      <c r="A127" s="5"/>
      <c r="B127" s="26"/>
      <c r="C127" s="9"/>
      <c r="D127" s="9"/>
      <c r="E127" s="9"/>
      <c r="F127" s="9"/>
      <c r="G127" s="9"/>
      <c r="H127" s="9"/>
      <c r="I127" s="9"/>
      <c r="J127" s="9"/>
      <c r="K127" s="9"/>
      <c r="L127" s="9"/>
      <c r="M127" s="9"/>
      <c r="N127" s="9"/>
      <c r="O127" s="9"/>
      <c r="P127" s="9"/>
      <c r="Q127" s="9"/>
      <c r="R127" s="9"/>
      <c r="S127" s="9"/>
      <c r="T127" s="9"/>
      <c r="U127" s="9"/>
      <c r="V127" s="9"/>
      <c r="W127" s="9"/>
      <c r="X127" s="9"/>
      <c r="Y127" s="9"/>
      <c r="Z127" s="9"/>
      <c r="AA127" s="9"/>
      <c r="AB127" s="9"/>
      <c r="AC127" s="9"/>
      <c r="AD127" s="9"/>
      <c r="AE127" s="9"/>
      <c r="AF127" s="9"/>
      <c r="AG127" s="9"/>
      <c r="AH127" s="9"/>
      <c r="AI127" s="9"/>
    </row>
    <row r="128" spans="1:35">
      <c r="A128" s="5"/>
      <c r="B128" s="26"/>
      <c r="C128" s="9"/>
      <c r="D128" s="9"/>
      <c r="E128" s="9"/>
      <c r="F128" s="9"/>
      <c r="G128" s="9"/>
      <c r="H128" s="9"/>
      <c r="I128" s="9"/>
      <c r="J128" s="9"/>
      <c r="K128" s="9"/>
      <c r="L128" s="9"/>
      <c r="M128" s="9"/>
      <c r="N128" s="9"/>
      <c r="O128" s="9"/>
      <c r="P128" s="9"/>
      <c r="Q128" s="9"/>
      <c r="R128" s="9"/>
      <c r="S128" s="9"/>
      <c r="T128" s="9"/>
      <c r="U128" s="9"/>
      <c r="V128" s="9"/>
      <c r="W128" s="9"/>
      <c r="X128" s="9"/>
      <c r="Y128" s="9"/>
      <c r="Z128" s="9"/>
      <c r="AA128" s="9"/>
      <c r="AB128" s="9"/>
      <c r="AC128" s="9"/>
      <c r="AD128" s="9"/>
      <c r="AE128" s="9"/>
      <c r="AF128" s="9"/>
      <c r="AG128" s="9"/>
      <c r="AH128" s="9"/>
      <c r="AI128" s="9"/>
    </row>
    <row r="129" spans="1:35">
      <c r="A129" s="5"/>
      <c r="B129" s="26"/>
      <c r="C129" s="9"/>
      <c r="D129" s="9"/>
      <c r="E129" s="9"/>
      <c r="F129" s="9"/>
      <c r="G129" s="9"/>
      <c r="H129" s="9"/>
      <c r="I129" s="9"/>
      <c r="J129" s="9"/>
      <c r="K129" s="9"/>
      <c r="L129" s="9"/>
      <c r="M129" s="9"/>
      <c r="N129" s="9"/>
      <c r="O129" s="9"/>
      <c r="P129" s="9"/>
      <c r="Q129" s="9"/>
      <c r="R129" s="9"/>
      <c r="S129" s="9"/>
      <c r="T129" s="9"/>
      <c r="U129" s="9"/>
      <c r="V129" s="9"/>
      <c r="W129" s="9"/>
      <c r="X129" s="9"/>
      <c r="Y129" s="9"/>
      <c r="Z129" s="9"/>
      <c r="AA129" s="9"/>
      <c r="AB129" s="9"/>
      <c r="AC129" s="9"/>
      <c r="AD129" s="9"/>
      <c r="AE129" s="9"/>
      <c r="AF129" s="9"/>
      <c r="AG129" s="9"/>
      <c r="AH129" s="9"/>
      <c r="AI129" s="9"/>
    </row>
    <row r="130" spans="1:35">
      <c r="A130" s="5"/>
      <c r="B130" s="26"/>
      <c r="C130" s="9"/>
      <c r="D130" s="9"/>
      <c r="E130" s="9"/>
      <c r="F130" s="9"/>
      <c r="G130" s="9"/>
      <c r="H130" s="9"/>
      <c r="I130" s="9"/>
      <c r="J130" s="9"/>
      <c r="K130" s="9"/>
      <c r="L130" s="9"/>
      <c r="M130" s="9"/>
      <c r="N130" s="9"/>
      <c r="O130" s="9"/>
      <c r="P130" s="9"/>
      <c r="Q130" s="9"/>
      <c r="R130" s="9"/>
      <c r="S130" s="9"/>
      <c r="T130" s="9"/>
      <c r="U130" s="9"/>
      <c r="V130" s="9"/>
      <c r="W130" s="9"/>
      <c r="X130" s="9"/>
      <c r="Y130" s="9"/>
      <c r="Z130" s="9"/>
      <c r="AA130" s="9"/>
      <c r="AB130" s="9"/>
      <c r="AC130" s="9"/>
      <c r="AD130" s="9"/>
      <c r="AE130" s="9"/>
      <c r="AF130" s="9"/>
      <c r="AG130" s="9"/>
      <c r="AH130" s="9"/>
      <c r="AI130" s="9"/>
    </row>
    <row r="131" spans="1:35">
      <c r="A131" s="5"/>
      <c r="B131" s="26"/>
      <c r="C131" s="9"/>
      <c r="D131" s="9"/>
      <c r="E131" s="9"/>
      <c r="F131" s="9"/>
      <c r="G131" s="9"/>
      <c r="H131" s="9"/>
      <c r="I131" s="9"/>
      <c r="J131" s="9"/>
      <c r="K131" s="9"/>
      <c r="L131" s="9"/>
      <c r="M131" s="9"/>
      <c r="N131" s="9"/>
      <c r="O131" s="9"/>
      <c r="P131" s="9"/>
      <c r="Q131" s="9"/>
      <c r="R131" s="9"/>
      <c r="S131" s="9"/>
      <c r="T131" s="9"/>
      <c r="U131" s="9"/>
      <c r="V131" s="9"/>
      <c r="W131" s="9"/>
      <c r="X131" s="9"/>
      <c r="Y131" s="9"/>
      <c r="Z131" s="9"/>
      <c r="AA131" s="9"/>
      <c r="AB131" s="9"/>
      <c r="AC131" s="9"/>
      <c r="AD131" s="9"/>
      <c r="AE131" s="9"/>
      <c r="AF131" s="9"/>
      <c r="AG131" s="9"/>
      <c r="AH131" s="9"/>
      <c r="AI131" s="9"/>
    </row>
    <row r="132" spans="1:35">
      <c r="A132" s="5"/>
      <c r="B132" s="26"/>
      <c r="C132" s="9"/>
      <c r="D132" s="9"/>
      <c r="E132" s="9"/>
      <c r="F132" s="9"/>
      <c r="G132" s="9"/>
      <c r="H132" s="9"/>
      <c r="I132" s="9"/>
      <c r="J132" s="9"/>
      <c r="K132" s="9"/>
      <c r="L132" s="9"/>
      <c r="M132" s="9"/>
      <c r="N132" s="9"/>
      <c r="O132" s="9"/>
      <c r="P132" s="9"/>
      <c r="Q132" s="9"/>
      <c r="R132" s="9"/>
      <c r="S132" s="9"/>
      <c r="T132" s="9"/>
      <c r="U132" s="9"/>
      <c r="V132" s="9"/>
      <c r="W132" s="9"/>
      <c r="X132" s="9"/>
      <c r="Y132" s="9"/>
      <c r="Z132" s="9"/>
      <c r="AA132" s="9"/>
      <c r="AB132" s="9"/>
      <c r="AC132" s="9"/>
      <c r="AD132" s="9"/>
      <c r="AE132" s="9"/>
      <c r="AF132" s="9"/>
      <c r="AG132" s="9"/>
      <c r="AH132" s="9"/>
      <c r="AI132" s="9"/>
    </row>
    <row r="133" spans="1:35">
      <c r="A133" s="5"/>
      <c r="B133" s="26"/>
      <c r="C133" s="9"/>
      <c r="D133" s="9"/>
      <c r="E133" s="9"/>
      <c r="F133" s="9"/>
      <c r="G133" s="9"/>
      <c r="H133" s="9"/>
      <c r="I133" s="9"/>
      <c r="J133" s="9"/>
      <c r="K133" s="9"/>
      <c r="L133" s="9"/>
      <c r="M133" s="9"/>
      <c r="N133" s="9"/>
      <c r="O133" s="9"/>
      <c r="P133" s="9"/>
      <c r="Q133" s="9"/>
      <c r="R133" s="9"/>
      <c r="S133" s="9"/>
      <c r="T133" s="9"/>
      <c r="U133" s="9"/>
      <c r="V133" s="9"/>
      <c r="W133" s="9"/>
      <c r="X133" s="9"/>
      <c r="Y133" s="9"/>
      <c r="Z133" s="9"/>
      <c r="AA133" s="9"/>
      <c r="AB133" s="9"/>
      <c r="AC133" s="9"/>
      <c r="AD133" s="9"/>
      <c r="AE133" s="9"/>
      <c r="AF133" s="9"/>
      <c r="AG133" s="9"/>
      <c r="AH133" s="9"/>
      <c r="AI133" s="9"/>
    </row>
    <row r="134" spans="1:35">
      <c r="A134" s="5"/>
      <c r="B134" s="26"/>
      <c r="C134" s="9"/>
      <c r="D134" s="9"/>
      <c r="E134" s="9"/>
      <c r="F134" s="9"/>
      <c r="G134" s="9"/>
      <c r="H134" s="9"/>
      <c r="I134" s="9"/>
      <c r="J134" s="9"/>
      <c r="K134" s="9"/>
      <c r="L134" s="9"/>
      <c r="M134" s="9"/>
      <c r="N134" s="9"/>
      <c r="O134" s="9"/>
      <c r="P134" s="9"/>
      <c r="Q134" s="9"/>
      <c r="R134" s="9"/>
      <c r="S134" s="9"/>
      <c r="T134" s="9"/>
      <c r="U134" s="9"/>
      <c r="V134" s="9"/>
      <c r="W134" s="9"/>
      <c r="X134" s="9"/>
      <c r="Y134" s="9"/>
      <c r="Z134" s="9"/>
      <c r="AA134" s="9"/>
      <c r="AB134" s="9"/>
      <c r="AC134" s="9"/>
      <c r="AD134" s="9"/>
      <c r="AE134" s="9"/>
      <c r="AF134" s="9"/>
      <c r="AG134" s="9"/>
      <c r="AH134" s="9"/>
      <c r="AI134" s="9"/>
    </row>
    <row r="135" spans="1:35">
      <c r="A135" s="5"/>
      <c r="B135" s="26"/>
      <c r="C135" s="9"/>
      <c r="D135" s="9"/>
      <c r="E135" s="9"/>
      <c r="F135" s="9"/>
      <c r="G135" s="9"/>
      <c r="H135" s="9"/>
      <c r="I135" s="9"/>
      <c r="J135" s="9"/>
      <c r="K135" s="9"/>
      <c r="L135" s="9"/>
      <c r="M135" s="9"/>
      <c r="N135" s="9"/>
      <c r="O135" s="9"/>
      <c r="P135" s="9"/>
      <c r="Q135" s="9"/>
      <c r="R135" s="9"/>
      <c r="S135" s="9"/>
      <c r="T135" s="9"/>
      <c r="U135" s="9"/>
      <c r="V135" s="9"/>
      <c r="W135" s="9"/>
      <c r="X135" s="9"/>
      <c r="Y135" s="9"/>
      <c r="Z135" s="9"/>
      <c r="AA135" s="9"/>
      <c r="AB135" s="9"/>
      <c r="AC135" s="9"/>
      <c r="AD135" s="9"/>
      <c r="AE135" s="9"/>
      <c r="AF135" s="9"/>
      <c r="AG135" s="9"/>
      <c r="AH135" s="9"/>
      <c r="AI135" s="9"/>
    </row>
    <row r="136" spans="1:35">
      <c r="A136" s="5"/>
      <c r="B136" s="26"/>
      <c r="C136" s="9"/>
      <c r="D136" s="9"/>
      <c r="E136" s="9"/>
      <c r="F136" s="9"/>
      <c r="G136" s="9"/>
      <c r="H136" s="9"/>
      <c r="I136" s="9"/>
      <c r="J136" s="9"/>
      <c r="K136" s="9"/>
      <c r="L136" s="9"/>
      <c r="M136" s="9"/>
      <c r="N136" s="9"/>
      <c r="O136" s="9"/>
      <c r="P136" s="9"/>
      <c r="Q136" s="9"/>
      <c r="R136" s="9"/>
      <c r="S136" s="9"/>
      <c r="T136" s="9"/>
      <c r="U136" s="9"/>
      <c r="V136" s="9"/>
      <c r="W136" s="9"/>
      <c r="X136" s="9"/>
      <c r="Y136" s="9"/>
      <c r="Z136" s="9"/>
      <c r="AA136" s="9"/>
      <c r="AB136" s="9"/>
      <c r="AC136" s="9"/>
      <c r="AD136" s="9"/>
      <c r="AE136" s="9"/>
      <c r="AF136" s="9"/>
      <c r="AG136" s="9"/>
      <c r="AH136" s="9"/>
      <c r="AI136" s="9"/>
    </row>
    <row r="137" spans="1:35">
      <c r="A137" s="5"/>
      <c r="B137" s="26"/>
      <c r="C137" s="9"/>
      <c r="D137" s="9"/>
      <c r="E137" s="9"/>
      <c r="F137" s="9"/>
      <c r="G137" s="9"/>
      <c r="H137" s="9"/>
      <c r="I137" s="9"/>
      <c r="J137" s="9"/>
      <c r="K137" s="9"/>
      <c r="L137" s="9"/>
      <c r="M137" s="9"/>
      <c r="N137" s="9"/>
      <c r="O137" s="9"/>
      <c r="P137" s="9"/>
      <c r="Q137" s="9"/>
      <c r="R137" s="9"/>
      <c r="S137" s="9"/>
      <c r="T137" s="9"/>
      <c r="U137" s="9"/>
      <c r="V137" s="9"/>
      <c r="W137" s="9"/>
      <c r="X137" s="9"/>
      <c r="Y137" s="9"/>
      <c r="Z137" s="9"/>
      <c r="AA137" s="9"/>
      <c r="AB137" s="9"/>
      <c r="AC137" s="9"/>
      <c r="AD137" s="9"/>
      <c r="AE137" s="9"/>
      <c r="AF137" s="9"/>
      <c r="AG137" s="9"/>
      <c r="AH137" s="9"/>
      <c r="AI137" s="9"/>
    </row>
    <row r="138" spans="1:35">
      <c r="A138" s="5"/>
      <c r="B138" s="26"/>
      <c r="C138" s="9"/>
      <c r="D138" s="9"/>
      <c r="E138" s="9"/>
      <c r="F138" s="9"/>
      <c r="G138" s="9"/>
      <c r="H138" s="9"/>
      <c r="I138" s="9"/>
      <c r="J138" s="9"/>
      <c r="K138" s="9"/>
      <c r="L138" s="9"/>
      <c r="M138" s="9"/>
      <c r="N138" s="9"/>
      <c r="O138" s="9"/>
      <c r="P138" s="9"/>
      <c r="Q138" s="9"/>
      <c r="R138" s="9"/>
      <c r="S138" s="9"/>
      <c r="T138" s="9"/>
      <c r="U138" s="9"/>
      <c r="V138" s="9"/>
      <c r="W138" s="9"/>
      <c r="X138" s="9"/>
      <c r="Y138" s="9"/>
      <c r="Z138" s="9"/>
      <c r="AA138" s="9"/>
      <c r="AB138" s="9"/>
      <c r="AC138" s="9"/>
      <c r="AD138" s="9"/>
      <c r="AE138" s="9"/>
      <c r="AF138" s="9"/>
      <c r="AG138" s="9"/>
      <c r="AH138" s="9"/>
      <c r="AI138" s="9"/>
    </row>
    <row r="139" spans="1:35">
      <c r="A139" s="5"/>
      <c r="B139" s="26"/>
      <c r="C139" s="9"/>
      <c r="D139" s="9"/>
      <c r="E139" s="9"/>
      <c r="F139" s="9"/>
      <c r="G139" s="9"/>
      <c r="H139" s="9"/>
      <c r="I139" s="9"/>
      <c r="J139" s="9"/>
      <c r="K139" s="9"/>
      <c r="L139" s="9"/>
      <c r="M139" s="9"/>
      <c r="N139" s="9"/>
      <c r="O139" s="9"/>
      <c r="P139" s="9"/>
      <c r="Q139" s="9"/>
      <c r="R139" s="9"/>
      <c r="S139" s="9"/>
      <c r="T139" s="9"/>
      <c r="U139" s="9"/>
      <c r="V139" s="9"/>
      <c r="W139" s="9"/>
      <c r="X139" s="9"/>
      <c r="Y139" s="9"/>
      <c r="Z139" s="9"/>
      <c r="AA139" s="9"/>
      <c r="AB139" s="9"/>
      <c r="AC139" s="9"/>
      <c r="AD139" s="9"/>
      <c r="AE139" s="9"/>
      <c r="AF139" s="9"/>
      <c r="AG139" s="9"/>
      <c r="AH139" s="9"/>
      <c r="AI139" s="9"/>
    </row>
    <row r="140" spans="1:35">
      <c r="A140" s="5"/>
      <c r="B140" s="26"/>
      <c r="C140" s="9"/>
      <c r="D140" s="9"/>
      <c r="E140" s="9"/>
      <c r="F140" s="9"/>
      <c r="G140" s="9"/>
      <c r="H140" s="9"/>
      <c r="I140" s="9"/>
      <c r="J140" s="9"/>
      <c r="K140" s="9"/>
      <c r="L140" s="9"/>
      <c r="M140" s="9"/>
      <c r="N140" s="9"/>
      <c r="O140" s="9"/>
      <c r="P140" s="9"/>
      <c r="Q140" s="9"/>
      <c r="R140" s="9"/>
      <c r="S140" s="9"/>
      <c r="T140" s="9"/>
      <c r="U140" s="9"/>
      <c r="V140" s="9"/>
      <c r="W140" s="9"/>
      <c r="X140" s="9"/>
      <c r="Y140" s="9"/>
      <c r="Z140" s="9"/>
      <c r="AA140" s="9"/>
      <c r="AB140" s="9"/>
      <c r="AC140" s="9"/>
      <c r="AD140" s="9"/>
      <c r="AE140" s="9"/>
      <c r="AF140" s="9"/>
      <c r="AG140" s="9"/>
      <c r="AH140" s="9"/>
      <c r="AI140" s="9"/>
    </row>
    <row r="141" spans="1:35">
      <c r="A141" s="5"/>
      <c r="B141" s="26"/>
      <c r="C141" s="9"/>
      <c r="D141" s="9"/>
      <c r="E141" s="9"/>
      <c r="F141" s="9"/>
      <c r="G141" s="9"/>
      <c r="H141" s="9"/>
      <c r="I141" s="9"/>
      <c r="J141" s="9"/>
      <c r="K141" s="9"/>
      <c r="L141" s="9"/>
      <c r="M141" s="9"/>
      <c r="N141" s="9"/>
      <c r="O141" s="9"/>
      <c r="P141" s="9"/>
      <c r="Q141" s="9"/>
      <c r="R141" s="9"/>
      <c r="S141" s="9"/>
      <c r="T141" s="9"/>
      <c r="U141" s="9"/>
      <c r="V141" s="9"/>
      <c r="W141" s="9"/>
      <c r="X141" s="9"/>
      <c r="Y141" s="9"/>
      <c r="Z141" s="9"/>
      <c r="AA141" s="9"/>
      <c r="AB141" s="9"/>
      <c r="AC141" s="9"/>
      <c r="AD141" s="9"/>
      <c r="AE141" s="9"/>
      <c r="AF141" s="9"/>
      <c r="AG141" s="9"/>
      <c r="AH141" s="9"/>
      <c r="AI141" s="9"/>
    </row>
    <row r="142" spans="1:35">
      <c r="A142" s="5"/>
      <c r="B142" s="26"/>
      <c r="C142" s="9"/>
      <c r="D142" s="9"/>
      <c r="E142" s="9"/>
      <c r="F142" s="9"/>
      <c r="G142" s="9"/>
      <c r="H142" s="9"/>
      <c r="I142" s="9"/>
      <c r="J142" s="9"/>
      <c r="K142" s="9"/>
      <c r="L142" s="9"/>
      <c r="M142" s="9"/>
      <c r="N142" s="9"/>
      <c r="O142" s="9"/>
      <c r="P142" s="9"/>
      <c r="Q142" s="9"/>
      <c r="R142" s="9"/>
      <c r="S142" s="9"/>
      <c r="T142" s="9"/>
      <c r="U142" s="9"/>
      <c r="V142" s="9"/>
      <c r="W142" s="9"/>
      <c r="X142" s="9"/>
      <c r="Y142" s="9"/>
      <c r="Z142" s="9"/>
      <c r="AA142" s="9"/>
      <c r="AB142" s="9"/>
      <c r="AC142" s="9"/>
      <c r="AD142" s="9"/>
      <c r="AE142" s="9"/>
      <c r="AF142" s="9"/>
      <c r="AG142" s="9"/>
      <c r="AH142" s="9"/>
      <c r="AI142" s="9"/>
    </row>
    <row r="143" spans="1:35">
      <c r="A143" s="5"/>
      <c r="B143" s="26"/>
      <c r="C143" s="9"/>
      <c r="D143" s="9"/>
      <c r="E143" s="9"/>
      <c r="F143" s="9"/>
      <c r="G143" s="9"/>
      <c r="H143" s="9"/>
      <c r="I143" s="9"/>
      <c r="J143" s="9"/>
      <c r="K143" s="9"/>
      <c r="L143" s="9"/>
      <c r="M143" s="9"/>
      <c r="N143" s="9"/>
      <c r="O143" s="9"/>
      <c r="P143" s="9"/>
      <c r="Q143" s="9"/>
      <c r="R143" s="9"/>
      <c r="S143" s="9"/>
      <c r="T143" s="9"/>
      <c r="U143" s="9"/>
      <c r="V143" s="9"/>
      <c r="W143" s="9"/>
      <c r="X143" s="9"/>
      <c r="Y143" s="9"/>
      <c r="Z143" s="9"/>
      <c r="AA143" s="9"/>
      <c r="AB143" s="9"/>
      <c r="AC143" s="9"/>
      <c r="AD143" s="9"/>
      <c r="AE143" s="9"/>
      <c r="AF143" s="9"/>
      <c r="AG143" s="9"/>
      <c r="AH143" s="9"/>
      <c r="AI143" s="9"/>
    </row>
    <row r="144" spans="1:35">
      <c r="A144" s="5"/>
      <c r="B144" s="26"/>
      <c r="C144" s="9"/>
      <c r="D144" s="9"/>
      <c r="E144" s="9"/>
      <c r="F144" s="9"/>
      <c r="G144" s="9"/>
      <c r="H144" s="9"/>
      <c r="I144" s="9"/>
      <c r="J144" s="9"/>
      <c r="K144" s="9"/>
      <c r="L144" s="9"/>
      <c r="M144" s="9"/>
      <c r="N144" s="9"/>
      <c r="O144" s="9"/>
      <c r="P144" s="9"/>
      <c r="Q144" s="9"/>
      <c r="R144" s="9"/>
      <c r="S144" s="9"/>
      <c r="T144" s="9"/>
      <c r="U144" s="9"/>
      <c r="V144" s="9"/>
      <c r="W144" s="9"/>
      <c r="X144" s="9"/>
      <c r="Y144" s="9"/>
      <c r="Z144" s="9"/>
      <c r="AA144" s="9"/>
      <c r="AB144" s="9"/>
      <c r="AC144" s="9"/>
      <c r="AD144" s="9"/>
      <c r="AE144" s="9"/>
      <c r="AF144" s="9"/>
      <c r="AG144" s="9"/>
      <c r="AH144" s="9"/>
      <c r="AI144" s="9"/>
    </row>
    <row r="145" spans="1:35">
      <c r="A145" s="5"/>
      <c r="B145" s="26"/>
      <c r="C145" s="9"/>
      <c r="D145" s="9"/>
      <c r="E145" s="9"/>
      <c r="F145" s="9"/>
      <c r="G145" s="9"/>
      <c r="H145" s="9"/>
      <c r="I145" s="9"/>
      <c r="J145" s="9"/>
      <c r="K145" s="9"/>
      <c r="L145" s="9"/>
      <c r="M145" s="9"/>
      <c r="N145" s="9"/>
      <c r="O145" s="9"/>
      <c r="P145" s="9"/>
      <c r="Q145" s="9"/>
      <c r="R145" s="9"/>
      <c r="S145" s="9"/>
      <c r="T145" s="9"/>
      <c r="U145" s="9"/>
      <c r="V145" s="9"/>
      <c r="W145" s="9"/>
      <c r="X145" s="9"/>
      <c r="Y145" s="9"/>
      <c r="Z145" s="9"/>
      <c r="AA145" s="9"/>
      <c r="AB145" s="9"/>
      <c r="AC145" s="9"/>
      <c r="AD145" s="9"/>
      <c r="AE145" s="9"/>
      <c r="AF145" s="9"/>
      <c r="AG145" s="9"/>
      <c r="AH145" s="9"/>
      <c r="AI145" s="9"/>
    </row>
    <row r="146" spans="1:35">
      <c r="A146" s="7"/>
      <c r="B146" s="27"/>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row>
    <row r="147" spans="1:35">
      <c r="A147" s="5"/>
      <c r="B147" s="26"/>
      <c r="C147" s="9"/>
      <c r="D147" s="9"/>
      <c r="E147" s="9"/>
      <c r="F147" s="9"/>
      <c r="G147" s="9"/>
      <c r="H147" s="9"/>
      <c r="I147" s="9"/>
      <c r="J147" s="9"/>
      <c r="K147" s="9"/>
      <c r="L147" s="9"/>
      <c r="M147" s="9"/>
      <c r="N147" s="9"/>
      <c r="O147" s="9"/>
      <c r="P147" s="9"/>
      <c r="Q147" s="9"/>
      <c r="R147" s="9"/>
      <c r="S147" s="9"/>
      <c r="T147" s="9"/>
      <c r="U147" s="9"/>
      <c r="V147" s="9"/>
      <c r="W147" s="9"/>
      <c r="X147" s="9"/>
      <c r="Y147" s="9"/>
      <c r="Z147" s="9"/>
      <c r="AA147" s="9"/>
      <c r="AB147" s="9"/>
      <c r="AC147" s="9"/>
      <c r="AD147" s="9"/>
      <c r="AE147" s="9"/>
      <c r="AF147" s="9"/>
      <c r="AG147" s="9"/>
      <c r="AH147" s="9"/>
      <c r="AI147" s="9"/>
    </row>
    <row r="148" spans="1:35">
      <c r="A148" s="7"/>
      <c r="B148" s="27"/>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row>
    <row r="150" spans="1:35">
      <c r="C150" s="20"/>
      <c r="D150" s="20"/>
      <c r="E150" s="20"/>
      <c r="F150" s="20"/>
      <c r="G150" s="20"/>
      <c r="H150" s="20"/>
      <c r="I150" s="20"/>
      <c r="J150" s="20"/>
      <c r="K150" s="20"/>
      <c r="L150" s="20"/>
    </row>
    <row r="151" spans="1:35">
      <c r="C151" s="20"/>
      <c r="D151" s="20"/>
      <c r="E151" s="20"/>
      <c r="F151" s="20"/>
      <c r="G151" s="20"/>
      <c r="H151" s="20"/>
      <c r="I151" s="20"/>
      <c r="J151" s="20"/>
      <c r="K151" s="20"/>
      <c r="L151" s="20"/>
    </row>
  </sheetData>
  <phoneticPr fontId="34" type="noConversion"/>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3"/>
  </sheetPr>
  <dimension ref="A1:AI79"/>
  <sheetViews>
    <sheetView topLeftCell="F1" zoomScale="85" zoomScaleNormal="85" workbookViewId="0">
      <selection activeCell="B15" sqref="B15:AF15"/>
    </sheetView>
  </sheetViews>
  <sheetFormatPr defaultColWidth="9.140625" defaultRowHeight="15"/>
  <cols>
    <col min="1" max="1" width="39.85546875" customWidth="1"/>
    <col min="2" max="33" width="11" customWidth="1"/>
    <col min="34" max="35" width="9.5703125" bestFit="1" customWidth="1"/>
  </cols>
  <sheetData>
    <row r="1" spans="1:35">
      <c r="A1" s="24" t="s">
        <v>27</v>
      </c>
      <c r="B1" s="1">
        <v>2020</v>
      </c>
      <c r="C1" s="1">
        <v>2021</v>
      </c>
      <c r="D1" s="1">
        <v>2022</v>
      </c>
      <c r="E1" s="1">
        <v>2023</v>
      </c>
      <c r="F1" s="1">
        <v>2024</v>
      </c>
      <c r="G1" s="1">
        <v>2025</v>
      </c>
      <c r="H1" s="1">
        <v>2026</v>
      </c>
      <c r="I1" s="1">
        <v>2027</v>
      </c>
      <c r="J1" s="1">
        <v>2028</v>
      </c>
      <c r="K1" s="1">
        <v>2029</v>
      </c>
      <c r="L1" s="1">
        <v>2030</v>
      </c>
      <c r="M1" s="1">
        <v>2031</v>
      </c>
      <c r="N1" s="1">
        <v>2032</v>
      </c>
      <c r="O1" s="1">
        <v>2033</v>
      </c>
      <c r="P1" s="1">
        <v>2034</v>
      </c>
      <c r="Q1" s="1">
        <v>2035</v>
      </c>
      <c r="R1" s="1">
        <v>2036</v>
      </c>
      <c r="S1" s="1">
        <v>2037</v>
      </c>
      <c r="T1" s="1">
        <v>2038</v>
      </c>
      <c r="U1" s="1">
        <v>2039</v>
      </c>
      <c r="V1" s="1">
        <v>2040</v>
      </c>
      <c r="W1" s="1">
        <v>2041</v>
      </c>
      <c r="X1" s="1">
        <v>2042</v>
      </c>
      <c r="Y1" s="1">
        <v>2043</v>
      </c>
      <c r="Z1" s="1">
        <v>2044</v>
      </c>
      <c r="AA1" s="1">
        <v>2045</v>
      </c>
      <c r="AB1" s="1">
        <v>2046</v>
      </c>
      <c r="AC1" s="1">
        <v>2047</v>
      </c>
      <c r="AD1" s="1">
        <v>2048</v>
      </c>
      <c r="AE1" s="1">
        <v>2049</v>
      </c>
      <c r="AF1" s="1">
        <v>2050</v>
      </c>
      <c r="AG1" s="1"/>
      <c r="AH1" s="1"/>
      <c r="AI1" s="1"/>
    </row>
    <row r="2" spans="1:35">
      <c r="A2" t="s">
        <v>2</v>
      </c>
      <c r="B2" s="16">
        <f>'BIFUbC-coal pre-CHP'!B2+CHP!B39</f>
        <v>27018683055421.797</v>
      </c>
      <c r="C2" s="16">
        <f>'BIFUbC-coal pre-CHP'!C2+CHP!C39</f>
        <v>14981329457069.096</v>
      </c>
      <c r="D2" s="16">
        <f>'BIFUbC-coal pre-CHP'!D2+CHP!D39</f>
        <v>15609352142268.107</v>
      </c>
      <c r="E2" s="16">
        <f>'BIFUbC-coal pre-CHP'!E2+CHP!E39</f>
        <v>16237374827467.115</v>
      </c>
      <c r="F2" s="16">
        <f>'BIFUbC-coal pre-CHP'!F2+CHP!F39</f>
        <v>16865397512666.129</v>
      </c>
      <c r="G2" s="16">
        <f>'BIFUbC-coal pre-CHP'!G2+CHP!G39</f>
        <v>17493420197865.139</v>
      </c>
      <c r="H2" s="16">
        <f>'BIFUbC-coal pre-CHP'!H2+CHP!H39</f>
        <v>17672760239419.766</v>
      </c>
      <c r="I2" s="16">
        <f>'BIFUbC-coal pre-CHP'!I2+CHP!I39</f>
        <v>17852100280974.395</v>
      </c>
      <c r="J2" s="16">
        <f>'BIFUbC-coal pre-CHP'!J2+CHP!J39</f>
        <v>18031440322529.023</v>
      </c>
      <c r="K2" s="16">
        <f>'BIFUbC-coal pre-CHP'!K2+CHP!K39</f>
        <v>18210780364083.652</v>
      </c>
      <c r="L2" s="16">
        <f>'BIFUbC-coal pre-CHP'!L2+CHP!L39</f>
        <v>18390120405638.281</v>
      </c>
      <c r="M2" s="16">
        <f>'BIFUbC-coal pre-CHP'!M2+CHP!M39</f>
        <v>18494668584142.246</v>
      </c>
      <c r="N2" s="16">
        <f>'BIFUbC-coal pre-CHP'!N2+CHP!N39</f>
        <v>18599216762646.211</v>
      </c>
      <c r="O2" s="16">
        <f>'BIFUbC-coal pre-CHP'!O2+CHP!O39</f>
        <v>18703764941150.18</v>
      </c>
      <c r="P2" s="16">
        <f>'BIFUbC-coal pre-CHP'!P2+CHP!P39</f>
        <v>18808313119654.145</v>
      </c>
      <c r="Q2" s="16">
        <f>'BIFUbC-coal pre-CHP'!Q2+CHP!Q39</f>
        <v>18912861298158.109</v>
      </c>
      <c r="R2" s="16">
        <f>'BIFUbC-coal pre-CHP'!R2+CHP!R39</f>
        <v>18984735451280.082</v>
      </c>
      <c r="S2" s="16">
        <f>'BIFUbC-coal pre-CHP'!S2+CHP!S39</f>
        <v>19056609604402.047</v>
      </c>
      <c r="T2" s="16">
        <f>'BIFUbC-coal pre-CHP'!T2+CHP!T39</f>
        <v>19128483757524.016</v>
      </c>
      <c r="U2" s="16">
        <f>'BIFUbC-coal pre-CHP'!U2+CHP!U39</f>
        <v>19200357910645.984</v>
      </c>
      <c r="V2" s="16">
        <f>'BIFUbC-coal pre-CHP'!V2+CHP!V39</f>
        <v>19272232063767.949</v>
      </c>
      <c r="W2" s="16">
        <f>'BIFUbC-coal pre-CHP'!W2+CHP!W39</f>
        <v>19387671584065.926</v>
      </c>
      <c r="X2" s="16">
        <f>'BIFUbC-coal pre-CHP'!X2+CHP!X39</f>
        <v>19473407444925.699</v>
      </c>
      <c r="Y2" s="16">
        <f>'BIFUbC-coal pre-CHP'!Y2+CHP!Y39</f>
        <v>19559143305785.496</v>
      </c>
      <c r="Z2" s="16">
        <f>'BIFUbC-coal pre-CHP'!Z2+CHP!Z39</f>
        <v>19644879166645.281</v>
      </c>
      <c r="AA2" s="16">
        <f>'BIFUbC-coal pre-CHP'!AA2+CHP!AA39</f>
        <v>19730615027505.066</v>
      </c>
      <c r="AB2" s="16">
        <f>'BIFUbC-coal pre-CHP'!AB2+CHP!AB39</f>
        <v>19816350888364.84</v>
      </c>
      <c r="AC2" s="16">
        <f>'BIFUbC-coal pre-CHP'!AC2+CHP!AC39</f>
        <v>19902086749224.637</v>
      </c>
      <c r="AD2" s="16">
        <f>'BIFUbC-coal pre-CHP'!AD2+CHP!AD39</f>
        <v>19987822610084.418</v>
      </c>
      <c r="AE2" s="16">
        <f>'BIFUbC-coal pre-CHP'!AE2+CHP!AE39</f>
        <v>20073558470944.207</v>
      </c>
      <c r="AF2" s="16">
        <f>'BIFUbC-coal pre-CHP'!AF2+CHP!AF39</f>
        <v>20159294331804</v>
      </c>
    </row>
    <row r="3" spans="1:35">
      <c r="A3" t="s">
        <v>3</v>
      </c>
      <c r="B3" s="16">
        <f>'BIFUbC-coal pre-CHP'!B3+CHP!B40</f>
        <v>12665376283551.715</v>
      </c>
      <c r="C3" s="16">
        <f>'BIFUbC-coal pre-CHP'!C3+CHP!C40</f>
        <v>0</v>
      </c>
      <c r="D3" s="16">
        <f>'BIFUbC-coal pre-CHP'!D3+CHP!D40</f>
        <v>0</v>
      </c>
      <c r="E3" s="16">
        <f>'BIFUbC-coal pre-CHP'!E3+CHP!E40</f>
        <v>0</v>
      </c>
      <c r="F3" s="16">
        <f>'BIFUbC-coal pre-CHP'!F3+CHP!F40</f>
        <v>0</v>
      </c>
      <c r="G3" s="16">
        <f>'BIFUbC-coal pre-CHP'!G3+CHP!G40</f>
        <v>0</v>
      </c>
      <c r="H3" s="16">
        <f>'BIFUbC-coal pre-CHP'!H3+CHP!H40</f>
        <v>0</v>
      </c>
      <c r="I3" s="16">
        <f>'BIFUbC-coal pre-CHP'!I3+CHP!I40</f>
        <v>0</v>
      </c>
      <c r="J3" s="16">
        <f>'BIFUbC-coal pre-CHP'!J3+CHP!J40</f>
        <v>0</v>
      </c>
      <c r="K3" s="16">
        <f>'BIFUbC-coal pre-CHP'!K3+CHP!K40</f>
        <v>0</v>
      </c>
      <c r="L3" s="16">
        <f>'BIFUbC-coal pre-CHP'!L3+CHP!L40</f>
        <v>0</v>
      </c>
      <c r="M3" s="16">
        <f>'BIFUbC-coal pre-CHP'!M3+CHP!M40</f>
        <v>0</v>
      </c>
      <c r="N3" s="16">
        <f>'BIFUbC-coal pre-CHP'!N3+CHP!N40</f>
        <v>0</v>
      </c>
      <c r="O3" s="16">
        <f>'BIFUbC-coal pre-CHP'!O3+CHP!O40</f>
        <v>0</v>
      </c>
      <c r="P3" s="16">
        <f>'BIFUbC-coal pre-CHP'!P3+CHP!P40</f>
        <v>0</v>
      </c>
      <c r="Q3" s="16">
        <f>'BIFUbC-coal pre-CHP'!Q3+CHP!Q40</f>
        <v>0</v>
      </c>
      <c r="R3" s="16">
        <f>'BIFUbC-coal pre-CHP'!R3+CHP!R40</f>
        <v>0</v>
      </c>
      <c r="S3" s="16">
        <f>'BIFUbC-coal pre-CHP'!S3+CHP!S40</f>
        <v>0</v>
      </c>
      <c r="T3" s="16">
        <f>'BIFUbC-coal pre-CHP'!T3+CHP!T40</f>
        <v>0</v>
      </c>
      <c r="U3" s="16">
        <f>'BIFUbC-coal pre-CHP'!U3+CHP!U40</f>
        <v>0</v>
      </c>
      <c r="V3" s="16">
        <f>'BIFUbC-coal pre-CHP'!V3+CHP!V40</f>
        <v>0</v>
      </c>
      <c r="W3" s="16">
        <f>'BIFUbC-coal pre-CHP'!W3+CHP!W40</f>
        <v>0</v>
      </c>
      <c r="X3" s="16">
        <f>'BIFUbC-coal pre-CHP'!X3+CHP!X40</f>
        <v>0</v>
      </c>
      <c r="Y3" s="16">
        <f>'BIFUbC-coal pre-CHP'!Y3+CHP!Y40</f>
        <v>0</v>
      </c>
      <c r="Z3" s="16">
        <f>'BIFUbC-coal pre-CHP'!Z3+CHP!Z40</f>
        <v>0</v>
      </c>
      <c r="AA3" s="16">
        <f>'BIFUbC-coal pre-CHP'!AA3+CHP!AA40</f>
        <v>0</v>
      </c>
      <c r="AB3" s="16">
        <f>'BIFUbC-coal pre-CHP'!AB3+CHP!AB40</f>
        <v>0</v>
      </c>
      <c r="AC3" s="16">
        <f>'BIFUbC-coal pre-CHP'!AC3+CHP!AC40</f>
        <v>0</v>
      </c>
      <c r="AD3" s="16">
        <f>'BIFUbC-coal pre-CHP'!AD3+CHP!AD40</f>
        <v>0</v>
      </c>
      <c r="AE3" s="16">
        <f>'BIFUbC-coal pre-CHP'!AE3+CHP!AE40</f>
        <v>0</v>
      </c>
      <c r="AF3" s="16">
        <f>'BIFUbC-coal pre-CHP'!AF3+CHP!AF40</f>
        <v>0</v>
      </c>
    </row>
    <row r="4" spans="1:35">
      <c r="A4" t="s">
        <v>4</v>
      </c>
      <c r="B4" s="16">
        <f>'BIFUbC-coal pre-CHP'!B4+CHP!B41</f>
        <v>0</v>
      </c>
      <c r="C4" s="16">
        <f>'BIFUbC-coal pre-CHP'!C4+CHP!C41</f>
        <v>0</v>
      </c>
      <c r="D4" s="16">
        <f>'BIFUbC-coal pre-CHP'!D4+CHP!D41</f>
        <v>0</v>
      </c>
      <c r="E4" s="16">
        <f>'BIFUbC-coal pre-CHP'!E4+CHP!E41</f>
        <v>0</v>
      </c>
      <c r="F4" s="16">
        <f>'BIFUbC-coal pre-CHP'!F4+CHP!F41</f>
        <v>0</v>
      </c>
      <c r="G4" s="16">
        <f>'BIFUbC-coal pre-CHP'!G4+CHP!G41</f>
        <v>0</v>
      </c>
      <c r="H4" s="16">
        <f>'BIFUbC-coal pre-CHP'!H4+CHP!H41</f>
        <v>0</v>
      </c>
      <c r="I4" s="16">
        <f>'BIFUbC-coal pre-CHP'!I4+CHP!I41</f>
        <v>0</v>
      </c>
      <c r="J4" s="16">
        <f>'BIFUbC-coal pre-CHP'!J4+CHP!J41</f>
        <v>0</v>
      </c>
      <c r="K4" s="16">
        <f>'BIFUbC-coal pre-CHP'!K4+CHP!K41</f>
        <v>0</v>
      </c>
      <c r="L4" s="16">
        <f>'BIFUbC-coal pre-CHP'!L4+CHP!L41</f>
        <v>0</v>
      </c>
      <c r="M4" s="16">
        <f>'BIFUbC-coal pre-CHP'!M4+CHP!M41</f>
        <v>0</v>
      </c>
      <c r="N4" s="16">
        <f>'BIFUbC-coal pre-CHP'!N4+CHP!N41</f>
        <v>0</v>
      </c>
      <c r="O4" s="16">
        <f>'BIFUbC-coal pre-CHP'!O4+CHP!O41</f>
        <v>0</v>
      </c>
      <c r="P4" s="16">
        <f>'BIFUbC-coal pre-CHP'!P4+CHP!P41</f>
        <v>0</v>
      </c>
      <c r="Q4" s="16">
        <f>'BIFUbC-coal pre-CHP'!Q4+CHP!Q41</f>
        <v>0</v>
      </c>
      <c r="R4" s="16">
        <f>'BIFUbC-coal pre-CHP'!R4+CHP!R41</f>
        <v>0</v>
      </c>
      <c r="S4" s="16">
        <f>'BIFUbC-coal pre-CHP'!S4+CHP!S41</f>
        <v>0</v>
      </c>
      <c r="T4" s="16">
        <f>'BIFUbC-coal pre-CHP'!T4+CHP!T41</f>
        <v>0</v>
      </c>
      <c r="U4" s="16">
        <f>'BIFUbC-coal pre-CHP'!U4+CHP!U41</f>
        <v>0</v>
      </c>
      <c r="V4" s="16">
        <f>'BIFUbC-coal pre-CHP'!V4+CHP!V41</f>
        <v>0</v>
      </c>
      <c r="W4" s="16">
        <f>'BIFUbC-coal pre-CHP'!W4+CHP!W41</f>
        <v>0</v>
      </c>
      <c r="X4" s="16">
        <f>'BIFUbC-coal pre-CHP'!X4+CHP!X41</f>
        <v>0</v>
      </c>
      <c r="Y4" s="16">
        <f>'BIFUbC-coal pre-CHP'!Y4+CHP!Y41</f>
        <v>0</v>
      </c>
      <c r="Z4" s="16">
        <f>'BIFUbC-coal pre-CHP'!Z4+CHP!Z41</f>
        <v>0</v>
      </c>
      <c r="AA4" s="16">
        <f>'BIFUbC-coal pre-CHP'!AA4+CHP!AA41</f>
        <v>0</v>
      </c>
      <c r="AB4" s="16">
        <f>'BIFUbC-coal pre-CHP'!AB4+CHP!AB41</f>
        <v>0</v>
      </c>
      <c r="AC4" s="16">
        <f>'BIFUbC-coal pre-CHP'!AC4+CHP!AC41</f>
        <v>0</v>
      </c>
      <c r="AD4" s="16">
        <f>'BIFUbC-coal pre-CHP'!AD4+CHP!AD41</f>
        <v>0</v>
      </c>
      <c r="AE4" s="16">
        <f>'BIFUbC-coal pre-CHP'!AE4+CHP!AE41</f>
        <v>0</v>
      </c>
      <c r="AF4" s="16">
        <f>'BIFUbC-coal pre-CHP'!AF4+CHP!AF41</f>
        <v>0</v>
      </c>
    </row>
    <row r="5" spans="1:35">
      <c r="A5" t="s">
        <v>5</v>
      </c>
      <c r="B5" s="16">
        <f>'BIFUbC-coal pre-CHP'!B5+CHP!B42</f>
        <v>1092377332263.2924</v>
      </c>
      <c r="C5" s="16">
        <f>'BIFUbC-coal pre-CHP'!C5+CHP!C42</f>
        <v>1132520315340.5322</v>
      </c>
      <c r="D5" s="16">
        <f>'BIFUbC-coal pre-CHP'!D5+CHP!D42</f>
        <v>1172663298417.772</v>
      </c>
      <c r="E5" s="16">
        <f>'BIFUbC-coal pre-CHP'!E5+CHP!E42</f>
        <v>1212806281495.012</v>
      </c>
      <c r="F5" s="16">
        <f>'BIFUbC-coal pre-CHP'!F5+CHP!F42</f>
        <v>1252949264572.252</v>
      </c>
      <c r="G5" s="16">
        <f>'BIFUbC-coal pre-CHP'!G5+CHP!G42</f>
        <v>1293092247649.4919</v>
      </c>
      <c r="H5" s="16">
        <f>'BIFUbC-coal pre-CHP'!H5+CHP!H42</f>
        <v>1303506149659.1294</v>
      </c>
      <c r="I5" s="16">
        <f>'BIFUbC-coal pre-CHP'!I5+CHP!I42</f>
        <v>1313920051668.7666</v>
      </c>
      <c r="J5" s="16">
        <f>'BIFUbC-coal pre-CHP'!J5+CHP!J42</f>
        <v>1324333953678.4038</v>
      </c>
      <c r="K5" s="16">
        <f>'BIFUbC-coal pre-CHP'!K5+CHP!K42</f>
        <v>1334747855688.041</v>
      </c>
      <c r="L5" s="16">
        <f>'BIFUbC-coal pre-CHP'!L5+CHP!L42</f>
        <v>1345161757697.6785</v>
      </c>
      <c r="M5" s="16">
        <f>'BIFUbC-coal pre-CHP'!M5+CHP!M42</f>
        <v>1350663441778.2417</v>
      </c>
      <c r="N5" s="16">
        <f>'BIFUbC-coal pre-CHP'!N5+CHP!N42</f>
        <v>1356165125858.8047</v>
      </c>
      <c r="O5" s="16">
        <f>'BIFUbC-coal pre-CHP'!O5+CHP!O42</f>
        <v>1361666809939.3679</v>
      </c>
      <c r="P5" s="16">
        <f>'BIFUbC-coal pre-CHP'!P5+CHP!P42</f>
        <v>1367168494019.9309</v>
      </c>
      <c r="Q5" s="16">
        <f>'BIFUbC-coal pre-CHP'!Q5+CHP!Q42</f>
        <v>1372670178100.4941</v>
      </c>
      <c r="R5" s="16">
        <f>'BIFUbC-coal pre-CHP'!R5+CHP!R42</f>
        <v>1376599952443.7534</v>
      </c>
      <c r="S5" s="16">
        <f>'BIFUbC-coal pre-CHP'!S5+CHP!S42</f>
        <v>1380529726787.0127</v>
      </c>
      <c r="T5" s="16">
        <f>'BIFUbC-coal pre-CHP'!T5+CHP!T42</f>
        <v>1384459501130.2722</v>
      </c>
      <c r="U5" s="16">
        <f>'BIFUbC-coal pre-CHP'!U5+CHP!U42</f>
        <v>1388389275473.5313</v>
      </c>
      <c r="V5" s="16">
        <f>'BIFUbC-coal pre-CHP'!V5+CHP!V42</f>
        <v>1392319049816.7905</v>
      </c>
      <c r="W5" s="16">
        <f>'BIFUbC-coal pre-CHP'!W5+CHP!W42</f>
        <v>1398344703809.7893</v>
      </c>
      <c r="X5" s="16">
        <f>'BIFUbC-coal pre-CHP'!X5+CHP!X42</f>
        <v>1402941348950.6917</v>
      </c>
      <c r="Y5" s="16">
        <f>'BIFUbC-coal pre-CHP'!Y5+CHP!Y42</f>
        <v>1407537994091.5952</v>
      </c>
      <c r="Z5" s="16">
        <f>'BIFUbC-coal pre-CHP'!Z5+CHP!Z42</f>
        <v>1412134639232.499</v>
      </c>
      <c r="AA5" s="16">
        <f>'BIFUbC-coal pre-CHP'!AA5+CHP!AA42</f>
        <v>1416731284373.4028</v>
      </c>
      <c r="AB5" s="16">
        <f>'BIFUbC-coal pre-CHP'!AB5+CHP!AB42</f>
        <v>1421327929514.3049</v>
      </c>
      <c r="AC5" s="16">
        <f>'BIFUbC-coal pre-CHP'!AC5+CHP!AC42</f>
        <v>1425924574655.2085</v>
      </c>
      <c r="AD5" s="16">
        <f>'BIFUbC-coal pre-CHP'!AD5+CHP!AD42</f>
        <v>1430521219796.1123</v>
      </c>
      <c r="AE5" s="16">
        <f>'BIFUbC-coal pre-CHP'!AE5+CHP!AE42</f>
        <v>1435117864937.0159</v>
      </c>
      <c r="AF5" s="16">
        <f>'BIFUbC-coal pre-CHP'!AF5+CHP!AF42</f>
        <v>1439714510077.9194</v>
      </c>
    </row>
    <row r="6" spans="1:35">
      <c r="A6" t="s">
        <v>6</v>
      </c>
      <c r="B6" s="16">
        <f>'BIFUbC-coal pre-CHP'!B6+CHP!B43</f>
        <v>10034116767384.43</v>
      </c>
      <c r="C6" s="16">
        <f>'BIFUbC-coal pre-CHP'!C6+CHP!C43</f>
        <v>10402853254028.293</v>
      </c>
      <c r="D6" s="16">
        <f>'BIFUbC-coal pre-CHP'!D6+CHP!D43</f>
        <v>10771589740672.156</v>
      </c>
      <c r="E6" s="16">
        <f>'BIFUbC-coal pre-CHP'!E6+CHP!E43</f>
        <v>11140326227316.02</v>
      </c>
      <c r="F6" s="16">
        <f>'BIFUbC-coal pre-CHP'!F6+CHP!F43</f>
        <v>11509062713959.883</v>
      </c>
      <c r="G6" s="16">
        <f>'BIFUbC-coal pre-CHP'!G6+CHP!G43</f>
        <v>11877799200603.746</v>
      </c>
      <c r="H6" s="16">
        <f>'BIFUbC-coal pre-CHP'!H6+CHP!H43</f>
        <v>11973456905759.803</v>
      </c>
      <c r="I6" s="16">
        <f>'BIFUbC-coal pre-CHP'!I6+CHP!I43</f>
        <v>12069114610915.857</v>
      </c>
      <c r="J6" s="16">
        <f>'BIFUbC-coal pre-CHP'!J6+CHP!J43</f>
        <v>12164772316071.914</v>
      </c>
      <c r="K6" s="16">
        <f>'BIFUbC-coal pre-CHP'!K6+CHP!K43</f>
        <v>12260430021227.967</v>
      </c>
      <c r="L6" s="16">
        <f>'BIFUbC-coal pre-CHP'!L6+CHP!L43</f>
        <v>12356087726384.021</v>
      </c>
      <c r="M6" s="16">
        <f>'BIFUbC-coal pre-CHP'!M6+CHP!M43</f>
        <v>12406623872504.201</v>
      </c>
      <c r="N6" s="16">
        <f>'BIFUbC-coal pre-CHP'!N6+CHP!N43</f>
        <v>12457160018624.383</v>
      </c>
      <c r="O6" s="16">
        <f>'BIFUbC-coal pre-CHP'!O6+CHP!O43</f>
        <v>12507696164744.563</v>
      </c>
      <c r="P6" s="16">
        <f>'BIFUbC-coal pre-CHP'!P6+CHP!P43</f>
        <v>12558232310864.744</v>
      </c>
      <c r="Q6" s="16">
        <f>'BIFUbC-coal pre-CHP'!Q6+CHP!Q43</f>
        <v>12608768456984.926</v>
      </c>
      <c r="R6" s="16">
        <f>'BIFUbC-coal pre-CHP'!R6+CHP!R43</f>
        <v>12644865704213.621</v>
      </c>
      <c r="S6" s="16">
        <f>'BIFUbC-coal pre-CHP'!S6+CHP!S43</f>
        <v>12680962951442.322</v>
      </c>
      <c r="T6" s="16">
        <f>'BIFUbC-coal pre-CHP'!T6+CHP!T43</f>
        <v>12717060198671.023</v>
      </c>
      <c r="U6" s="16">
        <f>'BIFUbC-coal pre-CHP'!U6+CHP!U43</f>
        <v>12753157445899.723</v>
      </c>
      <c r="V6" s="16">
        <f>'BIFUbC-coal pre-CHP'!V6+CHP!V43</f>
        <v>12789254693128.422</v>
      </c>
      <c r="W6" s="16">
        <f>'BIFUbC-coal pre-CHP'!W6+CHP!W43</f>
        <v>12844603805545.771</v>
      </c>
      <c r="X6" s="16">
        <f>'BIFUbC-coal pre-CHP'!X6+CHP!X43</f>
        <v>12886826646243.574</v>
      </c>
      <c r="Y6" s="16">
        <f>'BIFUbC-coal pre-CHP'!Y6+CHP!Y43</f>
        <v>12929049486941.391</v>
      </c>
      <c r="Z6" s="16">
        <f>'BIFUbC-coal pre-CHP'!Z6+CHP!Z43</f>
        <v>12971272327639.203</v>
      </c>
      <c r="AA6" s="16">
        <f>'BIFUbC-coal pre-CHP'!AA6+CHP!AA43</f>
        <v>13013495168337.02</v>
      </c>
      <c r="AB6" s="16">
        <f>'BIFUbC-coal pre-CHP'!AB6+CHP!AB43</f>
        <v>13055718009034.824</v>
      </c>
      <c r="AC6" s="16">
        <f>'BIFUbC-coal pre-CHP'!AC6+CHP!AC43</f>
        <v>13097940849732.639</v>
      </c>
      <c r="AD6" s="16">
        <f>'BIFUbC-coal pre-CHP'!AD6+CHP!AD43</f>
        <v>13140163690430.455</v>
      </c>
      <c r="AE6" s="16">
        <f>'BIFUbC-coal pre-CHP'!AE6+CHP!AE43</f>
        <v>13182386531128.27</v>
      </c>
      <c r="AF6" s="16">
        <f>'BIFUbC-coal pre-CHP'!AF6+CHP!AF43</f>
        <v>13224609371826.084</v>
      </c>
    </row>
    <row r="7" spans="1:35">
      <c r="A7" t="s">
        <v>7</v>
      </c>
      <c r="B7" s="16">
        <f>'BIFUbC-coal pre-CHP'!B7+CHP!B44</f>
        <v>21778987714165.969</v>
      </c>
      <c r="C7" s="16">
        <f>'BIFUbC-coal pre-CHP'!C7+CHP!C44</f>
        <v>23426423561988.383</v>
      </c>
      <c r="D7" s="16">
        <f>'BIFUbC-coal pre-CHP'!D7+CHP!D44</f>
        <v>25073859409810.797</v>
      </c>
      <c r="E7" s="16">
        <f>'BIFUbC-coal pre-CHP'!E7+CHP!E44</f>
        <v>26721295257633.203</v>
      </c>
      <c r="F7" s="16">
        <f>'BIFUbC-coal pre-CHP'!F7+CHP!F44</f>
        <v>28368731105455.617</v>
      </c>
      <c r="G7" s="16">
        <f>'BIFUbC-coal pre-CHP'!G7+CHP!G44</f>
        <v>30016166953278.031</v>
      </c>
      <c r="H7" s="16">
        <f>'BIFUbC-coal pre-CHP'!H7+CHP!H44</f>
        <v>30581844225479.5</v>
      </c>
      <c r="I7" s="16">
        <f>'BIFUbC-coal pre-CHP'!I7+CHP!I44</f>
        <v>31147521497680.992</v>
      </c>
      <c r="J7" s="16">
        <f>'BIFUbC-coal pre-CHP'!J7+CHP!J44</f>
        <v>31713198769882.477</v>
      </c>
      <c r="K7" s="16">
        <f>'BIFUbC-coal pre-CHP'!K7+CHP!K44</f>
        <v>32278876042083.965</v>
      </c>
      <c r="L7" s="16">
        <f>'BIFUbC-coal pre-CHP'!L7+CHP!L44</f>
        <v>32844553314285.453</v>
      </c>
      <c r="M7" s="16">
        <f>'BIFUbC-coal pre-CHP'!M7+CHP!M44</f>
        <v>33225972980364.148</v>
      </c>
      <c r="N7" s="16">
        <f>'BIFUbC-coal pre-CHP'!N7+CHP!N44</f>
        <v>33607392646442.852</v>
      </c>
      <c r="O7" s="16">
        <f>'BIFUbC-coal pre-CHP'!O7+CHP!O44</f>
        <v>33988812312521.555</v>
      </c>
      <c r="P7" s="16">
        <f>'BIFUbC-coal pre-CHP'!P7+CHP!P44</f>
        <v>34370231978600.258</v>
      </c>
      <c r="Q7" s="16">
        <f>'BIFUbC-coal pre-CHP'!Q7+CHP!Q44</f>
        <v>34751651644678.961</v>
      </c>
      <c r="R7" s="16">
        <f>'BIFUbC-coal pre-CHP'!R7+CHP!R44</f>
        <v>35000482214018.641</v>
      </c>
      <c r="S7" s="16">
        <f>'BIFUbC-coal pre-CHP'!S7+CHP!S44</f>
        <v>35249312783358.328</v>
      </c>
      <c r="T7" s="16">
        <f>'BIFUbC-coal pre-CHP'!T7+CHP!T44</f>
        <v>35498143352698.016</v>
      </c>
      <c r="U7" s="16">
        <f>'BIFUbC-coal pre-CHP'!U7+CHP!U44</f>
        <v>35746973922037.695</v>
      </c>
      <c r="V7" s="16">
        <f>'BIFUbC-coal pre-CHP'!V7+CHP!V44</f>
        <v>35995804491377.375</v>
      </c>
      <c r="W7" s="16">
        <f>'BIFUbC-coal pre-CHP'!W7+CHP!W44</f>
        <v>36421420523035.766</v>
      </c>
      <c r="X7" s="16">
        <f>'BIFUbC-coal pre-CHP'!X7+CHP!X44</f>
        <v>36726501012204.094</v>
      </c>
      <c r="Y7" s="16">
        <f>'BIFUbC-coal pre-CHP'!Y7+CHP!Y44</f>
        <v>37031581501372.516</v>
      </c>
      <c r="Z7" s="16">
        <f>'BIFUbC-coal pre-CHP'!Z7+CHP!Z44</f>
        <v>37336661990540.852</v>
      </c>
      <c r="AA7" s="16">
        <f>'BIFUbC-coal pre-CHP'!AA7+CHP!AA44</f>
        <v>37641742479709.188</v>
      </c>
      <c r="AB7" s="16">
        <f>'BIFUbC-coal pre-CHP'!AB7+CHP!AB44</f>
        <v>37946822968877.516</v>
      </c>
      <c r="AC7" s="16">
        <f>'BIFUbC-coal pre-CHP'!AC7+CHP!AC44</f>
        <v>38251903458045.945</v>
      </c>
      <c r="AD7" s="16">
        <f>'BIFUbC-coal pre-CHP'!AD7+CHP!AD44</f>
        <v>38556983947214.281</v>
      </c>
      <c r="AE7" s="16">
        <f>'BIFUbC-coal pre-CHP'!AE7+CHP!AE44</f>
        <v>38862064436382.609</v>
      </c>
      <c r="AF7" s="16">
        <f>'BIFUbC-coal pre-CHP'!AF7+CHP!AF44</f>
        <v>39167144925551.039</v>
      </c>
    </row>
    <row r="8" spans="1:35">
      <c r="A8" t="s">
        <v>8</v>
      </c>
      <c r="B8" s="16">
        <f>'BIFUbC-coal pre-CHP'!B8+CHP!B45</f>
        <v>1269523972631.1787</v>
      </c>
      <c r="C8" s="16">
        <f>'BIFUbC-coal pre-CHP'!C8+CHP!C45</f>
        <v>1316176789239.7903</v>
      </c>
      <c r="D8" s="16">
        <f>'BIFUbC-coal pre-CHP'!D8+CHP!D45</f>
        <v>1362829605848.4021</v>
      </c>
      <c r="E8" s="16">
        <f>'BIFUbC-coal pre-CHP'!E8+CHP!E45</f>
        <v>1409482422457.0134</v>
      </c>
      <c r="F8" s="16">
        <f>'BIFUbC-coal pre-CHP'!F8+CHP!F45</f>
        <v>1456135239065.6252</v>
      </c>
      <c r="G8" s="16">
        <f>'BIFUbC-coal pre-CHP'!G8+CHP!G45</f>
        <v>1502788055674.2368</v>
      </c>
      <c r="H8" s="16">
        <f>'BIFUbC-coal pre-CHP'!H8+CHP!H45</f>
        <v>1514890740213.1726</v>
      </c>
      <c r="I8" s="16">
        <f>'BIFUbC-coal pre-CHP'!I8+CHP!I45</f>
        <v>1526993424752.1082</v>
      </c>
      <c r="J8" s="16">
        <f>'BIFUbC-coal pre-CHP'!J8+CHP!J45</f>
        <v>1539096109291.0435</v>
      </c>
      <c r="K8" s="16">
        <f>'BIFUbC-coal pre-CHP'!K8+CHP!K45</f>
        <v>1551198793829.979</v>
      </c>
      <c r="L8" s="16">
        <f>'BIFUbC-coal pre-CHP'!L8+CHP!L45</f>
        <v>1563301478368.9146</v>
      </c>
      <c r="M8" s="16">
        <f>'BIFUbC-coal pre-CHP'!M8+CHP!M45</f>
        <v>1569695349446.0881</v>
      </c>
      <c r="N8" s="16">
        <f>'BIFUbC-coal pre-CHP'!N8+CHP!N45</f>
        <v>1576089220523.2617</v>
      </c>
      <c r="O8" s="16">
        <f>'BIFUbC-coal pre-CHP'!O8+CHP!O45</f>
        <v>1582483091600.4351</v>
      </c>
      <c r="P8" s="16">
        <f>'BIFUbC-coal pre-CHP'!P8+CHP!P45</f>
        <v>1588876962677.6084</v>
      </c>
      <c r="Q8" s="16">
        <f>'BIFUbC-coal pre-CHP'!Q8+CHP!Q45</f>
        <v>1595270833754.7822</v>
      </c>
      <c r="R8" s="16">
        <f>'BIFUbC-coal pre-CHP'!R8+CHP!R45</f>
        <v>1599837884524.1917</v>
      </c>
      <c r="S8" s="16">
        <f>'BIFUbC-coal pre-CHP'!S8+CHP!S45</f>
        <v>1604404935293.6011</v>
      </c>
      <c r="T8" s="16">
        <f>'BIFUbC-coal pre-CHP'!T8+CHP!T45</f>
        <v>1608971986063.011</v>
      </c>
      <c r="U8" s="16">
        <f>'BIFUbC-coal pre-CHP'!U8+CHP!U45</f>
        <v>1613539036832.4204</v>
      </c>
      <c r="V8" s="16">
        <f>'BIFUbC-coal pre-CHP'!V8+CHP!V45</f>
        <v>1618106087601.8298</v>
      </c>
      <c r="W8" s="16">
        <f>'BIFUbC-coal pre-CHP'!W8+CHP!W45</f>
        <v>1625108898781.5925</v>
      </c>
      <c r="X8" s="16">
        <f>'BIFUbC-coal pre-CHP'!X8+CHP!X45</f>
        <v>1630450964227.022</v>
      </c>
      <c r="Y8" s="16">
        <f>'BIFUbC-coal pre-CHP'!Y8+CHP!Y45</f>
        <v>1635793029672.4529</v>
      </c>
      <c r="Z8" s="16">
        <f>'BIFUbC-coal pre-CHP'!Z8+CHP!Z45</f>
        <v>1641135095117.8838</v>
      </c>
      <c r="AA8" s="16">
        <f>'BIFUbC-coal pre-CHP'!AA8+CHP!AA45</f>
        <v>1646477160563.3149</v>
      </c>
      <c r="AB8" s="16">
        <f>'BIFUbC-coal pre-CHP'!AB8+CHP!AB45</f>
        <v>1651819226008.7441</v>
      </c>
      <c r="AC8" s="16">
        <f>'BIFUbC-coal pre-CHP'!AC8+CHP!AC45</f>
        <v>1657161291454.175</v>
      </c>
      <c r="AD8" s="16">
        <f>'BIFUbC-coal pre-CHP'!AD8+CHP!AD45</f>
        <v>1662503356899.6062</v>
      </c>
      <c r="AE8" s="16">
        <f>'BIFUbC-coal pre-CHP'!AE8+CHP!AE45</f>
        <v>1667845422345.0371</v>
      </c>
      <c r="AF8" s="16">
        <f>'BIFUbC-coal pre-CHP'!AF8+CHP!AF45</f>
        <v>1673187487790.468</v>
      </c>
    </row>
    <row r="9" spans="1:35">
      <c r="A9" t="s">
        <v>9</v>
      </c>
      <c r="B9" s="16">
        <f>'BIFUbC-coal pre-CHP'!B9+CHP!B46</f>
        <v>7247786920487.2275</v>
      </c>
      <c r="C9" s="16">
        <f>'BIFUbC-coal pre-CHP'!C9+CHP!C46</f>
        <v>7514130590484.249</v>
      </c>
      <c r="D9" s="16">
        <f>'BIFUbC-coal pre-CHP'!D9+CHP!D46</f>
        <v>7780474260481.2686</v>
      </c>
      <c r="E9" s="16">
        <f>'BIFUbC-coal pre-CHP'!E9+CHP!E46</f>
        <v>8046817930478.2881</v>
      </c>
      <c r="F9" s="16">
        <f>'BIFUbC-coal pre-CHP'!F9+CHP!F46</f>
        <v>8313161600475.3096</v>
      </c>
      <c r="G9" s="16">
        <f>'BIFUbC-coal pre-CHP'!G9+CHP!G46</f>
        <v>8579505270472.3281</v>
      </c>
      <c r="H9" s="16">
        <f>'BIFUbC-coal pre-CHP'!H9+CHP!H46</f>
        <v>8648600207310.9609</v>
      </c>
      <c r="I9" s="16">
        <f>'BIFUbC-coal pre-CHP'!I9+CHP!I46</f>
        <v>8717695144149.5918</v>
      </c>
      <c r="J9" s="16">
        <f>'BIFUbC-coal pre-CHP'!J9+CHP!J46</f>
        <v>8786790080988.2227</v>
      </c>
      <c r="K9" s="16">
        <f>'BIFUbC-coal pre-CHP'!K9+CHP!K46</f>
        <v>8855885017826.8555</v>
      </c>
      <c r="L9" s="16">
        <f>'BIFUbC-coal pre-CHP'!L9+CHP!L46</f>
        <v>8924979954665.4863</v>
      </c>
      <c r="M9" s="16">
        <f>'BIFUbC-coal pre-CHP'!M9+CHP!M46</f>
        <v>8961482940165.1406</v>
      </c>
      <c r="N9" s="16">
        <f>'BIFUbC-coal pre-CHP'!N9+CHP!N46</f>
        <v>8997985925664.7969</v>
      </c>
      <c r="O9" s="16">
        <f>'BIFUbC-coal pre-CHP'!O9+CHP!O46</f>
        <v>9034488911164.4492</v>
      </c>
      <c r="P9" s="16">
        <f>'BIFUbC-coal pre-CHP'!P9+CHP!P46</f>
        <v>9070991896664.1055</v>
      </c>
      <c r="Q9" s="16">
        <f>'BIFUbC-coal pre-CHP'!Q9+CHP!Q46</f>
        <v>9107494882163.7598</v>
      </c>
      <c r="R9" s="16">
        <f>'BIFUbC-coal pre-CHP'!R9+CHP!R46</f>
        <v>9133568443234.9395</v>
      </c>
      <c r="S9" s="16">
        <f>'BIFUbC-coal pre-CHP'!S9+CHP!S46</f>
        <v>9159642004306.1211</v>
      </c>
      <c r="T9" s="16">
        <f>'BIFUbC-coal pre-CHP'!T9+CHP!T46</f>
        <v>9185715565377.3047</v>
      </c>
      <c r="U9" s="16">
        <f>'BIFUbC-coal pre-CHP'!U9+CHP!U46</f>
        <v>9211789126448.4863</v>
      </c>
      <c r="V9" s="16">
        <f>'BIFUbC-coal pre-CHP'!V9+CHP!V46</f>
        <v>9237862687519.6641</v>
      </c>
      <c r="W9" s="16">
        <f>'BIFUbC-coal pre-CHP'!W9+CHP!W46</f>
        <v>9277842147828.8184</v>
      </c>
      <c r="X9" s="16">
        <f>'BIFUbC-coal pre-CHP'!X9+CHP!X46</f>
        <v>9308340313202.9805</v>
      </c>
      <c r="Y9" s="16">
        <f>'BIFUbC-coal pre-CHP'!Y9+CHP!Y46</f>
        <v>9338838478577.1543</v>
      </c>
      <c r="Z9" s="16">
        <f>'BIFUbC-coal pre-CHP'!Z9+CHP!Z46</f>
        <v>9369336643951.3242</v>
      </c>
      <c r="AA9" s="16">
        <f>'BIFUbC-coal pre-CHP'!AA9+CHP!AA46</f>
        <v>9399834809325.498</v>
      </c>
      <c r="AB9" s="16">
        <f>'BIFUbC-coal pre-CHP'!AB9+CHP!AB46</f>
        <v>9430332974699.6602</v>
      </c>
      <c r="AC9" s="16">
        <f>'BIFUbC-coal pre-CHP'!AC9+CHP!AC46</f>
        <v>9460831140073.832</v>
      </c>
      <c r="AD9" s="16">
        <f>'BIFUbC-coal pre-CHP'!AD9+CHP!AD46</f>
        <v>9491329305448.0039</v>
      </c>
      <c r="AE9" s="16">
        <f>'BIFUbC-coal pre-CHP'!AE9+CHP!AE46</f>
        <v>9521827470822.1758</v>
      </c>
      <c r="AF9" s="16">
        <f>'BIFUbC-coal pre-CHP'!AF9+CHP!AF46</f>
        <v>9552325636196.3477</v>
      </c>
    </row>
    <row r="10" spans="1:35">
      <c r="A10" t="s">
        <v>10</v>
      </c>
      <c r="B10" s="16">
        <f>'BIFUbC-coal pre-CHP'!B10+CHP!B47</f>
        <v>0</v>
      </c>
      <c r="C10" s="16">
        <f>'BIFUbC-coal pre-CHP'!C10+CHP!C47</f>
        <v>0</v>
      </c>
      <c r="D10" s="16">
        <f>'BIFUbC-coal pre-CHP'!D10+CHP!D47</f>
        <v>0</v>
      </c>
      <c r="E10" s="16">
        <f>'BIFUbC-coal pre-CHP'!E10+CHP!E47</f>
        <v>0</v>
      </c>
      <c r="F10" s="16">
        <f>'BIFUbC-coal pre-CHP'!F10+CHP!F47</f>
        <v>0</v>
      </c>
      <c r="G10" s="16">
        <f>'BIFUbC-coal pre-CHP'!G10+CHP!G47</f>
        <v>0</v>
      </c>
      <c r="H10" s="16">
        <f>'BIFUbC-coal pre-CHP'!H10+CHP!H47</f>
        <v>0</v>
      </c>
      <c r="I10" s="16">
        <f>'BIFUbC-coal pre-CHP'!I10+CHP!I47</f>
        <v>0</v>
      </c>
      <c r="J10" s="16">
        <f>'BIFUbC-coal pre-CHP'!J10+CHP!J47</f>
        <v>0</v>
      </c>
      <c r="K10" s="16">
        <f>'BIFUbC-coal pre-CHP'!K10+CHP!K47</f>
        <v>0</v>
      </c>
      <c r="L10" s="16">
        <f>'BIFUbC-coal pre-CHP'!L10+CHP!L47</f>
        <v>0</v>
      </c>
      <c r="M10" s="16">
        <f>'BIFUbC-coal pre-CHP'!M10+CHP!M47</f>
        <v>0</v>
      </c>
      <c r="N10" s="16">
        <f>'BIFUbC-coal pre-CHP'!N10+CHP!N47</f>
        <v>0</v>
      </c>
      <c r="O10" s="16">
        <f>'BIFUbC-coal pre-CHP'!O10+CHP!O47</f>
        <v>0</v>
      </c>
      <c r="P10" s="16">
        <f>'BIFUbC-coal pre-CHP'!P10+CHP!P47</f>
        <v>0</v>
      </c>
      <c r="Q10" s="16">
        <f>'BIFUbC-coal pre-CHP'!Q10+CHP!Q47</f>
        <v>0</v>
      </c>
      <c r="R10" s="16">
        <f>'BIFUbC-coal pre-CHP'!R10+CHP!R47</f>
        <v>0</v>
      </c>
      <c r="S10" s="16">
        <f>'BIFUbC-coal pre-CHP'!S10+CHP!S47</f>
        <v>0</v>
      </c>
      <c r="T10" s="16">
        <f>'BIFUbC-coal pre-CHP'!T10+CHP!T47</f>
        <v>0</v>
      </c>
      <c r="U10" s="16">
        <f>'BIFUbC-coal pre-CHP'!U10+CHP!U47</f>
        <v>0</v>
      </c>
      <c r="V10" s="16">
        <f>'BIFUbC-coal pre-CHP'!V10+CHP!V47</f>
        <v>0</v>
      </c>
      <c r="W10" s="16">
        <f>'BIFUbC-coal pre-CHP'!W10+CHP!W47</f>
        <v>0</v>
      </c>
      <c r="X10" s="16">
        <f>'BIFUbC-coal pre-CHP'!X10+CHP!X47</f>
        <v>0</v>
      </c>
      <c r="Y10" s="16">
        <f>'BIFUbC-coal pre-CHP'!Y10+CHP!Y47</f>
        <v>0</v>
      </c>
      <c r="Z10" s="16">
        <f>'BIFUbC-coal pre-CHP'!Z10+CHP!Z47</f>
        <v>0</v>
      </c>
      <c r="AA10" s="16">
        <f>'BIFUbC-coal pre-CHP'!AA10+CHP!AA47</f>
        <v>0</v>
      </c>
      <c r="AB10" s="16">
        <f>'BIFUbC-coal pre-CHP'!AB10+CHP!AB47</f>
        <v>0</v>
      </c>
      <c r="AC10" s="16">
        <f>'BIFUbC-coal pre-CHP'!AC10+CHP!AC47</f>
        <v>0</v>
      </c>
      <c r="AD10" s="16">
        <f>'BIFUbC-coal pre-CHP'!AD10+CHP!AD47</f>
        <v>0</v>
      </c>
      <c r="AE10" s="16">
        <f>'BIFUbC-coal pre-CHP'!AE10+CHP!AE47</f>
        <v>0</v>
      </c>
      <c r="AF10" s="16">
        <f>'BIFUbC-coal pre-CHP'!AF10+CHP!AF47</f>
        <v>0</v>
      </c>
    </row>
    <row r="11" spans="1:35">
      <c r="A11" t="s">
        <v>11</v>
      </c>
      <c r="B11" s="16">
        <f>'BIFUbC-coal pre-CHP'!B11+CHP!B48</f>
        <v>29879281130353.66</v>
      </c>
      <c r="C11" s="16">
        <f>'BIFUbC-coal pre-CHP'!C11+CHP!C48</f>
        <v>31625053909276.836</v>
      </c>
      <c r="D11" s="16">
        <f>'BIFUbC-coal pre-CHP'!D11+CHP!D48</f>
        <v>33370826688200.016</v>
      </c>
      <c r="E11" s="16">
        <f>'BIFUbC-coal pre-CHP'!E11+CHP!E48</f>
        <v>35116599467123.191</v>
      </c>
      <c r="F11" s="16">
        <f>'BIFUbC-coal pre-CHP'!F11+CHP!F48</f>
        <v>36862372246046.367</v>
      </c>
      <c r="G11" s="16">
        <f>'BIFUbC-coal pre-CHP'!G11+CHP!G48</f>
        <v>38608145024969.547</v>
      </c>
      <c r="H11" s="16">
        <f>'BIFUbC-coal pre-CHP'!H11+CHP!H48</f>
        <v>39433349965375.328</v>
      </c>
      <c r="I11" s="16">
        <f>'BIFUbC-coal pre-CHP'!I11+CHP!I48</f>
        <v>40258554905781.359</v>
      </c>
      <c r="J11" s="16">
        <f>'BIFUbC-coal pre-CHP'!J11+CHP!J48</f>
        <v>41083759846187.391</v>
      </c>
      <c r="K11" s="16">
        <f>'BIFUbC-coal pre-CHP'!K11+CHP!K48</f>
        <v>41908964786593.43</v>
      </c>
      <c r="L11" s="16">
        <f>'BIFUbC-coal pre-CHP'!L11+CHP!L48</f>
        <v>42734169726999.727</v>
      </c>
      <c r="M11" s="16">
        <f>'BIFUbC-coal pre-CHP'!M11+CHP!M48</f>
        <v>43428397728235.109</v>
      </c>
      <c r="N11" s="16">
        <f>'BIFUbC-coal pre-CHP'!N11+CHP!N48</f>
        <v>44122625729470.508</v>
      </c>
      <c r="O11" s="16">
        <f>'BIFUbC-coal pre-CHP'!O11+CHP!O48</f>
        <v>44816853730705.898</v>
      </c>
      <c r="P11" s="16">
        <f>'BIFUbC-coal pre-CHP'!P11+CHP!P48</f>
        <v>45511081731941.289</v>
      </c>
      <c r="Q11" s="16">
        <f>'BIFUbC-coal pre-CHP'!Q11+CHP!Q48</f>
        <v>46205309733176.68</v>
      </c>
      <c r="R11" s="16">
        <f>'BIFUbC-coal pre-CHP'!R11+CHP!R48</f>
        <v>46829854075460.867</v>
      </c>
      <c r="S11" s="16">
        <f>'BIFUbC-coal pre-CHP'!S11+CHP!S48</f>
        <v>47454398417745.305</v>
      </c>
      <c r="T11" s="16">
        <f>'BIFUbC-coal pre-CHP'!T11+CHP!T48</f>
        <v>48078942760029.75</v>
      </c>
      <c r="U11" s="16">
        <f>'BIFUbC-coal pre-CHP'!U11+CHP!U48</f>
        <v>48703487102314.188</v>
      </c>
      <c r="V11" s="16">
        <f>'BIFUbC-coal pre-CHP'!V11+CHP!V48</f>
        <v>49328031444598.891</v>
      </c>
      <c r="W11" s="16">
        <f>'BIFUbC-coal pre-CHP'!W11+CHP!W48</f>
        <v>50045487332150.836</v>
      </c>
      <c r="X11" s="16">
        <f>'BIFUbC-coal pre-CHP'!X11+CHP!X48</f>
        <v>50699594438838.836</v>
      </c>
      <c r="Y11" s="16">
        <f>'BIFUbC-coal pre-CHP'!Y11+CHP!Y48</f>
        <v>51353701545526.586</v>
      </c>
      <c r="Z11" s="16">
        <f>'BIFUbC-coal pre-CHP'!Z11+CHP!Z48</f>
        <v>52007808652214.336</v>
      </c>
      <c r="AA11" s="16">
        <f>'BIFUbC-coal pre-CHP'!AA11+CHP!AA48</f>
        <v>52661915758902.344</v>
      </c>
      <c r="AB11" s="16">
        <f>'BIFUbC-coal pre-CHP'!AB11+CHP!AB48</f>
        <v>53316022865590.094</v>
      </c>
      <c r="AC11" s="16">
        <f>'BIFUbC-coal pre-CHP'!AC11+CHP!AC48</f>
        <v>53970129972278.102</v>
      </c>
      <c r="AD11" s="16">
        <f>'BIFUbC-coal pre-CHP'!AD11+CHP!AD48</f>
        <v>54624237078965.859</v>
      </c>
      <c r="AE11" s="16">
        <f>'BIFUbC-coal pre-CHP'!AE11+CHP!AE48</f>
        <v>55278344185653.602</v>
      </c>
      <c r="AF11" s="16">
        <f>'BIFUbC-coal pre-CHP'!AF11+CHP!AF48</f>
        <v>55932451292341.602</v>
      </c>
    </row>
    <row r="12" spans="1:35">
      <c r="A12" t="s">
        <v>12</v>
      </c>
      <c r="B12" s="16">
        <f>'BIFUbC-coal pre-CHP'!B12+CHP!B49</f>
        <v>25837652783604.215</v>
      </c>
      <c r="C12" s="16">
        <f>'BIFUbC-coal pre-CHP'!C12+CHP!C49</f>
        <v>27336720843196.324</v>
      </c>
      <c r="D12" s="16">
        <f>'BIFUbC-coal pre-CHP'!D12+CHP!D49</f>
        <v>28835788902788.438</v>
      </c>
      <c r="E12" s="16">
        <f>'BIFUbC-coal pre-CHP'!E12+CHP!E49</f>
        <v>30334856962380.551</v>
      </c>
      <c r="F12" s="16">
        <f>'BIFUbC-coal pre-CHP'!F12+CHP!F49</f>
        <v>31833925021972.664</v>
      </c>
      <c r="G12" s="16">
        <f>'BIFUbC-coal pre-CHP'!G12+CHP!G49</f>
        <v>33332993081564.773</v>
      </c>
      <c r="H12" s="16">
        <f>'BIFUbC-coal pre-CHP'!H12+CHP!H49</f>
        <v>34042684833778.73</v>
      </c>
      <c r="I12" s="16">
        <f>'BIFUbC-coal pre-CHP'!I12+CHP!I49</f>
        <v>34752376585992.898</v>
      </c>
      <c r="J12" s="16">
        <f>'BIFUbC-coal pre-CHP'!J12+CHP!J49</f>
        <v>35462068338207.063</v>
      </c>
      <c r="K12" s="16">
        <f>'BIFUbC-coal pre-CHP'!K12+CHP!K49</f>
        <v>36171760090421.234</v>
      </c>
      <c r="L12" s="16">
        <f>'BIFUbC-coal pre-CHP'!L12+CHP!L49</f>
        <v>36881451842635.617</v>
      </c>
      <c r="M12" s="16">
        <f>'BIFUbC-coal pre-CHP'!M12+CHP!M49</f>
        <v>37464774584603.406</v>
      </c>
      <c r="N12" s="16">
        <f>'BIFUbC-coal pre-CHP'!N12+CHP!N49</f>
        <v>38048097326571.188</v>
      </c>
      <c r="O12" s="16">
        <f>'BIFUbC-coal pre-CHP'!O12+CHP!O49</f>
        <v>38631420068538.977</v>
      </c>
      <c r="P12" s="16">
        <f>'BIFUbC-coal pre-CHP'!P12+CHP!P49</f>
        <v>39214742810506.773</v>
      </c>
      <c r="Q12" s="16">
        <f>'BIFUbC-coal pre-CHP'!Q12+CHP!Q49</f>
        <v>39798065552474.563</v>
      </c>
      <c r="R12" s="16">
        <f>'BIFUbC-coal pre-CHP'!R12+CHP!R49</f>
        <v>40310932978904.875</v>
      </c>
      <c r="S12" s="16">
        <f>'BIFUbC-coal pre-CHP'!S12+CHP!S49</f>
        <v>40823800405335.391</v>
      </c>
      <c r="T12" s="16">
        <f>'BIFUbC-coal pre-CHP'!T12+CHP!T49</f>
        <v>41336667831765.922</v>
      </c>
      <c r="U12" s="16">
        <f>'BIFUbC-coal pre-CHP'!U12+CHP!U49</f>
        <v>41849535258196.445</v>
      </c>
      <c r="V12" s="16">
        <f>'BIFUbC-coal pre-CHP'!V12+CHP!V49</f>
        <v>42362402684627.188</v>
      </c>
      <c r="W12" s="16">
        <f>'BIFUbC-coal pre-CHP'!W12+CHP!W49</f>
        <v>42969210531773.703</v>
      </c>
      <c r="X12" s="16">
        <f>'BIFUbC-coal pre-CHP'!X12+CHP!X49</f>
        <v>43511968092068.625</v>
      </c>
      <c r="Y12" s="16">
        <f>'BIFUbC-coal pre-CHP'!Y12+CHP!Y49</f>
        <v>44054725652363.352</v>
      </c>
      <c r="Z12" s="16">
        <f>'BIFUbC-coal pre-CHP'!Z12+CHP!Z49</f>
        <v>44597483212658.063</v>
      </c>
      <c r="AA12" s="16">
        <f>'BIFUbC-coal pre-CHP'!AA12+CHP!AA49</f>
        <v>45140240772952.992</v>
      </c>
      <c r="AB12" s="16">
        <f>'BIFUbC-coal pre-CHP'!AB12+CHP!AB49</f>
        <v>45682998333247.703</v>
      </c>
      <c r="AC12" s="16">
        <f>'BIFUbC-coal pre-CHP'!AC12+CHP!AC49</f>
        <v>46225755893542.625</v>
      </c>
      <c r="AD12" s="16">
        <f>'BIFUbC-coal pre-CHP'!AD12+CHP!AD49</f>
        <v>46768513453837.352</v>
      </c>
      <c r="AE12" s="16">
        <f>'BIFUbC-coal pre-CHP'!AE12+CHP!AE49</f>
        <v>47311271014132.063</v>
      </c>
      <c r="AF12" s="16">
        <f>'BIFUbC-coal pre-CHP'!AF12+CHP!AF49</f>
        <v>47854028574426.984</v>
      </c>
    </row>
    <row r="13" spans="1:35">
      <c r="A13" t="s">
        <v>13</v>
      </c>
      <c r="B13" s="16">
        <f>'BIFUbC-coal pre-CHP'!B13+CHP!B50</f>
        <v>2437645825187.5581</v>
      </c>
      <c r="C13" s="16">
        <f>'BIFUbC-coal pre-CHP'!C13+CHP!C50</f>
        <v>2527225105367.2964</v>
      </c>
      <c r="D13" s="16">
        <f>'BIFUbC-coal pre-CHP'!D13+CHP!D50</f>
        <v>2616804385547.0347</v>
      </c>
      <c r="E13" s="16">
        <f>'BIFUbC-coal pre-CHP'!E13+CHP!E50</f>
        <v>2706383665726.7729</v>
      </c>
      <c r="F13" s="16">
        <f>'BIFUbC-coal pre-CHP'!F13+CHP!F50</f>
        <v>2795962945906.5117</v>
      </c>
      <c r="G13" s="16">
        <f>'BIFUbC-coal pre-CHP'!G13+CHP!G50</f>
        <v>2885542226086.2495</v>
      </c>
      <c r="H13" s="16">
        <f>'BIFUbC-coal pre-CHP'!H13+CHP!H50</f>
        <v>2908780903792.1572</v>
      </c>
      <c r="I13" s="16">
        <f>'BIFUbC-coal pre-CHP'!I13+CHP!I50</f>
        <v>2932019581498.0635</v>
      </c>
      <c r="J13" s="16">
        <f>'BIFUbC-coal pre-CHP'!J13+CHP!J50</f>
        <v>2955258259203.9702</v>
      </c>
      <c r="K13" s="16">
        <f>'BIFUbC-coal pre-CHP'!K13+CHP!K50</f>
        <v>2978496936909.877</v>
      </c>
      <c r="L13" s="16">
        <f>'BIFUbC-coal pre-CHP'!L13+CHP!L50</f>
        <v>3001735614615.7832</v>
      </c>
      <c r="M13" s="16">
        <f>'BIFUbC-coal pre-CHP'!M13+CHP!M50</f>
        <v>3014012651894.3755</v>
      </c>
      <c r="N13" s="16">
        <f>'BIFUbC-coal pre-CHP'!N13+CHP!N50</f>
        <v>3026289689172.9673</v>
      </c>
      <c r="O13" s="16">
        <f>'BIFUbC-coal pre-CHP'!O13+CHP!O50</f>
        <v>3038566726451.5596</v>
      </c>
      <c r="P13" s="16">
        <f>'BIFUbC-coal pre-CHP'!P13+CHP!P50</f>
        <v>3050843763730.1519</v>
      </c>
      <c r="Q13" s="16">
        <f>'BIFUbC-coal pre-CHP'!Q13+CHP!Q50</f>
        <v>3063120801008.7446</v>
      </c>
      <c r="R13" s="16">
        <f>'BIFUbC-coal pre-CHP'!R13+CHP!R50</f>
        <v>3071890113350.5957</v>
      </c>
      <c r="S13" s="16">
        <f>'BIFUbC-coal pre-CHP'!S13+CHP!S50</f>
        <v>3080659425692.4473</v>
      </c>
      <c r="T13" s="16">
        <f>'BIFUbC-coal pre-CHP'!T13+CHP!T50</f>
        <v>3089428738034.2983</v>
      </c>
      <c r="U13" s="16">
        <f>'BIFUbC-coal pre-CHP'!U13+CHP!U50</f>
        <v>3098198050376.1504</v>
      </c>
      <c r="V13" s="16">
        <f>'BIFUbC-coal pre-CHP'!V13+CHP!V50</f>
        <v>3106967362718.001</v>
      </c>
      <c r="W13" s="16">
        <f>'BIFUbC-coal pre-CHP'!W13+CHP!W50</f>
        <v>3120413641642.1758</v>
      </c>
      <c r="X13" s="16">
        <f>'BIFUbC-coal pre-CHP'!X13+CHP!X50</f>
        <v>3130671079714.7637</v>
      </c>
      <c r="Y13" s="16">
        <f>'BIFUbC-coal pre-CHP'!Y13+CHP!Y50</f>
        <v>3140928517787.354</v>
      </c>
      <c r="Z13" s="16">
        <f>'BIFUbC-coal pre-CHP'!Z13+CHP!Z50</f>
        <v>3151185955859.9448</v>
      </c>
      <c r="AA13" s="16">
        <f>'BIFUbC-coal pre-CHP'!AA13+CHP!AA50</f>
        <v>3161443393932.5356</v>
      </c>
      <c r="AB13" s="16">
        <f>'BIFUbC-coal pre-CHP'!AB13+CHP!AB50</f>
        <v>3171700832005.1235</v>
      </c>
      <c r="AC13" s="16">
        <f>'BIFUbC-coal pre-CHP'!AC13+CHP!AC50</f>
        <v>3181958270077.7134</v>
      </c>
      <c r="AD13" s="16">
        <f>'BIFUbC-coal pre-CHP'!AD13+CHP!AD50</f>
        <v>3192215708150.3042</v>
      </c>
      <c r="AE13" s="16">
        <f>'BIFUbC-coal pre-CHP'!AE13+CHP!AE50</f>
        <v>3202473146222.895</v>
      </c>
      <c r="AF13" s="16">
        <f>'BIFUbC-coal pre-CHP'!AF13+CHP!AF50</f>
        <v>3212730584295.4854</v>
      </c>
    </row>
    <row r="14" spans="1:35">
      <c r="A14" t="s">
        <v>14</v>
      </c>
      <c r="B14" s="16">
        <f>'BIFUbC-coal pre-CHP'!B14+CHP!B51</f>
        <v>78195698202478.234</v>
      </c>
      <c r="C14" s="16">
        <f>'BIFUbC-coal pre-CHP'!C14+CHP!C51</f>
        <v>85361988529860.266</v>
      </c>
      <c r="D14" s="16">
        <f>'BIFUbC-coal pre-CHP'!D14+CHP!D51</f>
        <v>92528278857242.281</v>
      </c>
      <c r="E14" s="16">
        <f>'BIFUbC-coal pre-CHP'!E14+CHP!E51</f>
        <v>99694569184624.313</v>
      </c>
      <c r="F14" s="16">
        <f>'BIFUbC-coal pre-CHP'!F14+CHP!F51</f>
        <v>106860859512006.31</v>
      </c>
      <c r="G14" s="16">
        <f>'BIFUbC-coal pre-CHP'!G14+CHP!G51</f>
        <v>114027149839388.34</v>
      </c>
      <c r="H14" s="16">
        <f>'BIFUbC-coal pre-CHP'!H14+CHP!H51</f>
        <v>116587073590630.97</v>
      </c>
      <c r="I14" s="16">
        <f>'BIFUbC-coal pre-CHP'!I14+CHP!I51</f>
        <v>119146997341873.66</v>
      </c>
      <c r="J14" s="16">
        <f>'BIFUbC-coal pre-CHP'!J14+CHP!J51</f>
        <v>121706921093116.34</v>
      </c>
      <c r="K14" s="16">
        <f>'BIFUbC-coal pre-CHP'!K14+CHP!K51</f>
        <v>124266844844359.03</v>
      </c>
      <c r="L14" s="16">
        <f>'BIFUbC-coal pre-CHP'!L14+CHP!L51</f>
        <v>126826768595601.73</v>
      </c>
      <c r="M14" s="16">
        <f>'BIFUbC-coal pre-CHP'!M14+CHP!M51</f>
        <v>128597618620173.95</v>
      </c>
      <c r="N14" s="16">
        <f>'BIFUbC-coal pre-CHP'!N14+CHP!N51</f>
        <v>130368468644746.17</v>
      </c>
      <c r="O14" s="16">
        <f>'BIFUbC-coal pre-CHP'!O14+CHP!O51</f>
        <v>132139318669318.39</v>
      </c>
      <c r="P14" s="16">
        <f>'BIFUbC-coal pre-CHP'!P14+CHP!P51</f>
        <v>133910168693890.61</v>
      </c>
      <c r="Q14" s="16">
        <f>'BIFUbC-coal pre-CHP'!Q14+CHP!Q51</f>
        <v>135681018718462.88</v>
      </c>
      <c r="R14" s="16">
        <f>'BIFUbC-coal pre-CHP'!R14+CHP!R51</f>
        <v>136826255407287.09</v>
      </c>
      <c r="S14" s="16">
        <f>'BIFUbC-coal pre-CHP'!S14+CHP!S51</f>
        <v>137971492096111.34</v>
      </c>
      <c r="T14" s="16">
        <f>'BIFUbC-coal pre-CHP'!T14+CHP!T51</f>
        <v>139116728784935.59</v>
      </c>
      <c r="U14" s="16">
        <f>'BIFUbC-coal pre-CHP'!U14+CHP!U51</f>
        <v>140261965473759.84</v>
      </c>
      <c r="V14" s="16">
        <f>'BIFUbC-coal pre-CHP'!V14+CHP!V51</f>
        <v>141407202162584.09</v>
      </c>
      <c r="W14" s="16">
        <f>'BIFUbC-coal pre-CHP'!W14+CHP!W51</f>
        <v>143386589965739</v>
      </c>
      <c r="X14" s="16">
        <f>'BIFUbC-coal pre-CHP'!X14+CHP!X51</f>
        <v>144797238372759.22</v>
      </c>
      <c r="Y14" s="16">
        <f>'BIFUbC-coal pre-CHP'!Y14+CHP!Y51</f>
        <v>146207886779779.94</v>
      </c>
      <c r="Z14" s="16">
        <f>'BIFUbC-coal pre-CHP'!Z14+CHP!Z51</f>
        <v>147618535186800.16</v>
      </c>
      <c r="AA14" s="16">
        <f>'BIFUbC-coal pre-CHP'!AA14+CHP!AA51</f>
        <v>149029183593820.41</v>
      </c>
      <c r="AB14" s="16">
        <f>'BIFUbC-coal pre-CHP'!AB14+CHP!AB51</f>
        <v>150439832000840.63</v>
      </c>
      <c r="AC14" s="16">
        <f>'BIFUbC-coal pre-CHP'!AC14+CHP!AC51</f>
        <v>151850480407861.31</v>
      </c>
      <c r="AD14" s="16">
        <f>'BIFUbC-coal pre-CHP'!AD14+CHP!AD51</f>
        <v>153261128814881.56</v>
      </c>
      <c r="AE14" s="16">
        <f>'BIFUbC-coal pre-CHP'!AE14+CHP!AE51</f>
        <v>154671777221901.78</v>
      </c>
      <c r="AF14" s="16">
        <f>'BIFUbC-coal pre-CHP'!AF14+CHP!AF51</f>
        <v>156082425628922.5</v>
      </c>
    </row>
    <row r="15" spans="1:35">
      <c r="A15" t="s">
        <v>15</v>
      </c>
      <c r="B15" s="16">
        <f>'KEEI BAU - Industry'!R22*SUM('2019 KESIS Energy Balance (2)'!$C$97:$C$99)/'KEEI BAU - Industry'!$Q$22</f>
        <v>904815161128102.88</v>
      </c>
      <c r="C15" s="16">
        <f>'KEEI BAU - Industry'!S22*SUM('2019 KESIS Energy Balance (2)'!$C$97:$C$99)/'KEEI BAU - Industry'!$Q$22</f>
        <v>947068350405099.75</v>
      </c>
      <c r="D15" s="16">
        <f>'KEEI BAU - Industry'!T22*SUM('2019 KESIS Energy Balance (2)'!$C$97:$C$99)/'KEEI BAU - Industry'!$Q$22</f>
        <v>989321539682096.75</v>
      </c>
      <c r="E15" s="16">
        <f>'KEEI BAU - Industry'!U22*SUM('2019 KESIS Energy Balance (2)'!$C$97:$C$99)/'KEEI BAU - Industry'!$Q$22</f>
        <v>1031574728959093.5</v>
      </c>
      <c r="F15" s="16">
        <f>'KEEI BAU - Industry'!V22*SUM('2019 KESIS Energy Balance (2)'!$C$97:$C$99)/'KEEI BAU - Industry'!$Q$22</f>
        <v>1073827918236090.4</v>
      </c>
      <c r="G15" s="16">
        <f>'KEEI BAU - Industry'!W22*SUM('2019 KESIS Energy Balance (2)'!$C$97:$C$99)/'KEEI BAU - Industry'!$Q$22</f>
        <v>1116081107513087.1</v>
      </c>
      <c r="H15" s="16">
        <f>'KEEI BAU - Industry'!X22*SUM('2019 KESIS Energy Balance (2)'!$C$97:$C$99)/'KEEI BAU - Industry'!$Q$22</f>
        <v>1124564705330183.3</v>
      </c>
      <c r="I15" s="16">
        <f>'KEEI BAU - Industry'!Y22*SUM('2019 KESIS Energy Balance (2)'!$C$97:$C$99)/'KEEI BAU - Industry'!$Q$22</f>
        <v>1133048303147281.3</v>
      </c>
      <c r="J15" s="16">
        <f>'KEEI BAU - Industry'!Z22*SUM('2019 KESIS Energy Balance (2)'!$C$97:$C$99)/'KEEI BAU - Industry'!$Q$22</f>
        <v>1141531900964379.3</v>
      </c>
      <c r="K15" s="16">
        <f>'KEEI BAU - Industry'!AA22*SUM('2019 KESIS Energy Balance (2)'!$C$97:$C$99)/'KEEI BAU - Industry'!$Q$22</f>
        <v>1150015498781477.3</v>
      </c>
      <c r="L15" s="16">
        <f>'KEEI BAU - Industry'!AB22*SUM('2019 KESIS Energy Balance (2)'!$C$97:$C$99)/'KEEI BAU - Industry'!$Q$22</f>
        <v>1158499096598577.3</v>
      </c>
      <c r="M15" s="16">
        <f>'KEEI BAU - Industry'!AC22*SUM('2019 KESIS Energy Balance (2)'!$C$97:$C$99)/'KEEI BAU - Industry'!$Q$22</f>
        <v>1156644717252716.3</v>
      </c>
      <c r="N15" s="16">
        <f>'KEEI BAU - Industry'!AD22*SUM('2019 KESIS Energy Balance (2)'!$C$97:$C$99)/'KEEI BAU - Industry'!$Q$22</f>
        <v>1154790337906855.3</v>
      </c>
      <c r="O15" s="16">
        <f>'KEEI BAU - Industry'!AE22*SUM('2019 KESIS Energy Balance (2)'!$C$97:$C$99)/'KEEI BAU - Industry'!$Q$22</f>
        <v>1152935958560994</v>
      </c>
      <c r="P15" s="16">
        <f>'KEEI BAU - Industry'!AF22*SUM('2019 KESIS Energy Balance (2)'!$C$97:$C$99)/'KEEI BAU - Industry'!$Q$22</f>
        <v>1151081579215132.5</v>
      </c>
      <c r="Q15" s="16">
        <f>'KEEI BAU - Industry'!AG22*SUM('2019 KESIS Energy Balance (2)'!$C$97:$C$99)/'KEEI BAU - Industry'!$Q$22</f>
        <v>1149227199869271</v>
      </c>
      <c r="R15" s="16">
        <f>'KEEI BAU - Industry'!AH22*SUM('2019 KESIS Energy Balance (2)'!$C$97:$C$99)/'KEEI BAU - Industry'!$Q$22</f>
        <v>1141869743355327.5</v>
      </c>
      <c r="S15" s="16">
        <f>'KEEI BAU - Industry'!AI22*SUM('2019 KESIS Energy Balance (2)'!$C$97:$C$99)/'KEEI BAU - Industry'!$Q$22</f>
        <v>1134512286841384</v>
      </c>
      <c r="T15" s="16">
        <f>'KEEI BAU - Industry'!AJ22*SUM('2019 KESIS Energy Balance (2)'!$C$97:$C$99)/'KEEI BAU - Industry'!$Q$22</f>
        <v>1127154830327440.8</v>
      </c>
      <c r="U15" s="16">
        <f>'KEEI BAU - Industry'!AK22*SUM('2019 KESIS Energy Balance (2)'!$C$97:$C$99)/'KEEI BAU - Industry'!$Q$22</f>
        <v>1119797373813497.3</v>
      </c>
      <c r="V15" s="16">
        <f>'KEEI BAU - Industry'!AL22*SUM('2019 KESIS Energy Balance (2)'!$C$97:$C$99)/'KEEI BAU - Industry'!$Q$22</f>
        <v>1112439917299553.9</v>
      </c>
      <c r="W15" s="16">
        <f>'KEEI BAU - Industry'!AM22*SUM('2019 KESIS Energy Balance (2)'!$C$97:$C$99)/'KEEI BAU - Industry'!$Q$22</f>
        <v>1112419897009718.8</v>
      </c>
      <c r="X15" s="16">
        <f>'KEEI BAU - Industry'!AN22*SUM('2019 KESIS Energy Balance (2)'!$C$97:$C$99)/'KEEI BAU - Industry'!$Q$22</f>
        <v>1107397079294355.9</v>
      </c>
      <c r="Y15" s="16">
        <f>'KEEI BAU - Industry'!AO22*SUM('2019 KESIS Energy Balance (2)'!$C$97:$C$99)/'KEEI BAU - Industry'!$Q$22</f>
        <v>1102374261578993.1</v>
      </c>
      <c r="Z15" s="16">
        <f>'KEEI BAU - Industry'!AP22*SUM('2019 KESIS Energy Balance (2)'!$C$97:$C$99)/'KEEI BAU - Industry'!$Q$22</f>
        <v>1097351443863630.4</v>
      </c>
      <c r="AA15" s="16">
        <f>'KEEI BAU - Industry'!AQ22*SUM('2019 KESIS Energy Balance (2)'!$C$97:$C$99)/'KEEI BAU - Industry'!$Q$22</f>
        <v>1092328626148267.5</v>
      </c>
      <c r="AB15" s="16">
        <f>'KEEI BAU - Industry'!AR22*SUM('2019 KESIS Energy Balance (2)'!$C$97:$C$99)/'KEEI BAU - Industry'!$Q$22</f>
        <v>1087305808432902.9</v>
      </c>
      <c r="AC15" s="16">
        <f>'KEEI BAU - Industry'!AS22*SUM('2019 KESIS Energy Balance (2)'!$C$97:$C$99)/'KEEI BAU - Industry'!$Q$22</f>
        <v>1082282990717540.1</v>
      </c>
      <c r="AD15" s="16">
        <f>'KEEI BAU - Industry'!AT22*SUM('2019 KESIS Energy Balance (2)'!$C$97:$C$99)/'KEEI BAU - Industry'!$Q$22</f>
        <v>1077260173002177.3</v>
      </c>
      <c r="AE15" s="16">
        <f>'KEEI BAU - Industry'!AU22*SUM('2019 KESIS Energy Balance (2)'!$C$97:$C$99)/'KEEI BAU - Industry'!$Q$22</f>
        <v>1072237355286814.5</v>
      </c>
      <c r="AF15" s="16">
        <f>'KEEI BAU - Industry'!AV22*SUM('2019 KESIS Energy Balance (2)'!$C$97:$C$99)/'KEEI BAU - Industry'!$Q$22</f>
        <v>1067214537571451.8</v>
      </c>
    </row>
    <row r="16" spans="1:35">
      <c r="A16" t="s">
        <v>16</v>
      </c>
      <c r="B16" s="16">
        <f>'BIFUbC-coal pre-CHP'!B16+CHP!B53</f>
        <v>82812838967014.453</v>
      </c>
      <c r="C16" s="16">
        <f>'BIFUbC-coal pre-CHP'!C16+CHP!C53</f>
        <v>83631413165969.953</v>
      </c>
      <c r="D16" s="16">
        <f>'BIFUbC-coal pre-CHP'!D16+CHP!D53</f>
        <v>84449987364925.453</v>
      </c>
      <c r="E16" s="16">
        <f>'BIFUbC-coal pre-CHP'!E16+CHP!E53</f>
        <v>85268561563880.938</v>
      </c>
      <c r="F16" s="16">
        <f>'BIFUbC-coal pre-CHP'!F16+CHP!F53</f>
        <v>86087135762836.438</v>
      </c>
      <c r="G16" s="16">
        <f>'BIFUbC-coal pre-CHP'!G16+CHP!G53</f>
        <v>86905709961791.922</v>
      </c>
      <c r="H16" s="16">
        <f>'BIFUbC-coal pre-CHP'!H16+CHP!H53</f>
        <v>86294630656881.672</v>
      </c>
      <c r="I16" s="16">
        <f>'BIFUbC-coal pre-CHP'!I16+CHP!I53</f>
        <v>85683551351971.406</v>
      </c>
      <c r="J16" s="16">
        <f>'BIFUbC-coal pre-CHP'!J16+CHP!J53</f>
        <v>85072472047061.156</v>
      </c>
      <c r="K16" s="16">
        <f>'BIFUbC-coal pre-CHP'!K16+CHP!K53</f>
        <v>84461392742150.906</v>
      </c>
      <c r="L16" s="16">
        <f>'BIFUbC-coal pre-CHP'!L16+CHP!L53</f>
        <v>83850313437240.641</v>
      </c>
      <c r="M16" s="16">
        <f>'BIFUbC-coal pre-CHP'!M16+CHP!M53</f>
        <v>83195724857029.109</v>
      </c>
      <c r="N16" s="16">
        <f>'BIFUbC-coal pre-CHP'!N16+CHP!N53</f>
        <v>82541136276817.578</v>
      </c>
      <c r="O16" s="16">
        <f>'BIFUbC-coal pre-CHP'!O16+CHP!O53</f>
        <v>81886547696606.047</v>
      </c>
      <c r="P16" s="16">
        <f>'BIFUbC-coal pre-CHP'!P16+CHP!P53</f>
        <v>81231959116394.5</v>
      </c>
      <c r="Q16" s="16">
        <f>'BIFUbC-coal pre-CHP'!Q16+CHP!Q53</f>
        <v>80577370536182.969</v>
      </c>
      <c r="R16" s="16">
        <f>'BIFUbC-coal pre-CHP'!R16+CHP!R53</f>
        <v>80040104646315.828</v>
      </c>
      <c r="S16" s="16">
        <f>'BIFUbC-coal pre-CHP'!S16+CHP!S53</f>
        <v>79502838756448.672</v>
      </c>
      <c r="T16" s="16">
        <f>'BIFUbC-coal pre-CHP'!T16+CHP!T53</f>
        <v>78965572866581.531</v>
      </c>
      <c r="U16" s="16">
        <f>'BIFUbC-coal pre-CHP'!U16+CHP!U53</f>
        <v>78428306976714.391</v>
      </c>
      <c r="V16" s="16">
        <f>'BIFUbC-coal pre-CHP'!V16+CHP!V53</f>
        <v>77891041086847.234</v>
      </c>
      <c r="W16" s="16">
        <f>'BIFUbC-coal pre-CHP'!W16+CHP!W53</f>
        <v>77197344943187.563</v>
      </c>
      <c r="X16" s="16">
        <f>'BIFUbC-coal pre-CHP'!X16+CHP!X53</f>
        <v>76610305790749.953</v>
      </c>
      <c r="Y16" s="16">
        <f>'BIFUbC-coal pre-CHP'!Y16+CHP!Y53</f>
        <v>76023266638312.609</v>
      </c>
      <c r="Z16" s="16">
        <f>'BIFUbC-coal pre-CHP'!Z16+CHP!Z53</f>
        <v>75436227485875</v>
      </c>
      <c r="AA16" s="16">
        <f>'BIFUbC-coal pre-CHP'!AA16+CHP!AA53</f>
        <v>74849188333437.625</v>
      </c>
      <c r="AB16" s="16">
        <f>'BIFUbC-coal pre-CHP'!AB16+CHP!AB53</f>
        <v>74262149181000.031</v>
      </c>
      <c r="AC16" s="16">
        <f>'BIFUbC-coal pre-CHP'!AC16+CHP!AC53</f>
        <v>73675110028562.672</v>
      </c>
      <c r="AD16" s="16">
        <f>'BIFUbC-coal pre-CHP'!AD16+CHP!AD53</f>
        <v>73088070876125.063</v>
      </c>
      <c r="AE16" s="16">
        <f>'BIFUbC-coal pre-CHP'!AE16+CHP!AE53</f>
        <v>72501031723687.453</v>
      </c>
      <c r="AF16" s="16">
        <f>'BIFUbC-coal pre-CHP'!AF16+CHP!AF53</f>
        <v>71913992571250.094</v>
      </c>
    </row>
    <row r="17" spans="1:32">
      <c r="A17" t="s">
        <v>17</v>
      </c>
      <c r="B17" s="16">
        <f>'BIFUbC-coal pre-CHP'!B17+CHP!B54</f>
        <v>8570867030719.1172</v>
      </c>
      <c r="C17" s="16">
        <f>'BIFUbC-coal pre-CHP'!C17+CHP!C54</f>
        <v>8789006759500.002</v>
      </c>
      <c r="D17" s="16">
        <f>'BIFUbC-coal pre-CHP'!D17+CHP!D54</f>
        <v>9007146488280.8828</v>
      </c>
      <c r="E17" s="16">
        <f>'BIFUbC-coal pre-CHP'!E17+CHP!E54</f>
        <v>9225286217061.7676</v>
      </c>
      <c r="F17" s="16">
        <f>'BIFUbC-coal pre-CHP'!F17+CHP!F54</f>
        <v>9443425945842.6484</v>
      </c>
      <c r="G17" s="16">
        <f>'BIFUbC-coal pre-CHP'!G17+CHP!G54</f>
        <v>9661565674623.5313</v>
      </c>
      <c r="H17" s="16">
        <f>'BIFUbC-coal pre-CHP'!H17+CHP!H54</f>
        <v>9696109332812.9082</v>
      </c>
      <c r="I17" s="16">
        <f>'BIFUbC-coal pre-CHP'!I17+CHP!I54</f>
        <v>9730652991002.2813</v>
      </c>
      <c r="J17" s="16">
        <f>'BIFUbC-coal pre-CHP'!J17+CHP!J54</f>
        <v>9765196649191.6602</v>
      </c>
      <c r="K17" s="16">
        <f>'BIFUbC-coal pre-CHP'!K17+CHP!K54</f>
        <v>9799740307381.0352</v>
      </c>
      <c r="L17" s="16">
        <f>'BIFUbC-coal pre-CHP'!L17+CHP!L54</f>
        <v>9834283965570.4102</v>
      </c>
      <c r="M17" s="16">
        <f>'BIFUbC-coal pre-CHP'!M17+CHP!M54</f>
        <v>9857813858528.3164</v>
      </c>
      <c r="N17" s="16">
        <f>'BIFUbC-coal pre-CHP'!N17+CHP!N54</f>
        <v>9881343751486.2246</v>
      </c>
      <c r="O17" s="16">
        <f>'BIFUbC-coal pre-CHP'!O17+CHP!O54</f>
        <v>9904873644444.1328</v>
      </c>
      <c r="P17" s="16">
        <f>'BIFUbC-coal pre-CHP'!P17+CHP!P54</f>
        <v>9928403537402.043</v>
      </c>
      <c r="Q17" s="16">
        <f>'BIFUbC-coal pre-CHP'!Q17+CHP!Q54</f>
        <v>9951933430359.9531</v>
      </c>
      <c r="R17" s="16">
        <f>'BIFUbC-coal pre-CHP'!R17+CHP!R54</f>
        <v>9982685527486.9961</v>
      </c>
      <c r="S17" s="16">
        <f>'BIFUbC-coal pre-CHP'!S17+CHP!S54</f>
        <v>10013437624614.045</v>
      </c>
      <c r="T17" s="16">
        <f>'BIFUbC-coal pre-CHP'!T17+CHP!T54</f>
        <v>10044189721741.092</v>
      </c>
      <c r="U17" s="16">
        <f>'BIFUbC-coal pre-CHP'!U17+CHP!U54</f>
        <v>10074941818868.141</v>
      </c>
      <c r="V17" s="16">
        <f>'BIFUbC-coal pre-CHP'!V17+CHP!V54</f>
        <v>10105693915995.188</v>
      </c>
      <c r="W17" s="16">
        <f>'BIFUbC-coal pre-CHP'!W17+CHP!W54</f>
        <v>10126816407563.383</v>
      </c>
      <c r="X17" s="16">
        <f>'BIFUbC-coal pre-CHP'!X17+CHP!X54</f>
        <v>10154504539285.336</v>
      </c>
      <c r="Y17" s="16">
        <f>'BIFUbC-coal pre-CHP'!Y17+CHP!Y54</f>
        <v>10182192671007.293</v>
      </c>
      <c r="Z17" s="16">
        <f>'BIFUbC-coal pre-CHP'!Z17+CHP!Z54</f>
        <v>10209880802729.246</v>
      </c>
      <c r="AA17" s="16">
        <f>'BIFUbC-coal pre-CHP'!AA17+CHP!AA54</f>
        <v>10237568934451.205</v>
      </c>
      <c r="AB17" s="16">
        <f>'BIFUbC-coal pre-CHP'!AB17+CHP!AB54</f>
        <v>10265257066173.174</v>
      </c>
      <c r="AC17" s="16">
        <f>'BIFUbC-coal pre-CHP'!AC17+CHP!AC54</f>
        <v>10292945197895.133</v>
      </c>
      <c r="AD17" s="16">
        <f>'BIFUbC-coal pre-CHP'!AD17+CHP!AD54</f>
        <v>10320633329617.084</v>
      </c>
      <c r="AE17" s="16">
        <f>'BIFUbC-coal pre-CHP'!AE17+CHP!AE54</f>
        <v>10348321461339.035</v>
      </c>
      <c r="AF17" s="16">
        <f>'BIFUbC-coal pre-CHP'!AF17+CHP!AF54</f>
        <v>10376009593060.994</v>
      </c>
    </row>
    <row r="18" spans="1:32">
      <c r="A18" t="s">
        <v>18</v>
      </c>
      <c r="B18" s="16">
        <f>'BIFUbC-coal pre-CHP'!B18+CHP!B55</f>
        <v>45134529787013.188</v>
      </c>
      <c r="C18" s="16">
        <f>'BIFUbC-coal pre-CHP'!C18+CHP!C55</f>
        <v>47187195155611.273</v>
      </c>
      <c r="D18" s="16">
        <f>'BIFUbC-coal pre-CHP'!D18+CHP!D55</f>
        <v>49239860524209.367</v>
      </c>
      <c r="E18" s="16">
        <f>'BIFUbC-coal pre-CHP'!E18+CHP!E55</f>
        <v>51292525892807.453</v>
      </c>
      <c r="F18" s="16">
        <f>'BIFUbC-coal pre-CHP'!F18+CHP!F55</f>
        <v>53345191261405.547</v>
      </c>
      <c r="G18" s="16">
        <f>'BIFUbC-coal pre-CHP'!G18+CHP!G55</f>
        <v>55397856630003.633</v>
      </c>
      <c r="H18" s="16">
        <f>'BIFUbC-coal pre-CHP'!H18+CHP!H55</f>
        <v>56403028495905.547</v>
      </c>
      <c r="I18" s="16">
        <f>'BIFUbC-coal pre-CHP'!I18+CHP!I55</f>
        <v>57408200361807.727</v>
      </c>
      <c r="J18" s="16">
        <f>'BIFUbC-coal pre-CHP'!J18+CHP!J55</f>
        <v>58413372227709.906</v>
      </c>
      <c r="K18" s="16">
        <f>'BIFUbC-coal pre-CHP'!K18+CHP!K55</f>
        <v>59418544093612.086</v>
      </c>
      <c r="L18" s="16">
        <f>'BIFUbC-coal pre-CHP'!L18+CHP!L55</f>
        <v>60423715959514.523</v>
      </c>
      <c r="M18" s="16">
        <f>'BIFUbC-coal pre-CHP'!M18+CHP!M55</f>
        <v>61262905599354.906</v>
      </c>
      <c r="N18" s="16">
        <f>'BIFUbC-coal pre-CHP'!N18+CHP!N55</f>
        <v>62102095239195.289</v>
      </c>
      <c r="O18" s="16">
        <f>'BIFUbC-coal pre-CHP'!O18+CHP!O55</f>
        <v>62941284879035.68</v>
      </c>
      <c r="P18" s="16">
        <f>'BIFUbC-coal pre-CHP'!P18+CHP!P55</f>
        <v>63780474518876.047</v>
      </c>
      <c r="Q18" s="16">
        <f>'BIFUbC-coal pre-CHP'!Q18+CHP!Q55</f>
        <v>64619664158716.438</v>
      </c>
      <c r="R18" s="16">
        <f>'BIFUbC-coal pre-CHP'!R18+CHP!R55</f>
        <v>65483596490640.563</v>
      </c>
      <c r="S18" s="16">
        <f>'BIFUbC-coal pre-CHP'!S18+CHP!S55</f>
        <v>66347528822564.695</v>
      </c>
      <c r="T18" s="16">
        <f>'BIFUbC-coal pre-CHP'!T18+CHP!T55</f>
        <v>67211461154488.82</v>
      </c>
      <c r="U18" s="16">
        <f>'BIFUbC-coal pre-CHP'!U18+CHP!U55</f>
        <v>68075393486412.953</v>
      </c>
      <c r="V18" s="16">
        <f>'BIFUbC-coal pre-CHP'!V18+CHP!V55</f>
        <v>68939325818337.07</v>
      </c>
      <c r="W18" s="16">
        <f>'BIFUbC-coal pre-CHP'!W18+CHP!W55</f>
        <v>69770267894149.547</v>
      </c>
      <c r="X18" s="16">
        <f>'BIFUbC-coal pre-CHP'!X18+CHP!X55</f>
        <v>70623703326401.766</v>
      </c>
      <c r="Y18" s="16">
        <f>'BIFUbC-coal pre-CHP'!Y18+CHP!Y55</f>
        <v>71477138758654.234</v>
      </c>
      <c r="Z18" s="16">
        <f>'BIFUbC-coal pre-CHP'!Z18+CHP!Z55</f>
        <v>72330574190906.438</v>
      </c>
      <c r="AA18" s="16">
        <f>'BIFUbC-coal pre-CHP'!AA18+CHP!AA55</f>
        <v>73184009623158.656</v>
      </c>
      <c r="AB18" s="16">
        <f>'BIFUbC-coal pre-CHP'!AB18+CHP!AB55</f>
        <v>74037445055410.875</v>
      </c>
      <c r="AC18" s="16">
        <f>'BIFUbC-coal pre-CHP'!AC18+CHP!AC55</f>
        <v>74890880487663.078</v>
      </c>
      <c r="AD18" s="16">
        <f>'BIFUbC-coal pre-CHP'!AD18+CHP!AD55</f>
        <v>75744315919915.297</v>
      </c>
      <c r="AE18" s="16">
        <f>'BIFUbC-coal pre-CHP'!AE18+CHP!AE55</f>
        <v>76597751352167.516</v>
      </c>
      <c r="AF18" s="16">
        <f>'BIFUbC-coal pre-CHP'!AF18+CHP!AF55</f>
        <v>77451186784419.703</v>
      </c>
    </row>
    <row r="19" spans="1:32">
      <c r="A19" t="s">
        <v>19</v>
      </c>
      <c r="B19" s="16">
        <f>'BIFUbC-coal pre-CHP'!B19+CHP!B56</f>
        <v>7859723473877.9375</v>
      </c>
      <c r="C19" s="16">
        <f>'BIFUbC-coal pre-CHP'!C19+CHP!C56</f>
        <v>8217174460023.5566</v>
      </c>
      <c r="D19" s="16">
        <f>'BIFUbC-coal pre-CHP'!D19+CHP!D56</f>
        <v>8574625446169.1758</v>
      </c>
      <c r="E19" s="16">
        <f>'BIFUbC-coal pre-CHP'!E19+CHP!E56</f>
        <v>8932076432314.7969</v>
      </c>
      <c r="F19" s="16">
        <f>'BIFUbC-coal pre-CHP'!F19+CHP!F56</f>
        <v>9289527418460.4141</v>
      </c>
      <c r="G19" s="16">
        <f>'BIFUbC-coal pre-CHP'!G19+CHP!G56</f>
        <v>9646978404606.0352</v>
      </c>
      <c r="H19" s="16">
        <f>'BIFUbC-coal pre-CHP'!H19+CHP!H56</f>
        <v>9822018954424.375</v>
      </c>
      <c r="I19" s="16">
        <f>'BIFUbC-coal pre-CHP'!I19+CHP!I56</f>
        <v>9997059504242.7578</v>
      </c>
      <c r="J19" s="16">
        <f>'BIFUbC-coal pre-CHP'!J19+CHP!J56</f>
        <v>10172100054061.143</v>
      </c>
      <c r="K19" s="16">
        <f>'BIFUbC-coal pre-CHP'!K19+CHP!K56</f>
        <v>10347140603879.525</v>
      </c>
      <c r="L19" s="16">
        <f>'BIFUbC-coal pre-CHP'!L19+CHP!L56</f>
        <v>10522181153697.957</v>
      </c>
      <c r="M19" s="16">
        <f>'BIFUbC-coal pre-CHP'!M19+CHP!M56</f>
        <v>10668317571700.178</v>
      </c>
      <c r="N19" s="16">
        <f>'BIFUbC-coal pre-CHP'!N19+CHP!N56</f>
        <v>10814453989702.398</v>
      </c>
      <c r="O19" s="16">
        <f>'BIFUbC-coal pre-CHP'!O19+CHP!O56</f>
        <v>10960590407704.617</v>
      </c>
      <c r="P19" s="16">
        <f>'BIFUbC-coal pre-CHP'!P19+CHP!P56</f>
        <v>11106726825706.84</v>
      </c>
      <c r="Q19" s="16">
        <f>'BIFUbC-coal pre-CHP'!Q19+CHP!Q56</f>
        <v>11252863243709.059</v>
      </c>
      <c r="R19" s="16">
        <f>'BIFUbC-coal pre-CHP'!R19+CHP!R56</f>
        <v>11403308352168.348</v>
      </c>
      <c r="S19" s="16">
        <f>'BIFUbC-coal pre-CHP'!S19+CHP!S56</f>
        <v>11553753460627.635</v>
      </c>
      <c r="T19" s="16">
        <f>'BIFUbC-coal pre-CHP'!T19+CHP!T56</f>
        <v>11704198569086.924</v>
      </c>
      <c r="U19" s="16">
        <f>'BIFUbC-coal pre-CHP'!U19+CHP!U56</f>
        <v>11854643677546.213</v>
      </c>
      <c r="V19" s="16">
        <f>'BIFUbC-coal pre-CHP'!V19+CHP!V56</f>
        <v>12005088786005.5</v>
      </c>
      <c r="W19" s="16">
        <f>'BIFUbC-coal pre-CHP'!W19+CHP!W56</f>
        <v>12149788973855.365</v>
      </c>
      <c r="X19" s="16">
        <f>'BIFUbC-coal pre-CHP'!X19+CHP!X56</f>
        <v>12298406153029.832</v>
      </c>
      <c r="Y19" s="16">
        <f>'BIFUbC-coal pre-CHP'!Y19+CHP!Y56</f>
        <v>12447023332204.344</v>
      </c>
      <c r="Z19" s="16">
        <f>'BIFUbC-coal pre-CHP'!Z19+CHP!Z56</f>
        <v>12595640511378.814</v>
      </c>
      <c r="AA19" s="16">
        <f>'BIFUbC-coal pre-CHP'!AA19+CHP!AA56</f>
        <v>12744257690553.279</v>
      </c>
      <c r="AB19" s="16">
        <f>'BIFUbC-coal pre-CHP'!AB19+CHP!AB56</f>
        <v>12892874869727.748</v>
      </c>
      <c r="AC19" s="16">
        <f>'BIFUbC-coal pre-CHP'!AC19+CHP!AC56</f>
        <v>13041492048902.215</v>
      </c>
      <c r="AD19" s="16">
        <f>'BIFUbC-coal pre-CHP'!AD19+CHP!AD56</f>
        <v>13190109228076.682</v>
      </c>
      <c r="AE19" s="16">
        <f>'BIFUbC-coal pre-CHP'!AE19+CHP!AE56</f>
        <v>13338726407251.15</v>
      </c>
      <c r="AF19" s="16">
        <f>'BIFUbC-coal pre-CHP'!AF19+CHP!AF56</f>
        <v>13487343586425.617</v>
      </c>
    </row>
    <row r="20" spans="1:32">
      <c r="A20" t="s">
        <v>20</v>
      </c>
      <c r="B20" s="16">
        <f>'BIFUbC-coal pre-CHP'!B20+CHP!B57</f>
        <v>12270005858053.414</v>
      </c>
      <c r="C20" s="16">
        <f>'BIFUbC-coal pre-CHP'!C20+CHP!C57</f>
        <v>12828031303675.068</v>
      </c>
      <c r="D20" s="16">
        <f>'BIFUbC-coal pre-CHP'!D20+CHP!D57</f>
        <v>13386056749296.725</v>
      </c>
      <c r="E20" s="16">
        <f>'BIFUbC-coal pre-CHP'!E20+CHP!E57</f>
        <v>13944082194918.381</v>
      </c>
      <c r="F20" s="16">
        <f>'BIFUbC-coal pre-CHP'!F20+CHP!F57</f>
        <v>14502107640540.035</v>
      </c>
      <c r="G20" s="16">
        <f>'BIFUbC-coal pre-CHP'!G20+CHP!G57</f>
        <v>15060133086161.691</v>
      </c>
      <c r="H20" s="16">
        <f>'BIFUbC-coal pre-CHP'!H20+CHP!H57</f>
        <v>15333393154255.184</v>
      </c>
      <c r="I20" s="16">
        <f>'BIFUbC-coal pre-CHP'!I20+CHP!I57</f>
        <v>15606653222348.748</v>
      </c>
      <c r="J20" s="16">
        <f>'BIFUbC-coal pre-CHP'!J20+CHP!J57</f>
        <v>15879913290442.311</v>
      </c>
      <c r="K20" s="16">
        <f>'BIFUbC-coal pre-CHP'!K20+CHP!K57</f>
        <v>16153173358535.875</v>
      </c>
      <c r="L20" s="16">
        <f>'BIFUbC-coal pre-CHP'!L20+CHP!L57</f>
        <v>16426433426629.51</v>
      </c>
      <c r="M20" s="16">
        <f>'BIFUbC-coal pre-CHP'!M20+CHP!M57</f>
        <v>16654570550145.576</v>
      </c>
      <c r="N20" s="16">
        <f>'BIFUbC-coal pre-CHP'!N20+CHP!N57</f>
        <v>16882707673661.635</v>
      </c>
      <c r="O20" s="16">
        <f>'BIFUbC-coal pre-CHP'!O20+CHP!O57</f>
        <v>17110844797177.697</v>
      </c>
      <c r="P20" s="16">
        <f>'BIFUbC-coal pre-CHP'!P20+CHP!P57</f>
        <v>17338981920693.758</v>
      </c>
      <c r="Q20" s="16">
        <f>'BIFUbC-coal pre-CHP'!Q20+CHP!Q57</f>
        <v>17567119044209.822</v>
      </c>
      <c r="R20" s="16">
        <f>'BIFUbC-coal pre-CHP'!R20+CHP!R57</f>
        <v>17801982569402.031</v>
      </c>
      <c r="S20" s="16">
        <f>'BIFUbC-coal pre-CHP'!S20+CHP!S57</f>
        <v>18036846094594.246</v>
      </c>
      <c r="T20" s="16">
        <f>'BIFUbC-coal pre-CHP'!T20+CHP!T57</f>
        <v>18271709619786.457</v>
      </c>
      <c r="U20" s="16">
        <f>'BIFUbC-coal pre-CHP'!U20+CHP!U57</f>
        <v>18506573144978.668</v>
      </c>
      <c r="V20" s="16">
        <f>'BIFUbC-coal pre-CHP'!V20+CHP!V57</f>
        <v>18741436670170.879</v>
      </c>
      <c r="W20" s="16">
        <f>'BIFUbC-coal pre-CHP'!W20+CHP!W57</f>
        <v>18967331659794.891</v>
      </c>
      <c r="X20" s="16">
        <f>'BIFUbC-coal pre-CHP'!X20+CHP!X57</f>
        <v>19199341560033.582</v>
      </c>
      <c r="Y20" s="16">
        <f>'BIFUbC-coal pre-CHP'!Y20+CHP!Y57</f>
        <v>19431351460272.34</v>
      </c>
      <c r="Z20" s="16">
        <f>'BIFUbC-coal pre-CHP'!Z20+CHP!Z57</f>
        <v>19663361360511.027</v>
      </c>
      <c r="AA20" s="16">
        <f>'BIFUbC-coal pre-CHP'!AA20+CHP!AA57</f>
        <v>19895371260749.715</v>
      </c>
      <c r="AB20" s="16">
        <f>'BIFUbC-coal pre-CHP'!AB20+CHP!AB57</f>
        <v>20127381160988.402</v>
      </c>
      <c r="AC20" s="16">
        <f>'BIFUbC-coal pre-CHP'!AC20+CHP!AC57</f>
        <v>20359391061227.09</v>
      </c>
      <c r="AD20" s="16">
        <f>'BIFUbC-coal pre-CHP'!AD20+CHP!AD57</f>
        <v>20591400961465.777</v>
      </c>
      <c r="AE20" s="16">
        <f>'BIFUbC-coal pre-CHP'!AE20+CHP!AE57</f>
        <v>20823410861704.461</v>
      </c>
      <c r="AF20" s="16">
        <f>'BIFUbC-coal pre-CHP'!AF20+CHP!AF57</f>
        <v>21055420761943.148</v>
      </c>
    </row>
    <row r="21" spans="1:32">
      <c r="A21" t="s">
        <v>21</v>
      </c>
      <c r="B21" s="16">
        <f>'BIFUbC-coal pre-CHP'!B21+CHP!B58</f>
        <v>12810869883901.018</v>
      </c>
      <c r="C21" s="16">
        <f>'BIFUbC-coal pre-CHP'!C21+CHP!C58</f>
        <v>13393493189746.693</v>
      </c>
      <c r="D21" s="16">
        <f>'BIFUbC-coal pre-CHP'!D21+CHP!D58</f>
        <v>13976116495592.373</v>
      </c>
      <c r="E21" s="16">
        <f>'BIFUbC-coal pre-CHP'!E21+CHP!E58</f>
        <v>14558739801438.051</v>
      </c>
      <c r="F21" s="16">
        <f>'BIFUbC-coal pre-CHP'!F21+CHP!F58</f>
        <v>15141363107283.727</v>
      </c>
      <c r="G21" s="16">
        <f>'BIFUbC-coal pre-CHP'!G21+CHP!G58</f>
        <v>15723986413129.406</v>
      </c>
      <c r="H21" s="16">
        <f>'BIFUbC-coal pre-CHP'!H21+CHP!H58</f>
        <v>16009291833298.703</v>
      </c>
      <c r="I21" s="16">
        <f>'BIFUbC-coal pre-CHP'!I21+CHP!I58</f>
        <v>16294597253468.076</v>
      </c>
      <c r="J21" s="16">
        <f>'BIFUbC-coal pre-CHP'!J21+CHP!J58</f>
        <v>16579902673637.447</v>
      </c>
      <c r="K21" s="16">
        <f>'BIFUbC-coal pre-CHP'!K21+CHP!K58</f>
        <v>16865208093806.816</v>
      </c>
      <c r="L21" s="16">
        <f>'BIFUbC-coal pre-CHP'!L21+CHP!L58</f>
        <v>17150513513976.262</v>
      </c>
      <c r="M21" s="16">
        <f>'BIFUbC-coal pre-CHP'!M21+CHP!M58</f>
        <v>17388706962199.717</v>
      </c>
      <c r="N21" s="16">
        <f>'BIFUbC-coal pre-CHP'!N21+CHP!N58</f>
        <v>17626900410423.172</v>
      </c>
      <c r="O21" s="16">
        <f>'BIFUbC-coal pre-CHP'!O21+CHP!O58</f>
        <v>17865093858646.625</v>
      </c>
      <c r="P21" s="16">
        <f>'BIFUbC-coal pre-CHP'!P21+CHP!P58</f>
        <v>18103287306870.082</v>
      </c>
      <c r="Q21" s="16">
        <f>'BIFUbC-coal pre-CHP'!Q21+CHP!Q58</f>
        <v>18341480755093.535</v>
      </c>
      <c r="R21" s="16">
        <f>'BIFUbC-coal pre-CHP'!R21+CHP!R58</f>
        <v>18586697105967.313</v>
      </c>
      <c r="S21" s="16">
        <f>'BIFUbC-coal pre-CHP'!S21+CHP!S58</f>
        <v>18831913456841.09</v>
      </c>
      <c r="T21" s="16">
        <f>'BIFUbC-coal pre-CHP'!T21+CHP!T58</f>
        <v>19077129807714.867</v>
      </c>
      <c r="U21" s="16">
        <f>'BIFUbC-coal pre-CHP'!U21+CHP!U58</f>
        <v>19322346158588.648</v>
      </c>
      <c r="V21" s="16">
        <f>'BIFUbC-coal pre-CHP'!V21+CHP!V58</f>
        <v>19567562509462.422</v>
      </c>
      <c r="W21" s="16">
        <f>'BIFUbC-coal pre-CHP'!W21+CHP!W58</f>
        <v>19803414990135.77</v>
      </c>
      <c r="X21" s="16">
        <f>'BIFUbC-coal pre-CHP'!X21+CHP!X58</f>
        <v>20045651927763.949</v>
      </c>
      <c r="Y21" s="16">
        <f>'BIFUbC-coal pre-CHP'!Y21+CHP!Y58</f>
        <v>20287888865392.203</v>
      </c>
      <c r="Z21" s="16">
        <f>'BIFUbC-coal pre-CHP'!Z21+CHP!Z58</f>
        <v>20530125803020.387</v>
      </c>
      <c r="AA21" s="16">
        <f>'BIFUbC-coal pre-CHP'!AA21+CHP!AA58</f>
        <v>20772362740648.563</v>
      </c>
      <c r="AB21" s="16">
        <f>'BIFUbC-coal pre-CHP'!AB21+CHP!AB58</f>
        <v>21014599678276.742</v>
      </c>
      <c r="AC21" s="16">
        <f>'BIFUbC-coal pre-CHP'!AC21+CHP!AC58</f>
        <v>21256836615904.922</v>
      </c>
      <c r="AD21" s="16">
        <f>'BIFUbC-coal pre-CHP'!AD21+CHP!AD58</f>
        <v>21499073553533.102</v>
      </c>
      <c r="AE21" s="16">
        <f>'BIFUbC-coal pre-CHP'!AE21+CHP!AE58</f>
        <v>21741310491161.277</v>
      </c>
      <c r="AF21" s="16">
        <f>'BIFUbC-coal pre-CHP'!AF21+CHP!AF58</f>
        <v>21983547428789.461</v>
      </c>
    </row>
    <row r="22" spans="1:32">
      <c r="A22" t="s">
        <v>22</v>
      </c>
      <c r="B22" s="16">
        <f>'BIFUbC-coal pre-CHP'!B22+CHP!B59</f>
        <v>3280616480478.3545</v>
      </c>
      <c r="C22" s="16">
        <f>'BIFUbC-coal pre-CHP'!C22+CHP!C59</f>
        <v>3429815062338.1279</v>
      </c>
      <c r="D22" s="16">
        <f>'BIFUbC-coal pre-CHP'!D22+CHP!D59</f>
        <v>3579013644197.9009</v>
      </c>
      <c r="E22" s="16">
        <f>'BIFUbC-coal pre-CHP'!E22+CHP!E59</f>
        <v>3728212226057.6743</v>
      </c>
      <c r="F22" s="16">
        <f>'BIFUbC-coal pre-CHP'!F22+CHP!F59</f>
        <v>3877410807917.4478</v>
      </c>
      <c r="G22" s="16">
        <f>'BIFUbC-coal pre-CHP'!G22+CHP!G59</f>
        <v>4026609389777.2207</v>
      </c>
      <c r="H22" s="16">
        <f>'BIFUbC-coal pre-CHP'!H22+CHP!H59</f>
        <v>4099670600441.2539</v>
      </c>
      <c r="I22" s="16">
        <f>'BIFUbC-coal pre-CHP'!I22+CHP!I59</f>
        <v>4172731811105.3047</v>
      </c>
      <c r="J22" s="16">
        <f>'BIFUbC-coal pre-CHP'!J22+CHP!J59</f>
        <v>4245793021769.3555</v>
      </c>
      <c r="K22" s="16">
        <f>'BIFUbC-coal pre-CHP'!K22+CHP!K59</f>
        <v>4318854232433.4072</v>
      </c>
      <c r="L22" s="16">
        <f>'BIFUbC-coal pre-CHP'!L22+CHP!L59</f>
        <v>4391915443097.4771</v>
      </c>
      <c r="M22" s="16">
        <f>'BIFUbC-coal pre-CHP'!M22+CHP!M59</f>
        <v>4452912187180.0791</v>
      </c>
      <c r="N22" s="16">
        <f>'BIFUbC-coal pre-CHP'!N22+CHP!N59</f>
        <v>4513908931262.6816</v>
      </c>
      <c r="O22" s="16">
        <f>'BIFUbC-coal pre-CHP'!O22+CHP!O59</f>
        <v>4574905675345.2852</v>
      </c>
      <c r="P22" s="16">
        <f>'BIFUbC-coal pre-CHP'!P22+CHP!P59</f>
        <v>4635902419427.8887</v>
      </c>
      <c r="Q22" s="16">
        <f>'BIFUbC-coal pre-CHP'!Q22+CHP!Q59</f>
        <v>4696899163510.4902</v>
      </c>
      <c r="R22" s="16">
        <f>'BIFUbC-coal pre-CHP'!R22+CHP!R59</f>
        <v>4759694337394.0547</v>
      </c>
      <c r="S22" s="16">
        <f>'BIFUbC-coal pre-CHP'!S22+CHP!S59</f>
        <v>4822489511277.6182</v>
      </c>
      <c r="T22" s="16">
        <f>'BIFUbC-coal pre-CHP'!T22+CHP!T59</f>
        <v>4885284685161.1826</v>
      </c>
      <c r="U22" s="16">
        <f>'BIFUbC-coal pre-CHP'!U22+CHP!U59</f>
        <v>4948079859044.7471</v>
      </c>
      <c r="V22" s="16">
        <f>'BIFUbC-coal pre-CHP'!V22+CHP!V59</f>
        <v>5010875032928.3105</v>
      </c>
      <c r="W22" s="16">
        <f>'BIFUbC-coal pre-CHP'!W22+CHP!W59</f>
        <v>5071272300410.5928</v>
      </c>
      <c r="X22" s="16">
        <f>'BIFUbC-coal pre-CHP'!X22+CHP!X59</f>
        <v>5133304504075.5654</v>
      </c>
      <c r="Y22" s="16">
        <f>'BIFUbC-coal pre-CHP'!Y22+CHP!Y59</f>
        <v>5195336707740.5566</v>
      </c>
      <c r="Z22" s="16">
        <f>'BIFUbC-coal pre-CHP'!Z22+CHP!Z59</f>
        <v>5257368911405.5303</v>
      </c>
      <c r="AA22" s="16">
        <f>'BIFUbC-coal pre-CHP'!AA22+CHP!AA59</f>
        <v>5319401115070.502</v>
      </c>
      <c r="AB22" s="16">
        <f>'BIFUbC-coal pre-CHP'!AB22+CHP!AB59</f>
        <v>5381433318735.4756</v>
      </c>
      <c r="AC22" s="16">
        <f>'BIFUbC-coal pre-CHP'!AC22+CHP!AC59</f>
        <v>5443465522400.4473</v>
      </c>
      <c r="AD22" s="16">
        <f>'BIFUbC-coal pre-CHP'!AD22+CHP!AD59</f>
        <v>5505497726065.4199</v>
      </c>
      <c r="AE22" s="16">
        <f>'BIFUbC-coal pre-CHP'!AE22+CHP!AE59</f>
        <v>5567529929730.3926</v>
      </c>
      <c r="AF22" s="16">
        <f>'BIFUbC-coal pre-CHP'!AF22+CHP!AF59</f>
        <v>5629562133395.3662</v>
      </c>
    </row>
    <row r="23" spans="1:32">
      <c r="A23" t="s">
        <v>23</v>
      </c>
      <c r="B23" s="16">
        <f>'BIFUbC-coal pre-CHP'!B23+CHP!B60</f>
        <v>65322950797138.961</v>
      </c>
      <c r="C23" s="16">
        <f>'BIFUbC-coal pre-CHP'!C23+CHP!C60</f>
        <v>71424734891018.266</v>
      </c>
      <c r="D23" s="16">
        <f>'BIFUbC-coal pre-CHP'!D23+CHP!D60</f>
        <v>77526518984897.563</v>
      </c>
      <c r="E23" s="16">
        <f>'BIFUbC-coal pre-CHP'!E23+CHP!E60</f>
        <v>83628303078776.844</v>
      </c>
      <c r="F23" s="16">
        <f>'BIFUbC-coal pre-CHP'!F23+CHP!F60</f>
        <v>89730087172656.141</v>
      </c>
      <c r="G23" s="16">
        <f>'BIFUbC-coal pre-CHP'!G23+CHP!G60</f>
        <v>95831871266535.438</v>
      </c>
      <c r="H23" s="16">
        <f>'BIFUbC-coal pre-CHP'!H23+CHP!H60</f>
        <v>98019078052704.094</v>
      </c>
      <c r="I23" s="16">
        <f>'BIFUbC-coal pre-CHP'!I23+CHP!I60</f>
        <v>100206284838872.83</v>
      </c>
      <c r="J23" s="16">
        <f>'BIFUbC-coal pre-CHP'!J23+CHP!J60</f>
        <v>102393491625041.55</v>
      </c>
      <c r="K23" s="16">
        <f>'BIFUbC-coal pre-CHP'!K23+CHP!K60</f>
        <v>104580698411210.27</v>
      </c>
      <c r="L23" s="16">
        <f>'BIFUbC-coal pre-CHP'!L23+CHP!L60</f>
        <v>106767905197378.98</v>
      </c>
      <c r="M23" s="16">
        <f>'BIFUbC-coal pre-CHP'!M23+CHP!M60</f>
        <v>108284195618405.45</v>
      </c>
      <c r="N23" s="16">
        <f>'BIFUbC-coal pre-CHP'!N23+CHP!N60</f>
        <v>109800486039431.92</v>
      </c>
      <c r="O23" s="16">
        <f>'BIFUbC-coal pre-CHP'!O23+CHP!O60</f>
        <v>111316776460458.39</v>
      </c>
      <c r="P23" s="16">
        <f>'BIFUbC-coal pre-CHP'!P23+CHP!P60</f>
        <v>112833066881484.86</v>
      </c>
      <c r="Q23" s="16">
        <f>'BIFUbC-coal pre-CHP'!Q23+CHP!Q60</f>
        <v>114349357302511.34</v>
      </c>
      <c r="R23" s="16">
        <f>'BIFUbC-coal pre-CHP'!R23+CHP!R60</f>
        <v>115329251993033.11</v>
      </c>
      <c r="S23" s="16">
        <f>'BIFUbC-coal pre-CHP'!S23+CHP!S60</f>
        <v>116309146683554.92</v>
      </c>
      <c r="T23" s="16">
        <f>'BIFUbC-coal pre-CHP'!T23+CHP!T60</f>
        <v>117289041374076.72</v>
      </c>
      <c r="U23" s="16">
        <f>'BIFUbC-coal pre-CHP'!U23+CHP!U60</f>
        <v>118268936064598.53</v>
      </c>
      <c r="V23" s="16">
        <f>'BIFUbC-coal pre-CHP'!V23+CHP!V60</f>
        <v>119248830755120.33</v>
      </c>
      <c r="W23" s="16">
        <f>'BIFUbC-coal pre-CHP'!W23+CHP!W60</f>
        <v>120943919752981.7</v>
      </c>
      <c r="X23" s="16">
        <f>'BIFUbC-coal pre-CHP'!X23+CHP!X60</f>
        <v>122151376268565.97</v>
      </c>
      <c r="Y23" s="16">
        <f>'BIFUbC-coal pre-CHP'!Y23+CHP!Y60</f>
        <v>123358832784150.67</v>
      </c>
      <c r="Z23" s="16">
        <f>'BIFUbC-coal pre-CHP'!Z23+CHP!Z60</f>
        <v>124566289299734.94</v>
      </c>
      <c r="AA23" s="16">
        <f>'BIFUbC-coal pre-CHP'!AA23+CHP!AA60</f>
        <v>125773745815319.22</v>
      </c>
      <c r="AB23" s="16">
        <f>'BIFUbC-coal pre-CHP'!AB23+CHP!AB60</f>
        <v>126981202330903.48</v>
      </c>
      <c r="AC23" s="16">
        <f>'BIFUbC-coal pre-CHP'!AC23+CHP!AC60</f>
        <v>128188658846488.17</v>
      </c>
      <c r="AD23" s="16">
        <f>'BIFUbC-coal pre-CHP'!AD23+CHP!AD60</f>
        <v>129396115362072.45</v>
      </c>
      <c r="AE23" s="16">
        <f>'BIFUbC-coal pre-CHP'!AE23+CHP!AE60</f>
        <v>130603571877656.73</v>
      </c>
      <c r="AF23" s="16">
        <f>'BIFUbC-coal pre-CHP'!AF23+CHP!AF60</f>
        <v>131811028393241.42</v>
      </c>
    </row>
    <row r="24" spans="1:32">
      <c r="A24" t="s">
        <v>24</v>
      </c>
      <c r="B24" s="16">
        <f>'BIFUbC-coal pre-CHP'!B24+CHP!B61</f>
        <v>0</v>
      </c>
      <c r="C24" s="16">
        <f>'BIFUbC-coal pre-CHP'!C24+CHP!C61</f>
        <v>0</v>
      </c>
      <c r="D24" s="16">
        <f>'BIFUbC-coal pre-CHP'!D24+CHP!D61</f>
        <v>0</v>
      </c>
      <c r="E24" s="16">
        <f>'BIFUbC-coal pre-CHP'!E24+CHP!E61</f>
        <v>0</v>
      </c>
      <c r="F24" s="16">
        <f>'BIFUbC-coal pre-CHP'!F24+CHP!F61</f>
        <v>0</v>
      </c>
      <c r="G24" s="16">
        <f>'BIFUbC-coal pre-CHP'!G24+CHP!G61</f>
        <v>0</v>
      </c>
      <c r="H24" s="16">
        <f>'BIFUbC-coal pre-CHP'!H24+CHP!H61</f>
        <v>0</v>
      </c>
      <c r="I24" s="16">
        <f>'BIFUbC-coal pre-CHP'!I24+CHP!I61</f>
        <v>0</v>
      </c>
      <c r="J24" s="16">
        <f>'BIFUbC-coal pre-CHP'!J24+CHP!J61</f>
        <v>0</v>
      </c>
      <c r="K24" s="16">
        <f>'BIFUbC-coal pre-CHP'!K24+CHP!K61</f>
        <v>0</v>
      </c>
      <c r="L24" s="16">
        <f>'BIFUbC-coal pre-CHP'!L24+CHP!L61</f>
        <v>0</v>
      </c>
      <c r="M24" s="16">
        <f>'BIFUbC-coal pre-CHP'!M24+CHP!M61</f>
        <v>0</v>
      </c>
      <c r="N24" s="16">
        <f>'BIFUbC-coal pre-CHP'!N24+CHP!N61</f>
        <v>0</v>
      </c>
      <c r="O24" s="16">
        <f>'BIFUbC-coal pre-CHP'!O24+CHP!O61</f>
        <v>0</v>
      </c>
      <c r="P24" s="16">
        <f>'BIFUbC-coal pre-CHP'!P24+CHP!P61</f>
        <v>0</v>
      </c>
      <c r="Q24" s="16">
        <f>'BIFUbC-coal pre-CHP'!Q24+CHP!Q61</f>
        <v>0</v>
      </c>
      <c r="R24" s="16">
        <f>'BIFUbC-coal pre-CHP'!R24+CHP!R61</f>
        <v>0</v>
      </c>
      <c r="S24" s="16">
        <f>'BIFUbC-coal pre-CHP'!S24+CHP!S61</f>
        <v>0</v>
      </c>
      <c r="T24" s="16">
        <f>'BIFUbC-coal pre-CHP'!T24+CHP!T61</f>
        <v>0</v>
      </c>
      <c r="U24" s="16">
        <f>'BIFUbC-coal pre-CHP'!U24+CHP!U61</f>
        <v>0</v>
      </c>
      <c r="V24" s="16">
        <f>'BIFUbC-coal pre-CHP'!V24+CHP!V61</f>
        <v>0</v>
      </c>
      <c r="W24" s="16">
        <f>'BIFUbC-coal pre-CHP'!W24+CHP!W61</f>
        <v>0</v>
      </c>
      <c r="X24" s="16">
        <f>'BIFUbC-coal pre-CHP'!X24+CHP!X61</f>
        <v>0</v>
      </c>
      <c r="Y24" s="16">
        <f>'BIFUbC-coal pre-CHP'!Y24+CHP!Y61</f>
        <v>0</v>
      </c>
      <c r="Z24" s="16">
        <f>'BIFUbC-coal pre-CHP'!Z24+CHP!Z61</f>
        <v>0</v>
      </c>
      <c r="AA24" s="16">
        <f>'BIFUbC-coal pre-CHP'!AA24+CHP!AA61</f>
        <v>0</v>
      </c>
      <c r="AB24" s="16">
        <f>'BIFUbC-coal pre-CHP'!AB24+CHP!AB61</f>
        <v>0</v>
      </c>
      <c r="AC24" s="16">
        <f>'BIFUbC-coal pre-CHP'!AC24+CHP!AC61</f>
        <v>0</v>
      </c>
      <c r="AD24" s="16">
        <f>'BIFUbC-coal pre-CHP'!AD24+CHP!AD61</f>
        <v>0</v>
      </c>
      <c r="AE24" s="16">
        <f>'BIFUbC-coal pre-CHP'!AE24+CHP!AE61</f>
        <v>0</v>
      </c>
      <c r="AF24" s="16">
        <f>'BIFUbC-coal pre-CHP'!AF24+CHP!AF61</f>
        <v>0</v>
      </c>
    </row>
    <row r="25" spans="1:32">
      <c r="A25" t="s">
        <v>25</v>
      </c>
      <c r="B25" s="16">
        <f>'BIFUbC-coal pre-CHP'!B25+CHP!B62</f>
        <v>949838000247.33459</v>
      </c>
      <c r="C25" s="16">
        <f>'BIFUbC-coal pre-CHP'!C25+CHP!C62</f>
        <v>950787838247.58179</v>
      </c>
      <c r="D25" s="16">
        <f>'BIFUbC-coal pre-CHP'!D25+CHP!D62</f>
        <v>951738626085.82935</v>
      </c>
      <c r="E25" s="16">
        <f>'BIFUbC-coal pre-CHP'!E25+CHP!E62</f>
        <v>952690364711.91504</v>
      </c>
      <c r="F25" s="16">
        <f>'BIFUbC-coal pre-CHP'!F25+CHP!F62</f>
        <v>953643055076.62683</v>
      </c>
      <c r="G25" s="16">
        <f>'BIFUbC-coal pre-CHP'!G25+CHP!G62</f>
        <v>954596698131.70337</v>
      </c>
      <c r="H25" s="16">
        <f>'BIFUbC-coal pre-CHP'!H25+CHP!H62</f>
        <v>955551294829.83508</v>
      </c>
      <c r="I25" s="16">
        <f>'BIFUbC-coal pre-CHP'!I25+CHP!I62</f>
        <v>956506846124.66479</v>
      </c>
      <c r="J25" s="16">
        <f>'BIFUbC-coal pre-CHP'!J25+CHP!J62</f>
        <v>957463352970.78931</v>
      </c>
      <c r="K25" s="16">
        <f>'BIFUbC-coal pre-CHP'!K25+CHP!K62</f>
        <v>958420816323.76001</v>
      </c>
      <c r="L25" s="16">
        <f>'BIFUbC-coal pre-CHP'!L25+CHP!L62</f>
        <v>959379237140.08374</v>
      </c>
      <c r="M25" s="16">
        <f>'BIFUbC-coal pre-CHP'!M25+CHP!M62</f>
        <v>960338616377.22363</v>
      </c>
      <c r="N25" s="16">
        <f>'BIFUbC-coal pre-CHP'!N25+CHP!N62</f>
        <v>961298954993.60083</v>
      </c>
      <c r="O25" s="16">
        <f>'BIFUbC-coal pre-CHP'!O25+CHP!O62</f>
        <v>962260253948.59424</v>
      </c>
      <c r="P25" s="16">
        <f>'BIFUbC-coal pre-CHP'!P25+CHP!P62</f>
        <v>963222514202.54272</v>
      </c>
      <c r="Q25" s="16">
        <f>'BIFUbC-coal pre-CHP'!Q25+CHP!Q62</f>
        <v>964185736716.74524</v>
      </c>
      <c r="R25" s="16">
        <f>'BIFUbC-coal pre-CHP'!R25+CHP!R62</f>
        <v>965149922453.46179</v>
      </c>
      <c r="S25" s="16">
        <f>'BIFUbC-coal pre-CHP'!S25+CHP!S62</f>
        <v>966115072375.91504</v>
      </c>
      <c r="T25" s="16">
        <f>'BIFUbC-coal pre-CHP'!T25+CHP!T62</f>
        <v>967081187448.29077</v>
      </c>
      <c r="U25" s="16">
        <f>'BIFUbC-coal pre-CHP'!U25+CHP!U62</f>
        <v>968048268635.73914</v>
      </c>
      <c r="V25" s="16">
        <f>'BIFUbC-coal pre-CHP'!V25+CHP!V62</f>
        <v>969016316904.37476</v>
      </c>
      <c r="W25" s="16">
        <f>'BIFUbC-coal pre-CHP'!W25+CHP!W62</f>
        <v>964171235319.85291</v>
      </c>
      <c r="X25" s="16">
        <f>'BIFUbC-coal pre-CHP'!X25+CHP!X62</f>
        <v>959350379143.25342</v>
      </c>
      <c r="Y25" s="16">
        <f>'BIFUbC-coal pre-CHP'!Y25+CHP!Y62</f>
        <v>954553627247.53723</v>
      </c>
      <c r="Z25" s="16">
        <f>'BIFUbC-coal pre-CHP'!Z25+CHP!Z62</f>
        <v>949780859111.29956</v>
      </c>
      <c r="AA25" s="16">
        <f>'BIFUbC-coal pre-CHP'!AA25+CHP!AA62</f>
        <v>945031954815.74304</v>
      </c>
      <c r="AB25" s="16">
        <f>'BIFUbC-coal pre-CHP'!AB25+CHP!AB62</f>
        <v>940306795041.66431</v>
      </c>
      <c r="AC25" s="16">
        <f>'BIFUbC-coal pre-CHP'!AC25+CHP!AC62</f>
        <v>935605261066.45605</v>
      </c>
      <c r="AD25" s="16">
        <f>'BIFUbC-coal pre-CHP'!AD25+CHP!AD62</f>
        <v>930927234761.12378</v>
      </c>
      <c r="AE25" s="16">
        <f>'BIFUbC-coal pre-CHP'!AE25+CHP!AE62</f>
        <v>926272598587.31812</v>
      </c>
      <c r="AF25" s="16">
        <f>'BIFUbC-coal pre-CHP'!AF25+CHP!AF62</f>
        <v>921641235594.38135</v>
      </c>
    </row>
    <row r="26" spans="1:32">
      <c r="A26" t="s">
        <v>26</v>
      </c>
      <c r="B26" s="16">
        <f>'BIFUbC-coal pre-CHP'!B26+CHP!B63</f>
        <v>24720931272.891922</v>
      </c>
      <c r="C26" s="16">
        <f>'BIFUbC-coal pre-CHP'!C26+CHP!C63</f>
        <v>26678319742.736271</v>
      </c>
      <c r="D26" s="16">
        <f>'BIFUbC-coal pre-CHP'!D26+CHP!D63</f>
        <v>28635708212.580612</v>
      </c>
      <c r="E26" s="16">
        <f>'BIFUbC-coal pre-CHP'!E26+CHP!E63</f>
        <v>30593096682.424957</v>
      </c>
      <c r="F26" s="16">
        <f>'BIFUbC-coal pre-CHP'!F26+CHP!F63</f>
        <v>32550485152.269299</v>
      </c>
      <c r="G26" s="16">
        <f>'BIFUbC-coal pre-CHP'!G26+CHP!G63</f>
        <v>34507873622.113647</v>
      </c>
      <c r="H26" s="16">
        <f>'BIFUbC-coal pre-CHP'!H26+CHP!H63</f>
        <v>35186912017.983505</v>
      </c>
      <c r="I26" s="16">
        <f>'BIFUbC-coal pre-CHP'!I26+CHP!I63</f>
        <v>35865950413.853394</v>
      </c>
      <c r="J26" s="16">
        <f>'BIFUbC-coal pre-CHP'!J26+CHP!J63</f>
        <v>36544988809.723274</v>
      </c>
      <c r="K26" s="16">
        <f>'BIFUbC-coal pre-CHP'!K26+CHP!K63</f>
        <v>37224027205.593163</v>
      </c>
      <c r="L26" s="16">
        <f>'BIFUbC-coal pre-CHP'!L26+CHP!L63</f>
        <v>37903065601.463043</v>
      </c>
      <c r="M26" s="16">
        <f>'BIFUbC-coal pre-CHP'!M26+CHP!M63</f>
        <v>38364048796.052422</v>
      </c>
      <c r="N26" s="16">
        <f>'BIFUbC-coal pre-CHP'!N26+CHP!N63</f>
        <v>38825031990.6418</v>
      </c>
      <c r="O26" s="16">
        <f>'BIFUbC-coal pre-CHP'!O26+CHP!O63</f>
        <v>39286015185.231171</v>
      </c>
      <c r="P26" s="16">
        <f>'BIFUbC-coal pre-CHP'!P26+CHP!P63</f>
        <v>39746998379.820549</v>
      </c>
      <c r="Q26" s="16">
        <f>'BIFUbC-coal pre-CHP'!Q26+CHP!Q63</f>
        <v>40207981574.409927</v>
      </c>
      <c r="R26" s="16">
        <f>'BIFUbC-coal pre-CHP'!R26+CHP!R63</f>
        <v>40508017086.661598</v>
      </c>
      <c r="S26" s="16">
        <f>'BIFUbC-coal pre-CHP'!S26+CHP!S63</f>
        <v>40808052598.913269</v>
      </c>
      <c r="T26" s="16">
        <f>'BIFUbC-coal pre-CHP'!T26+CHP!T63</f>
        <v>41108088111.16494</v>
      </c>
      <c r="U26" s="16">
        <f>'BIFUbC-coal pre-CHP'!U26+CHP!U63</f>
        <v>41408123623.416611</v>
      </c>
      <c r="V26" s="16">
        <f>'BIFUbC-coal pre-CHP'!V26+CHP!V63</f>
        <v>41708159135.668274</v>
      </c>
      <c r="W26" s="16">
        <f>'BIFUbC-coal pre-CHP'!W26+CHP!W63</f>
        <v>42222791557.703568</v>
      </c>
      <c r="X26" s="16">
        <f>'BIFUbC-coal pre-CHP'!X26+CHP!X63</f>
        <v>42591107904.886353</v>
      </c>
      <c r="Y26" s="16">
        <f>'BIFUbC-coal pre-CHP'!Y26+CHP!Y63</f>
        <v>42959424252.06926</v>
      </c>
      <c r="Z26" s="16">
        <f>'BIFUbC-coal pre-CHP'!Z26+CHP!Z63</f>
        <v>43327740599.252045</v>
      </c>
      <c r="AA26" s="16">
        <f>'BIFUbC-coal pre-CHP'!AA26+CHP!AA63</f>
        <v>43696056946.434837</v>
      </c>
      <c r="AB26" s="16">
        <f>'BIFUbC-coal pre-CHP'!AB26+CHP!AB63</f>
        <v>44064373293.617615</v>
      </c>
      <c r="AC26" s="16">
        <f>'BIFUbC-coal pre-CHP'!AC26+CHP!AC63</f>
        <v>44432689640.800522</v>
      </c>
      <c r="AD26" s="16">
        <f>'BIFUbC-coal pre-CHP'!AD26+CHP!AD63</f>
        <v>44801005987.983307</v>
      </c>
      <c r="AE26" s="16">
        <f>'BIFUbC-coal pre-CHP'!AE26+CHP!AE63</f>
        <v>45169322335.166092</v>
      </c>
      <c r="AF26" s="16">
        <f>'BIFUbC-coal pre-CHP'!AF26+CHP!AF63</f>
        <v>45537638682.349007</v>
      </c>
    </row>
    <row r="55" spans="2:2">
      <c r="B55" s="21"/>
    </row>
    <row r="56" spans="2:2">
      <c r="B56" s="21"/>
    </row>
    <row r="57" spans="2:2">
      <c r="B57" s="21"/>
    </row>
    <row r="58" spans="2:2">
      <c r="B58" s="21"/>
    </row>
    <row r="59" spans="2:2">
      <c r="B59" s="21"/>
    </row>
    <row r="60" spans="2:2">
      <c r="B60" s="21"/>
    </row>
    <row r="61" spans="2:2">
      <c r="B61" s="21"/>
    </row>
    <row r="62" spans="2:2">
      <c r="B62" s="21"/>
    </row>
    <row r="63" spans="2:2">
      <c r="B63" s="21"/>
    </row>
    <row r="64" spans="2:2">
      <c r="B64" s="21"/>
    </row>
    <row r="65" spans="2:2">
      <c r="B65" s="21"/>
    </row>
    <row r="66" spans="2:2">
      <c r="B66" s="21"/>
    </row>
    <row r="67" spans="2:2">
      <c r="B67" s="21"/>
    </row>
    <row r="68" spans="2:2">
      <c r="B68" s="21"/>
    </row>
    <row r="69" spans="2:2">
      <c r="B69" s="21"/>
    </row>
    <row r="70" spans="2:2">
      <c r="B70" s="21"/>
    </row>
    <row r="71" spans="2:2">
      <c r="B71" s="21"/>
    </row>
    <row r="72" spans="2:2">
      <c r="B72" s="21"/>
    </row>
    <row r="73" spans="2:2">
      <c r="B73" s="21"/>
    </row>
    <row r="74" spans="2:2">
      <c r="B74" s="21"/>
    </row>
    <row r="75" spans="2:2">
      <c r="B75" s="21"/>
    </row>
    <row r="76" spans="2:2">
      <c r="B76" s="21"/>
    </row>
    <row r="77" spans="2:2">
      <c r="B77" s="21"/>
    </row>
    <row r="78" spans="2:2">
      <c r="B78" s="21"/>
    </row>
    <row r="79" spans="2:2">
      <c r="B79" s="21"/>
    </row>
  </sheetData>
  <phoneticPr fontId="34" type="noConversion"/>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3"/>
  </sheetPr>
  <dimension ref="A1:AI82"/>
  <sheetViews>
    <sheetView topLeftCell="S12" zoomScaleNormal="100" workbookViewId="0">
      <selection activeCell="B2" sqref="B2:AF26"/>
    </sheetView>
  </sheetViews>
  <sheetFormatPr defaultColWidth="9.140625" defaultRowHeight="15"/>
  <cols>
    <col min="1" max="1" width="39.85546875" customWidth="1"/>
    <col min="2" max="2" width="22" bestFit="1" customWidth="1"/>
    <col min="3" max="33" width="10.5703125" customWidth="1"/>
    <col min="34" max="35" width="9.5703125" bestFit="1" customWidth="1"/>
  </cols>
  <sheetData>
    <row r="1" spans="1:35">
      <c r="A1" s="24" t="s">
        <v>27</v>
      </c>
      <c r="B1" s="1">
        <v>2020</v>
      </c>
      <c r="C1" s="1">
        <v>2021</v>
      </c>
      <c r="D1" s="1">
        <v>2022</v>
      </c>
      <c r="E1" s="1">
        <v>2023</v>
      </c>
      <c r="F1" s="1">
        <v>2024</v>
      </c>
      <c r="G1" s="1">
        <v>2025</v>
      </c>
      <c r="H1" s="1">
        <v>2026</v>
      </c>
      <c r="I1" s="1">
        <v>2027</v>
      </c>
      <c r="J1" s="1">
        <v>2028</v>
      </c>
      <c r="K1" s="1">
        <v>2029</v>
      </c>
      <c r="L1" s="1">
        <v>2030</v>
      </c>
      <c r="M1" s="1">
        <v>2031</v>
      </c>
      <c r="N1" s="1">
        <v>2032</v>
      </c>
      <c r="O1" s="1">
        <v>2033</v>
      </c>
      <c r="P1" s="1">
        <v>2034</v>
      </c>
      <c r="Q1" s="1">
        <v>2035</v>
      </c>
      <c r="R1" s="1">
        <v>2036</v>
      </c>
      <c r="S1" s="1">
        <v>2037</v>
      </c>
      <c r="T1" s="1">
        <v>2038</v>
      </c>
      <c r="U1" s="1">
        <v>2039</v>
      </c>
      <c r="V1" s="1">
        <v>2040</v>
      </c>
      <c r="W1" s="1">
        <v>2041</v>
      </c>
      <c r="X1" s="1">
        <v>2042</v>
      </c>
      <c r="Y1" s="1">
        <v>2043</v>
      </c>
      <c r="Z1" s="1">
        <v>2044</v>
      </c>
      <c r="AA1" s="1">
        <v>2045</v>
      </c>
      <c r="AB1" s="1">
        <v>2046</v>
      </c>
      <c r="AC1" s="1">
        <v>2047</v>
      </c>
      <c r="AD1" s="1">
        <v>2048</v>
      </c>
      <c r="AE1" s="1">
        <v>2049</v>
      </c>
      <c r="AF1" s="1">
        <v>2050</v>
      </c>
      <c r="AG1" s="1"/>
      <c r="AH1" s="1"/>
      <c r="AI1" s="1"/>
    </row>
    <row r="2" spans="1:35">
      <c r="A2" t="s">
        <v>2</v>
      </c>
      <c r="B2" s="16">
        <f>'BIFUbC-natural-gas pre-CHP'!B2+CHP!B95</f>
        <v>21066504401630.84</v>
      </c>
      <c r="C2" s="16">
        <f>'BIFUbC-natural-gas pre-CHP'!C2+CHP!C95</f>
        <v>21840635633341.961</v>
      </c>
      <c r="D2" s="16">
        <f>'BIFUbC-natural-gas pre-CHP'!D2+CHP!D95</f>
        <v>22614766865053.078</v>
      </c>
      <c r="E2" s="16">
        <f>'BIFUbC-natural-gas pre-CHP'!E2+CHP!E95</f>
        <v>23388898096764.195</v>
      </c>
      <c r="F2" s="16">
        <f>'BIFUbC-natural-gas pre-CHP'!F2+CHP!F95</f>
        <v>24163029328475.316</v>
      </c>
      <c r="G2" s="16">
        <f>'BIFUbC-natural-gas pre-CHP'!G2+CHP!G95</f>
        <v>24937160560186.434</v>
      </c>
      <c r="H2" s="16">
        <f>'BIFUbC-natural-gas pre-CHP'!H2+CHP!H95</f>
        <v>25138005849525.375</v>
      </c>
      <c r="I2" s="16">
        <f>'BIFUbC-natural-gas pre-CHP'!I2+CHP!I95</f>
        <v>25338851138864.313</v>
      </c>
      <c r="J2" s="16">
        <f>'BIFUbC-natural-gas pre-CHP'!J2+CHP!J95</f>
        <v>25539696428203.258</v>
      </c>
      <c r="K2" s="16">
        <f>'BIFUbC-natural-gas pre-CHP'!K2+CHP!K95</f>
        <v>25740541717542.191</v>
      </c>
      <c r="L2" s="16">
        <f>'BIFUbC-natural-gas pre-CHP'!L2+CHP!L95</f>
        <v>25941387006881.137</v>
      </c>
      <c r="M2" s="16">
        <f>'BIFUbC-natural-gas pre-CHP'!M2+CHP!M95</f>
        <v>26047507914169.199</v>
      </c>
      <c r="N2" s="16">
        <f>'BIFUbC-natural-gas pre-CHP'!N2+CHP!N95</f>
        <v>26153628821457.258</v>
      </c>
      <c r="O2" s="16">
        <f>'BIFUbC-natural-gas pre-CHP'!O2+CHP!O95</f>
        <v>26259749728745.32</v>
      </c>
      <c r="P2" s="16">
        <f>'BIFUbC-natural-gas pre-CHP'!P2+CHP!P95</f>
        <v>26365870636033.383</v>
      </c>
      <c r="Q2" s="16">
        <f>'BIFUbC-natural-gas pre-CHP'!Q2+CHP!Q95</f>
        <v>26471991543321.445</v>
      </c>
      <c r="R2" s="16">
        <f>'BIFUbC-natural-gas pre-CHP'!R2+CHP!R95</f>
        <v>26547804089378.328</v>
      </c>
      <c r="S2" s="16">
        <f>'BIFUbC-natural-gas pre-CHP'!S2+CHP!S95</f>
        <v>26623616635435.211</v>
      </c>
      <c r="T2" s="16">
        <f>'BIFUbC-natural-gas pre-CHP'!T2+CHP!T95</f>
        <v>26699429181492.09</v>
      </c>
      <c r="U2" s="16">
        <f>'BIFUbC-natural-gas pre-CHP'!U2+CHP!U95</f>
        <v>26775241727548.973</v>
      </c>
      <c r="V2" s="16">
        <f>'BIFUbC-natural-gas pre-CHP'!V2+CHP!V95</f>
        <v>26851054273605.852</v>
      </c>
      <c r="W2" s="16">
        <f>'BIFUbC-natural-gas pre-CHP'!W2+CHP!W95</f>
        <v>26967277967970.996</v>
      </c>
      <c r="X2" s="16">
        <f>'BIFUbC-natural-gas pre-CHP'!X2+CHP!X95</f>
        <v>27055948606671.387</v>
      </c>
      <c r="Y2" s="16">
        <f>'BIFUbC-natural-gas pre-CHP'!Y2+CHP!Y95</f>
        <v>27144619245371.809</v>
      </c>
      <c r="Z2" s="16">
        <f>'BIFUbC-natural-gas pre-CHP'!Z2+CHP!Z95</f>
        <v>27233289884072.223</v>
      </c>
      <c r="AA2" s="16">
        <f>'BIFUbC-natural-gas pre-CHP'!AA2+CHP!AA95</f>
        <v>27321960522772.641</v>
      </c>
      <c r="AB2" s="16">
        <f>'BIFUbC-natural-gas pre-CHP'!AB2+CHP!AB95</f>
        <v>27410631161473.035</v>
      </c>
      <c r="AC2" s="16">
        <f>'BIFUbC-natural-gas pre-CHP'!AC2+CHP!AC95</f>
        <v>27499301800173.457</v>
      </c>
      <c r="AD2" s="16">
        <f>'BIFUbC-natural-gas pre-CHP'!AD2+CHP!AD95</f>
        <v>27587972438873.875</v>
      </c>
      <c r="AE2" s="16">
        <f>'BIFUbC-natural-gas pre-CHP'!AE2+CHP!AE95</f>
        <v>27676643077574.297</v>
      </c>
      <c r="AF2" s="16">
        <f>'BIFUbC-natural-gas pre-CHP'!AF2+CHP!AF95</f>
        <v>27765313716274.711</v>
      </c>
    </row>
    <row r="3" spans="1:35">
      <c r="A3" t="s">
        <v>3</v>
      </c>
      <c r="B3" s="16">
        <f>'BIFUbC-natural-gas pre-CHP'!B3+CHP!B96</f>
        <v>0</v>
      </c>
      <c r="C3" s="16">
        <f>'BIFUbC-natural-gas pre-CHP'!C3+CHP!C96</f>
        <v>0</v>
      </c>
      <c r="D3" s="16">
        <f>'BIFUbC-natural-gas pre-CHP'!D3+CHP!D96</f>
        <v>0</v>
      </c>
      <c r="E3" s="16">
        <f>'BIFUbC-natural-gas pre-CHP'!E3+CHP!E96</f>
        <v>0</v>
      </c>
      <c r="F3" s="16">
        <f>'BIFUbC-natural-gas pre-CHP'!F3+CHP!F96</f>
        <v>0</v>
      </c>
      <c r="G3" s="16">
        <f>'BIFUbC-natural-gas pre-CHP'!G3+CHP!G96</f>
        <v>0</v>
      </c>
      <c r="H3" s="16">
        <f>'BIFUbC-natural-gas pre-CHP'!H3+CHP!H96</f>
        <v>0</v>
      </c>
      <c r="I3" s="16">
        <f>'BIFUbC-natural-gas pre-CHP'!I3+CHP!I96</f>
        <v>0</v>
      </c>
      <c r="J3" s="16">
        <f>'BIFUbC-natural-gas pre-CHP'!J3+CHP!J96</f>
        <v>0</v>
      </c>
      <c r="K3" s="16">
        <f>'BIFUbC-natural-gas pre-CHP'!K3+CHP!K96</f>
        <v>0</v>
      </c>
      <c r="L3" s="16">
        <f>'BIFUbC-natural-gas pre-CHP'!L3+CHP!L96</f>
        <v>0</v>
      </c>
      <c r="M3" s="16">
        <f>'BIFUbC-natural-gas pre-CHP'!M3+CHP!M96</f>
        <v>0</v>
      </c>
      <c r="N3" s="16">
        <f>'BIFUbC-natural-gas pre-CHP'!N3+CHP!N96</f>
        <v>0</v>
      </c>
      <c r="O3" s="16">
        <f>'BIFUbC-natural-gas pre-CHP'!O3+CHP!O96</f>
        <v>0</v>
      </c>
      <c r="P3" s="16">
        <f>'BIFUbC-natural-gas pre-CHP'!P3+CHP!P96</f>
        <v>0</v>
      </c>
      <c r="Q3" s="16">
        <f>'BIFUbC-natural-gas pre-CHP'!Q3+CHP!Q96</f>
        <v>0</v>
      </c>
      <c r="R3" s="16">
        <f>'BIFUbC-natural-gas pre-CHP'!R3+CHP!R96</f>
        <v>0</v>
      </c>
      <c r="S3" s="16">
        <f>'BIFUbC-natural-gas pre-CHP'!S3+CHP!S96</f>
        <v>0</v>
      </c>
      <c r="T3" s="16">
        <f>'BIFUbC-natural-gas pre-CHP'!T3+CHP!T96</f>
        <v>0</v>
      </c>
      <c r="U3" s="16">
        <f>'BIFUbC-natural-gas pre-CHP'!U3+CHP!U96</f>
        <v>0</v>
      </c>
      <c r="V3" s="16">
        <f>'BIFUbC-natural-gas pre-CHP'!V3+CHP!V96</f>
        <v>0</v>
      </c>
      <c r="W3" s="16">
        <f>'BIFUbC-natural-gas pre-CHP'!W3+CHP!W96</f>
        <v>0</v>
      </c>
      <c r="X3" s="16">
        <f>'BIFUbC-natural-gas pre-CHP'!X3+CHP!X96</f>
        <v>0</v>
      </c>
      <c r="Y3" s="16">
        <f>'BIFUbC-natural-gas pre-CHP'!Y3+CHP!Y96</f>
        <v>0</v>
      </c>
      <c r="Z3" s="16">
        <f>'BIFUbC-natural-gas pre-CHP'!Z3+CHP!Z96</f>
        <v>0</v>
      </c>
      <c r="AA3" s="16">
        <f>'BIFUbC-natural-gas pre-CHP'!AA3+CHP!AA96</f>
        <v>0</v>
      </c>
      <c r="AB3" s="16">
        <f>'BIFUbC-natural-gas pre-CHP'!AB3+CHP!AB96</f>
        <v>0</v>
      </c>
      <c r="AC3" s="16">
        <f>'BIFUbC-natural-gas pre-CHP'!AC3+CHP!AC96</f>
        <v>0</v>
      </c>
      <c r="AD3" s="16">
        <f>'BIFUbC-natural-gas pre-CHP'!AD3+CHP!AD96</f>
        <v>0</v>
      </c>
      <c r="AE3" s="16">
        <f>'BIFUbC-natural-gas pre-CHP'!AE3+CHP!AE96</f>
        <v>0</v>
      </c>
      <c r="AF3" s="16">
        <f>'BIFUbC-natural-gas pre-CHP'!AF3+CHP!AF96</f>
        <v>0</v>
      </c>
    </row>
    <row r="4" spans="1:35">
      <c r="A4" t="s">
        <v>4</v>
      </c>
      <c r="B4" s="16">
        <f>'BIFUbC-natural-gas pre-CHP'!B4+CHP!B97</f>
        <v>0</v>
      </c>
      <c r="C4" s="16">
        <f>'BIFUbC-natural-gas pre-CHP'!C4+CHP!C97</f>
        <v>0</v>
      </c>
      <c r="D4" s="16">
        <f>'BIFUbC-natural-gas pre-CHP'!D4+CHP!D97</f>
        <v>0</v>
      </c>
      <c r="E4" s="16">
        <f>'BIFUbC-natural-gas pre-CHP'!E4+CHP!E97</f>
        <v>0</v>
      </c>
      <c r="F4" s="16">
        <f>'BIFUbC-natural-gas pre-CHP'!F4+CHP!F97</f>
        <v>0</v>
      </c>
      <c r="G4" s="16">
        <f>'BIFUbC-natural-gas pre-CHP'!G4+CHP!G97</f>
        <v>0</v>
      </c>
      <c r="H4" s="16">
        <f>'BIFUbC-natural-gas pre-CHP'!H4+CHP!H97</f>
        <v>0</v>
      </c>
      <c r="I4" s="16">
        <f>'BIFUbC-natural-gas pre-CHP'!I4+CHP!I97</f>
        <v>0</v>
      </c>
      <c r="J4" s="16">
        <f>'BIFUbC-natural-gas pre-CHP'!J4+CHP!J97</f>
        <v>0</v>
      </c>
      <c r="K4" s="16">
        <f>'BIFUbC-natural-gas pre-CHP'!K4+CHP!K97</f>
        <v>0</v>
      </c>
      <c r="L4" s="16">
        <f>'BIFUbC-natural-gas pre-CHP'!L4+CHP!L97</f>
        <v>0</v>
      </c>
      <c r="M4" s="16">
        <f>'BIFUbC-natural-gas pre-CHP'!M4+CHP!M97</f>
        <v>0</v>
      </c>
      <c r="N4" s="16">
        <f>'BIFUbC-natural-gas pre-CHP'!N4+CHP!N97</f>
        <v>0</v>
      </c>
      <c r="O4" s="16">
        <f>'BIFUbC-natural-gas pre-CHP'!O4+CHP!O97</f>
        <v>0</v>
      </c>
      <c r="P4" s="16">
        <f>'BIFUbC-natural-gas pre-CHP'!P4+CHP!P97</f>
        <v>0</v>
      </c>
      <c r="Q4" s="16">
        <f>'BIFUbC-natural-gas pre-CHP'!Q4+CHP!Q97</f>
        <v>0</v>
      </c>
      <c r="R4" s="16">
        <f>'BIFUbC-natural-gas pre-CHP'!R4+CHP!R97</f>
        <v>0</v>
      </c>
      <c r="S4" s="16">
        <f>'BIFUbC-natural-gas pre-CHP'!S4+CHP!S97</f>
        <v>0</v>
      </c>
      <c r="T4" s="16">
        <f>'BIFUbC-natural-gas pre-CHP'!T4+CHP!T97</f>
        <v>0</v>
      </c>
      <c r="U4" s="16">
        <f>'BIFUbC-natural-gas pre-CHP'!U4+CHP!U97</f>
        <v>0</v>
      </c>
      <c r="V4" s="16">
        <f>'BIFUbC-natural-gas pre-CHP'!V4+CHP!V97</f>
        <v>0</v>
      </c>
      <c r="W4" s="16">
        <f>'BIFUbC-natural-gas pre-CHP'!W4+CHP!W97</f>
        <v>0</v>
      </c>
      <c r="X4" s="16">
        <f>'BIFUbC-natural-gas pre-CHP'!X4+CHP!X97</f>
        <v>0</v>
      </c>
      <c r="Y4" s="16">
        <f>'BIFUbC-natural-gas pre-CHP'!Y4+CHP!Y97</f>
        <v>0</v>
      </c>
      <c r="Z4" s="16">
        <f>'BIFUbC-natural-gas pre-CHP'!Z4+CHP!Z97</f>
        <v>0</v>
      </c>
      <c r="AA4" s="16">
        <f>'BIFUbC-natural-gas pre-CHP'!AA4+CHP!AA97</f>
        <v>0</v>
      </c>
      <c r="AB4" s="16">
        <f>'BIFUbC-natural-gas pre-CHP'!AB4+CHP!AB97</f>
        <v>0</v>
      </c>
      <c r="AC4" s="16">
        <f>'BIFUbC-natural-gas pre-CHP'!AC4+CHP!AC97</f>
        <v>0</v>
      </c>
      <c r="AD4" s="16">
        <f>'BIFUbC-natural-gas pre-CHP'!AD4+CHP!AD97</f>
        <v>0</v>
      </c>
      <c r="AE4" s="16">
        <f>'BIFUbC-natural-gas pre-CHP'!AE4+CHP!AE97</f>
        <v>0</v>
      </c>
      <c r="AF4" s="16">
        <f>'BIFUbC-natural-gas pre-CHP'!AF4+CHP!AF97</f>
        <v>0</v>
      </c>
    </row>
    <row r="5" spans="1:35">
      <c r="A5" t="s">
        <v>5</v>
      </c>
      <c r="B5" s="16">
        <f>'BIFUbC-natural-gas pre-CHP'!B5+CHP!B98</f>
        <v>1816841616966.8103</v>
      </c>
      <c r="C5" s="16">
        <f>'BIFUbC-natural-gas pre-CHP'!C5+CHP!C98</f>
        <v>1883607413116.0342</v>
      </c>
      <c r="D5" s="16">
        <f>'BIFUbC-natural-gas pre-CHP'!D5+CHP!D98</f>
        <v>1950373209265.2578</v>
      </c>
      <c r="E5" s="16">
        <f>'BIFUbC-natural-gas pre-CHP'!E5+CHP!E98</f>
        <v>2017139005414.4814</v>
      </c>
      <c r="F5" s="16">
        <f>'BIFUbC-natural-gas pre-CHP'!F5+CHP!F98</f>
        <v>2083904801563.7058</v>
      </c>
      <c r="G5" s="16">
        <f>'BIFUbC-natural-gas pre-CHP'!G5+CHP!G98</f>
        <v>2150670597712.9287</v>
      </c>
      <c r="H5" s="16">
        <f>'BIFUbC-natural-gas pre-CHP'!H5+CHP!H98</f>
        <v>2167990996083.813</v>
      </c>
      <c r="I5" s="16">
        <f>'BIFUbC-natural-gas pre-CHP'!I5+CHP!I98</f>
        <v>2185311394454.6968</v>
      </c>
      <c r="J5" s="16">
        <f>'BIFUbC-natural-gas pre-CHP'!J5+CHP!J98</f>
        <v>2202631792825.5806</v>
      </c>
      <c r="K5" s="16">
        <f>'BIFUbC-natural-gas pre-CHP'!K5+CHP!K98</f>
        <v>2219952191196.4639</v>
      </c>
      <c r="L5" s="16">
        <f>'BIFUbC-natural-gas pre-CHP'!L5+CHP!L98</f>
        <v>2237272589567.3477</v>
      </c>
      <c r="M5" s="16">
        <f>'BIFUbC-natural-gas pre-CHP'!M5+CHP!M98</f>
        <v>2246422988706.6826</v>
      </c>
      <c r="N5" s="16">
        <f>'BIFUbC-natural-gas pre-CHP'!N5+CHP!N98</f>
        <v>2255573387846.0171</v>
      </c>
      <c r="O5" s="16">
        <f>'BIFUbC-natural-gas pre-CHP'!O5+CHP!O98</f>
        <v>2264723786985.3521</v>
      </c>
      <c r="P5" s="16">
        <f>'BIFUbC-natural-gas pre-CHP'!P5+CHP!P98</f>
        <v>2273874186124.6865</v>
      </c>
      <c r="Q5" s="16">
        <f>'BIFUbC-natural-gas pre-CHP'!Q5+CHP!Q98</f>
        <v>2283024585264.0215</v>
      </c>
      <c r="R5" s="16">
        <f>'BIFUbC-natural-gas pre-CHP'!R5+CHP!R98</f>
        <v>2289560584649.2603</v>
      </c>
      <c r="S5" s="16">
        <f>'BIFUbC-natural-gas pre-CHP'!S5+CHP!S98</f>
        <v>2296096584034.4995</v>
      </c>
      <c r="T5" s="16">
        <f>'BIFUbC-natural-gas pre-CHP'!T5+CHP!T98</f>
        <v>2302632583419.7383</v>
      </c>
      <c r="U5" s="16">
        <f>'BIFUbC-natural-gas pre-CHP'!U5+CHP!U98</f>
        <v>2309168582804.9775</v>
      </c>
      <c r="V5" s="16">
        <f>'BIFUbC-natural-gas pre-CHP'!V5+CHP!V98</f>
        <v>2315704582190.2163</v>
      </c>
      <c r="W5" s="16">
        <f>'BIFUbC-natural-gas pre-CHP'!W5+CHP!W98</f>
        <v>2325726447914.2515</v>
      </c>
      <c r="X5" s="16">
        <f>'BIFUbC-natural-gas pre-CHP'!X5+CHP!X98</f>
        <v>2333371586589.1055</v>
      </c>
      <c r="Y5" s="16">
        <f>'BIFUbC-natural-gas pre-CHP'!Y5+CHP!Y98</f>
        <v>2341016725263.9614</v>
      </c>
      <c r="Z5" s="16">
        <f>'BIFUbC-natural-gas pre-CHP'!Z5+CHP!Z98</f>
        <v>2348661863938.8169</v>
      </c>
      <c r="AA5" s="16">
        <f>'BIFUbC-natural-gas pre-CHP'!AA5+CHP!AA98</f>
        <v>2356307002613.6729</v>
      </c>
      <c r="AB5" s="16">
        <f>'BIFUbC-natural-gas pre-CHP'!AB5+CHP!AB98</f>
        <v>2363952141288.5264</v>
      </c>
      <c r="AC5" s="16">
        <f>'BIFUbC-natural-gas pre-CHP'!AC5+CHP!AC98</f>
        <v>2371597279963.3828</v>
      </c>
      <c r="AD5" s="16">
        <f>'BIFUbC-natural-gas pre-CHP'!AD5+CHP!AD98</f>
        <v>2379242418638.2388</v>
      </c>
      <c r="AE5" s="16">
        <f>'BIFUbC-natural-gas pre-CHP'!AE5+CHP!AE98</f>
        <v>2386887557313.0942</v>
      </c>
      <c r="AF5" s="16">
        <f>'BIFUbC-natural-gas pre-CHP'!AF5+CHP!AF98</f>
        <v>2394532695987.9502</v>
      </c>
    </row>
    <row r="6" spans="1:35">
      <c r="A6" t="s">
        <v>6</v>
      </c>
      <c r="B6" s="16">
        <f>'BIFUbC-natural-gas pre-CHP'!B6+CHP!B99</f>
        <v>45515822626443.031</v>
      </c>
      <c r="C6" s="16">
        <f>'BIFUbC-natural-gas pre-CHP'!C6+CHP!C99</f>
        <v>46663844703024.195</v>
      </c>
      <c r="D6" s="16">
        <f>'BIFUbC-natural-gas pre-CHP'!D6+CHP!D99</f>
        <v>47811866779605.242</v>
      </c>
      <c r="E6" s="16">
        <f>'BIFUbC-natural-gas pre-CHP'!E6+CHP!E99</f>
        <v>48959888856186.406</v>
      </c>
      <c r="F6" s="16">
        <f>'BIFUbC-natural-gas pre-CHP'!F6+CHP!F99</f>
        <v>50107910932767.578</v>
      </c>
      <c r="G6" s="16">
        <f>'BIFUbC-natural-gas pre-CHP'!G6+CHP!G99</f>
        <v>51255933009348.82</v>
      </c>
      <c r="H6" s="16">
        <f>'BIFUbC-natural-gas pre-CHP'!H6+CHP!H99</f>
        <v>51949770547067.672</v>
      </c>
      <c r="I6" s="16">
        <f>'BIFUbC-natural-gas pre-CHP'!I6+CHP!I99</f>
        <v>52643608084786.531</v>
      </c>
      <c r="J6" s="16">
        <f>'BIFUbC-natural-gas pre-CHP'!J6+CHP!J99</f>
        <v>53337445622505.375</v>
      </c>
      <c r="K6" s="16">
        <f>'BIFUbC-natural-gas pre-CHP'!K6+CHP!K99</f>
        <v>54031283160224.234</v>
      </c>
      <c r="L6" s="16">
        <f>'BIFUbC-natural-gas pre-CHP'!L6+CHP!L99</f>
        <v>54725120697943.094</v>
      </c>
      <c r="M6" s="16">
        <f>'BIFUbC-natural-gas pre-CHP'!M6+CHP!M99</f>
        <v>55368341804937.375</v>
      </c>
      <c r="N6" s="16">
        <f>'BIFUbC-natural-gas pre-CHP'!N6+CHP!N99</f>
        <v>56011562911931.656</v>
      </c>
      <c r="O6" s="16">
        <f>'BIFUbC-natural-gas pre-CHP'!O6+CHP!O99</f>
        <v>56654784018925.945</v>
      </c>
      <c r="P6" s="16">
        <f>'BIFUbC-natural-gas pre-CHP'!P6+CHP!P99</f>
        <v>57298005125920.234</v>
      </c>
      <c r="Q6" s="16">
        <f>'BIFUbC-natural-gas pre-CHP'!Q6+CHP!Q99</f>
        <v>57941226232914.539</v>
      </c>
      <c r="R6" s="16">
        <f>'BIFUbC-natural-gas pre-CHP'!R6+CHP!R99</f>
        <v>58636436176574.922</v>
      </c>
      <c r="S6" s="16">
        <f>'BIFUbC-natural-gas pre-CHP'!S6+CHP!S99</f>
        <v>59331646120235.313</v>
      </c>
      <c r="T6" s="16">
        <f>'BIFUbC-natural-gas pre-CHP'!T6+CHP!T99</f>
        <v>60026856063895.703</v>
      </c>
      <c r="U6" s="16">
        <f>'BIFUbC-natural-gas pre-CHP'!U6+CHP!U99</f>
        <v>60722066007556.086</v>
      </c>
      <c r="V6" s="16">
        <f>'BIFUbC-natural-gas pre-CHP'!V6+CHP!V99</f>
        <v>61417275951216.453</v>
      </c>
      <c r="W6" s="16">
        <f>'BIFUbC-natural-gas pre-CHP'!W6+CHP!W99</f>
        <v>62043167445988.688</v>
      </c>
      <c r="X6" s="16">
        <f>'BIFUbC-natural-gas pre-CHP'!X6+CHP!X99</f>
        <v>62716321519548.219</v>
      </c>
      <c r="Y6" s="16">
        <f>'BIFUbC-natural-gas pre-CHP'!Y6+CHP!Y99</f>
        <v>63389475593107.938</v>
      </c>
      <c r="Z6" s="16">
        <f>'BIFUbC-natural-gas pre-CHP'!Z6+CHP!Z99</f>
        <v>64062629666667.5</v>
      </c>
      <c r="AA6" s="16">
        <f>'BIFUbC-natural-gas pre-CHP'!AA6+CHP!AA99</f>
        <v>64735783740227.219</v>
      </c>
      <c r="AB6" s="16">
        <f>'BIFUbC-natural-gas pre-CHP'!AB6+CHP!AB99</f>
        <v>65408937813786.75</v>
      </c>
      <c r="AC6" s="16">
        <f>'BIFUbC-natural-gas pre-CHP'!AC6+CHP!AC99</f>
        <v>66082091887346.469</v>
      </c>
      <c r="AD6" s="16">
        <f>'BIFUbC-natural-gas pre-CHP'!AD6+CHP!AD99</f>
        <v>66755245960906.031</v>
      </c>
      <c r="AE6" s="16">
        <f>'BIFUbC-natural-gas pre-CHP'!AE6+CHP!AE99</f>
        <v>67428400034465.578</v>
      </c>
      <c r="AF6" s="16">
        <f>'BIFUbC-natural-gas pre-CHP'!AF6+CHP!AF99</f>
        <v>68101554108025.297</v>
      </c>
    </row>
    <row r="7" spans="1:35">
      <c r="A7" t="s">
        <v>7</v>
      </c>
      <c r="B7" s="16">
        <f>'BIFUbC-natural-gas pre-CHP'!B7+CHP!B100</f>
        <v>21834654319474.109</v>
      </c>
      <c r="C7" s="16">
        <f>'BIFUbC-natural-gas pre-CHP'!C7+CHP!C100</f>
        <v>22468529075289.305</v>
      </c>
      <c r="D7" s="16">
        <f>'BIFUbC-natural-gas pre-CHP'!D7+CHP!D100</f>
        <v>23102403831104.5</v>
      </c>
      <c r="E7" s="16">
        <f>'BIFUbC-natural-gas pre-CHP'!E7+CHP!E100</f>
        <v>23736278586919.695</v>
      </c>
      <c r="F7" s="16">
        <f>'BIFUbC-natural-gas pre-CHP'!F7+CHP!F100</f>
        <v>24370153342734.891</v>
      </c>
      <c r="G7" s="16">
        <f>'BIFUbC-natural-gas pre-CHP'!G7+CHP!G100</f>
        <v>25004028098550.027</v>
      </c>
      <c r="H7" s="16">
        <f>'BIFUbC-natural-gas pre-CHP'!H7+CHP!H100</f>
        <v>25295674644080.637</v>
      </c>
      <c r="I7" s="16">
        <f>'BIFUbC-natural-gas pre-CHP'!I7+CHP!I100</f>
        <v>25587321189611.25</v>
      </c>
      <c r="J7" s="16">
        <f>'BIFUbC-natural-gas pre-CHP'!J7+CHP!J100</f>
        <v>25878967735141.859</v>
      </c>
      <c r="K7" s="16">
        <f>'BIFUbC-natural-gas pre-CHP'!K7+CHP!K100</f>
        <v>26170614280672.465</v>
      </c>
      <c r="L7" s="16">
        <f>'BIFUbC-natural-gas pre-CHP'!L7+CHP!L100</f>
        <v>26462260826203.082</v>
      </c>
      <c r="M7" s="16">
        <f>'BIFUbC-natural-gas pre-CHP'!M7+CHP!M100</f>
        <v>26705207251214.121</v>
      </c>
      <c r="N7" s="16">
        <f>'BIFUbC-natural-gas pre-CHP'!N7+CHP!N100</f>
        <v>26948153676225.164</v>
      </c>
      <c r="O7" s="16">
        <f>'BIFUbC-natural-gas pre-CHP'!O7+CHP!O100</f>
        <v>27191100101236.211</v>
      </c>
      <c r="P7" s="16">
        <f>'BIFUbC-natural-gas pre-CHP'!P7+CHP!P100</f>
        <v>27434046526247.258</v>
      </c>
      <c r="Q7" s="16">
        <f>'BIFUbC-natural-gas pre-CHP'!Q7+CHP!Q100</f>
        <v>27676992951258.305</v>
      </c>
      <c r="R7" s="16">
        <f>'BIFUbC-natural-gas pre-CHP'!R7+CHP!R100</f>
        <v>27926257714255.898</v>
      </c>
      <c r="S7" s="16">
        <f>'BIFUbC-natural-gas pre-CHP'!S7+CHP!S100</f>
        <v>28175522477253.496</v>
      </c>
      <c r="T7" s="16">
        <f>'BIFUbC-natural-gas pre-CHP'!T7+CHP!T100</f>
        <v>28424787240251.09</v>
      </c>
      <c r="U7" s="16">
        <f>'BIFUbC-natural-gas pre-CHP'!U7+CHP!U100</f>
        <v>28674052003248.688</v>
      </c>
      <c r="V7" s="16">
        <f>'BIFUbC-natural-gas pre-CHP'!V7+CHP!V100</f>
        <v>28923316766246.273</v>
      </c>
      <c r="W7" s="16">
        <f>'BIFUbC-natural-gas pre-CHP'!W7+CHP!W100</f>
        <v>29164157078595.141</v>
      </c>
      <c r="X7" s="16">
        <f>'BIFUbC-natural-gas pre-CHP'!X7+CHP!X100</f>
        <v>29410741334568.102</v>
      </c>
      <c r="Y7" s="16">
        <f>'BIFUbC-natural-gas pre-CHP'!Y7+CHP!Y100</f>
        <v>29657325590541.141</v>
      </c>
      <c r="Z7" s="16">
        <f>'BIFUbC-natural-gas pre-CHP'!Z7+CHP!Z100</f>
        <v>29903909846514.117</v>
      </c>
      <c r="AA7" s="16">
        <f>'BIFUbC-natural-gas pre-CHP'!AA7+CHP!AA100</f>
        <v>30150494102487.148</v>
      </c>
      <c r="AB7" s="16">
        <f>'BIFUbC-natural-gas pre-CHP'!AB7+CHP!AB100</f>
        <v>30397078358460.117</v>
      </c>
      <c r="AC7" s="16">
        <f>'BIFUbC-natural-gas pre-CHP'!AC7+CHP!AC100</f>
        <v>30643662614433.148</v>
      </c>
      <c r="AD7" s="16">
        <f>'BIFUbC-natural-gas pre-CHP'!AD7+CHP!AD100</f>
        <v>30890246870406.125</v>
      </c>
      <c r="AE7" s="16">
        <f>'BIFUbC-natural-gas pre-CHP'!AE7+CHP!AE100</f>
        <v>31136831126379.109</v>
      </c>
      <c r="AF7" s="16">
        <f>'BIFUbC-natural-gas pre-CHP'!AF7+CHP!AF100</f>
        <v>31383415382352.141</v>
      </c>
    </row>
    <row r="8" spans="1:35">
      <c r="A8" t="s">
        <v>8</v>
      </c>
      <c r="B8" s="16">
        <f>'BIFUbC-natural-gas pre-CHP'!B8+CHP!B101</f>
        <v>3069487558121.1689</v>
      </c>
      <c r="C8" s="16">
        <f>'BIFUbC-natural-gas pre-CHP'!C8+CHP!C101</f>
        <v>3164851608409.6597</v>
      </c>
      <c r="D8" s="16">
        <f>'BIFUbC-natural-gas pre-CHP'!D8+CHP!D101</f>
        <v>3260215658698.1421</v>
      </c>
      <c r="E8" s="16">
        <f>'BIFUbC-natural-gas pre-CHP'!E8+CHP!E101</f>
        <v>3355579708986.6323</v>
      </c>
      <c r="F8" s="16">
        <f>'BIFUbC-natural-gas pre-CHP'!F8+CHP!F101</f>
        <v>3450943759275.1152</v>
      </c>
      <c r="G8" s="16">
        <f>'BIFUbC-natural-gas pre-CHP'!G8+CHP!G101</f>
        <v>3546307809563.5981</v>
      </c>
      <c r="H8" s="16">
        <f>'BIFUbC-natural-gas pre-CHP'!H8+CHP!H101</f>
        <v>3584208091644.9678</v>
      </c>
      <c r="I8" s="16">
        <f>'BIFUbC-natural-gas pre-CHP'!I8+CHP!I101</f>
        <v>3622108373726.3369</v>
      </c>
      <c r="J8" s="16">
        <f>'BIFUbC-natural-gas pre-CHP'!J8+CHP!J101</f>
        <v>3660008655807.7051</v>
      </c>
      <c r="K8" s="16">
        <f>'BIFUbC-natural-gas pre-CHP'!K8+CHP!K101</f>
        <v>3697908937889.0742</v>
      </c>
      <c r="L8" s="16">
        <f>'BIFUbC-natural-gas pre-CHP'!L8+CHP!L101</f>
        <v>3735809219970.4443</v>
      </c>
      <c r="M8" s="16">
        <f>'BIFUbC-natural-gas pre-CHP'!M8+CHP!M101</f>
        <v>3765026483112.6289</v>
      </c>
      <c r="N8" s="16">
        <f>'BIFUbC-natural-gas pre-CHP'!N8+CHP!N101</f>
        <v>3794243746254.8145</v>
      </c>
      <c r="O8" s="16">
        <f>'BIFUbC-natural-gas pre-CHP'!O8+CHP!O101</f>
        <v>3823461009397</v>
      </c>
      <c r="P8" s="16">
        <f>'BIFUbC-natural-gas pre-CHP'!P8+CHP!P101</f>
        <v>3852678272539.1855</v>
      </c>
      <c r="Q8" s="16">
        <f>'BIFUbC-natural-gas pre-CHP'!Q8+CHP!Q101</f>
        <v>3881895535681.3721</v>
      </c>
      <c r="R8" s="16">
        <f>'BIFUbC-natural-gas pre-CHP'!R8+CHP!R101</f>
        <v>3910600273683.4604</v>
      </c>
      <c r="S8" s="16">
        <f>'BIFUbC-natural-gas pre-CHP'!S8+CHP!S101</f>
        <v>3939305011685.5488</v>
      </c>
      <c r="T8" s="16">
        <f>'BIFUbC-natural-gas pre-CHP'!T8+CHP!T101</f>
        <v>3968009749687.6387</v>
      </c>
      <c r="U8" s="16">
        <f>'BIFUbC-natural-gas pre-CHP'!U8+CHP!U101</f>
        <v>3996714487689.7275</v>
      </c>
      <c r="V8" s="16">
        <f>'BIFUbC-natural-gas pre-CHP'!V8+CHP!V101</f>
        <v>4025419225691.8154</v>
      </c>
      <c r="W8" s="16">
        <f>'BIFUbC-natural-gas pre-CHP'!W8+CHP!W101</f>
        <v>4054807330547.3672</v>
      </c>
      <c r="X8" s="16">
        <f>'BIFUbC-natural-gas pre-CHP'!X8+CHP!X101</f>
        <v>4083729503457.3716</v>
      </c>
      <c r="Y8" s="16">
        <f>'BIFUbC-natural-gas pre-CHP'!Y8+CHP!Y101</f>
        <v>4112651676367.3848</v>
      </c>
      <c r="Z8" s="16">
        <f>'BIFUbC-natural-gas pre-CHP'!Z8+CHP!Z101</f>
        <v>4141573849277.3916</v>
      </c>
      <c r="AA8" s="16">
        <f>'BIFUbC-natural-gas pre-CHP'!AA8+CHP!AA101</f>
        <v>4170496022187.4038</v>
      </c>
      <c r="AB8" s="16">
        <f>'BIFUbC-natural-gas pre-CHP'!AB8+CHP!AB101</f>
        <v>4199418195097.4082</v>
      </c>
      <c r="AC8" s="16">
        <f>'BIFUbC-natural-gas pre-CHP'!AC8+CHP!AC101</f>
        <v>4228340368007.4209</v>
      </c>
      <c r="AD8" s="16">
        <f>'BIFUbC-natural-gas pre-CHP'!AD8+CHP!AD101</f>
        <v>4257262540917.4277</v>
      </c>
      <c r="AE8" s="16">
        <f>'BIFUbC-natural-gas pre-CHP'!AE8+CHP!AE101</f>
        <v>4286184713827.4346</v>
      </c>
      <c r="AF8" s="16">
        <f>'BIFUbC-natural-gas pre-CHP'!AF8+CHP!AF101</f>
        <v>4315106886737.4473</v>
      </c>
    </row>
    <row r="9" spans="1:35">
      <c r="A9" t="s">
        <v>9</v>
      </c>
      <c r="B9" s="16">
        <f>'BIFUbC-natural-gas pre-CHP'!B9+CHP!B102</f>
        <v>22438449058730.391</v>
      </c>
      <c r="C9" s="16">
        <f>'BIFUbC-natural-gas pre-CHP'!C9+CHP!C102</f>
        <v>23074052727947.789</v>
      </c>
      <c r="D9" s="16">
        <f>'BIFUbC-natural-gas pre-CHP'!D9+CHP!D102</f>
        <v>23709656397165.184</v>
      </c>
      <c r="E9" s="16">
        <f>'BIFUbC-natural-gas pre-CHP'!E9+CHP!E102</f>
        <v>24345260066382.578</v>
      </c>
      <c r="F9" s="16">
        <f>'BIFUbC-natural-gas pre-CHP'!F9+CHP!F102</f>
        <v>24980863735599.977</v>
      </c>
      <c r="G9" s="16">
        <f>'BIFUbC-natural-gas pre-CHP'!G9+CHP!G102</f>
        <v>25616467404817.391</v>
      </c>
      <c r="H9" s="16">
        <f>'BIFUbC-natural-gas pre-CHP'!H9+CHP!H102</f>
        <v>25924007046421.16</v>
      </c>
      <c r="I9" s="16">
        <f>'BIFUbC-natural-gas pre-CHP'!I9+CHP!I102</f>
        <v>26231546688024.922</v>
      </c>
      <c r="J9" s="16">
        <f>'BIFUbC-natural-gas pre-CHP'!J9+CHP!J102</f>
        <v>26539086329628.68</v>
      </c>
      <c r="K9" s="16">
        <f>'BIFUbC-natural-gas pre-CHP'!K9+CHP!K102</f>
        <v>26846625971232.441</v>
      </c>
      <c r="L9" s="16">
        <f>'BIFUbC-natural-gas pre-CHP'!L9+CHP!L102</f>
        <v>27154165612836.207</v>
      </c>
      <c r="M9" s="16">
        <f>'BIFUbC-natural-gas pre-CHP'!M9+CHP!M102</f>
        <v>27416298274363.906</v>
      </c>
      <c r="N9" s="16">
        <f>'BIFUbC-natural-gas pre-CHP'!N9+CHP!N102</f>
        <v>27678430935891.617</v>
      </c>
      <c r="O9" s="16">
        <f>'BIFUbC-natural-gas pre-CHP'!O9+CHP!O102</f>
        <v>27940563597419.32</v>
      </c>
      <c r="P9" s="16">
        <f>'BIFUbC-natural-gas pre-CHP'!P9+CHP!P102</f>
        <v>28202696258947.027</v>
      </c>
      <c r="Q9" s="16">
        <f>'BIFUbC-natural-gas pre-CHP'!Q9+CHP!Q102</f>
        <v>28464828920474.734</v>
      </c>
      <c r="R9" s="16">
        <f>'BIFUbC-natural-gas pre-CHP'!R9+CHP!R102</f>
        <v>28736992965914.773</v>
      </c>
      <c r="S9" s="16">
        <f>'BIFUbC-natural-gas pre-CHP'!S9+CHP!S102</f>
        <v>29009157011354.813</v>
      </c>
      <c r="T9" s="16">
        <f>'BIFUbC-natural-gas pre-CHP'!T9+CHP!T102</f>
        <v>29281321056794.855</v>
      </c>
      <c r="U9" s="16">
        <f>'BIFUbC-natural-gas pre-CHP'!U9+CHP!U102</f>
        <v>29553485102234.895</v>
      </c>
      <c r="V9" s="16">
        <f>'BIFUbC-natural-gas pre-CHP'!V9+CHP!V102</f>
        <v>29825649147674.922</v>
      </c>
      <c r="W9" s="16">
        <f>'BIFUbC-natural-gas pre-CHP'!W9+CHP!W102</f>
        <v>30084438014565.188</v>
      </c>
      <c r="X9" s="16">
        <f>'BIFUbC-natural-gas pre-CHP'!X9+CHP!X102</f>
        <v>30352346321375.711</v>
      </c>
      <c r="Y9" s="16">
        <f>'BIFUbC-natural-gas pre-CHP'!Y9+CHP!Y102</f>
        <v>30620254628186.32</v>
      </c>
      <c r="Z9" s="16">
        <f>'BIFUbC-natural-gas pre-CHP'!Z9+CHP!Z102</f>
        <v>30888162934996.859</v>
      </c>
      <c r="AA9" s="16">
        <f>'BIFUbC-natural-gas pre-CHP'!AA9+CHP!AA102</f>
        <v>31156071241807.469</v>
      </c>
      <c r="AB9" s="16">
        <f>'BIFUbC-natural-gas pre-CHP'!AB9+CHP!AB102</f>
        <v>31423979548617.992</v>
      </c>
      <c r="AC9" s="16">
        <f>'BIFUbC-natural-gas pre-CHP'!AC9+CHP!AC102</f>
        <v>31691887855428.594</v>
      </c>
      <c r="AD9" s="16">
        <f>'BIFUbC-natural-gas pre-CHP'!AD9+CHP!AD102</f>
        <v>31959796162239.141</v>
      </c>
      <c r="AE9" s="16">
        <f>'BIFUbC-natural-gas pre-CHP'!AE9+CHP!AE102</f>
        <v>32227704469049.68</v>
      </c>
      <c r="AF9" s="16">
        <f>'BIFUbC-natural-gas pre-CHP'!AF9+CHP!AF102</f>
        <v>32495612775860.285</v>
      </c>
    </row>
    <row r="10" spans="1:35">
      <c r="A10" t="s">
        <v>10</v>
      </c>
      <c r="B10" s="16">
        <f>'BIFUbC-natural-gas pre-CHP'!B10+CHP!B103</f>
        <v>0</v>
      </c>
      <c r="C10" s="16">
        <f>'BIFUbC-natural-gas pre-CHP'!C10+CHP!C103</f>
        <v>0</v>
      </c>
      <c r="D10" s="16">
        <f>'BIFUbC-natural-gas pre-CHP'!D10+CHP!D103</f>
        <v>0</v>
      </c>
      <c r="E10" s="16">
        <f>'BIFUbC-natural-gas pre-CHP'!E10+CHP!E103</f>
        <v>0</v>
      </c>
      <c r="F10" s="16">
        <f>'BIFUbC-natural-gas pre-CHP'!F10+CHP!F103</f>
        <v>0</v>
      </c>
      <c r="G10" s="16">
        <f>'BIFUbC-natural-gas pre-CHP'!G10+CHP!G103</f>
        <v>0</v>
      </c>
      <c r="H10" s="16">
        <f>'BIFUbC-natural-gas pre-CHP'!H10+CHP!H103</f>
        <v>0</v>
      </c>
      <c r="I10" s="16">
        <f>'BIFUbC-natural-gas pre-CHP'!I10+CHP!I103</f>
        <v>0</v>
      </c>
      <c r="J10" s="16">
        <f>'BIFUbC-natural-gas pre-CHP'!J10+CHP!J103</f>
        <v>0</v>
      </c>
      <c r="K10" s="16">
        <f>'BIFUbC-natural-gas pre-CHP'!K10+CHP!K103</f>
        <v>0</v>
      </c>
      <c r="L10" s="16">
        <f>'BIFUbC-natural-gas pre-CHP'!L10+CHP!L103</f>
        <v>0</v>
      </c>
      <c r="M10" s="16">
        <f>'BIFUbC-natural-gas pre-CHP'!M10+CHP!M103</f>
        <v>0</v>
      </c>
      <c r="N10" s="16">
        <f>'BIFUbC-natural-gas pre-CHP'!N10+CHP!N103</f>
        <v>0</v>
      </c>
      <c r="O10" s="16">
        <f>'BIFUbC-natural-gas pre-CHP'!O10+CHP!O103</f>
        <v>0</v>
      </c>
      <c r="P10" s="16">
        <f>'BIFUbC-natural-gas pre-CHP'!P10+CHP!P103</f>
        <v>0</v>
      </c>
      <c r="Q10" s="16">
        <f>'BIFUbC-natural-gas pre-CHP'!Q10+CHP!Q103</f>
        <v>0</v>
      </c>
      <c r="R10" s="16">
        <f>'BIFUbC-natural-gas pre-CHP'!R10+CHP!R103</f>
        <v>0</v>
      </c>
      <c r="S10" s="16">
        <f>'BIFUbC-natural-gas pre-CHP'!S10+CHP!S103</f>
        <v>0</v>
      </c>
      <c r="T10" s="16">
        <f>'BIFUbC-natural-gas pre-CHP'!T10+CHP!T103</f>
        <v>0</v>
      </c>
      <c r="U10" s="16">
        <f>'BIFUbC-natural-gas pre-CHP'!U10+CHP!U103</f>
        <v>0</v>
      </c>
      <c r="V10" s="16">
        <f>'BIFUbC-natural-gas pre-CHP'!V10+CHP!V103</f>
        <v>0</v>
      </c>
      <c r="W10" s="16">
        <f>'BIFUbC-natural-gas pre-CHP'!W10+CHP!W103</f>
        <v>0</v>
      </c>
      <c r="X10" s="16">
        <f>'BIFUbC-natural-gas pre-CHP'!X10+CHP!X103</f>
        <v>0</v>
      </c>
      <c r="Y10" s="16">
        <f>'BIFUbC-natural-gas pre-CHP'!Y10+CHP!Y103</f>
        <v>0</v>
      </c>
      <c r="Z10" s="16">
        <f>'BIFUbC-natural-gas pre-CHP'!Z10+CHP!Z103</f>
        <v>0</v>
      </c>
      <c r="AA10" s="16">
        <f>'BIFUbC-natural-gas pre-CHP'!AA10+CHP!AA103</f>
        <v>0</v>
      </c>
      <c r="AB10" s="16">
        <f>'BIFUbC-natural-gas pre-CHP'!AB10+CHP!AB103</f>
        <v>0</v>
      </c>
      <c r="AC10" s="16">
        <f>'BIFUbC-natural-gas pre-CHP'!AC10+CHP!AC103</f>
        <v>0</v>
      </c>
      <c r="AD10" s="16">
        <f>'BIFUbC-natural-gas pre-CHP'!AD10+CHP!AD103</f>
        <v>0</v>
      </c>
      <c r="AE10" s="16">
        <f>'BIFUbC-natural-gas pre-CHP'!AE10+CHP!AE103</f>
        <v>0</v>
      </c>
      <c r="AF10" s="16">
        <f>'BIFUbC-natural-gas pre-CHP'!AF10+CHP!AF103</f>
        <v>0</v>
      </c>
    </row>
    <row r="11" spans="1:35">
      <c r="A11" t="s">
        <v>11</v>
      </c>
      <c r="B11" s="16">
        <f>'BIFUbC-natural-gas pre-CHP'!B11+CHP!B104</f>
        <v>122560076920138.03</v>
      </c>
      <c r="C11" s="16">
        <f>'BIFUbC-natural-gas pre-CHP'!C11+CHP!C104</f>
        <v>127120061164463.61</v>
      </c>
      <c r="D11" s="16">
        <f>'BIFUbC-natural-gas pre-CHP'!D11+CHP!D104</f>
        <v>131680045408788.7</v>
      </c>
      <c r="E11" s="16">
        <f>'BIFUbC-natural-gas pre-CHP'!E11+CHP!E104</f>
        <v>136240029653114.28</v>
      </c>
      <c r="F11" s="16">
        <f>'BIFUbC-natural-gas pre-CHP'!F11+CHP!F104</f>
        <v>140800013897439.38</v>
      </c>
      <c r="G11" s="16">
        <f>'BIFUbC-natural-gas pre-CHP'!G11+CHP!G104</f>
        <v>145359998141764.72</v>
      </c>
      <c r="H11" s="16">
        <f>'BIFUbC-natural-gas pre-CHP'!H11+CHP!H104</f>
        <v>148550104880098.19</v>
      </c>
      <c r="I11" s="16">
        <f>'BIFUbC-natural-gas pre-CHP'!I11+CHP!I104</f>
        <v>151740211618432.09</v>
      </c>
      <c r="J11" s="16">
        <f>'BIFUbC-natural-gas pre-CHP'!J11+CHP!J104</f>
        <v>154930318356766</v>
      </c>
      <c r="K11" s="16">
        <f>'BIFUbC-natural-gas pre-CHP'!K11+CHP!K104</f>
        <v>158120425095099.94</v>
      </c>
      <c r="L11" s="16">
        <f>'BIFUbC-natural-gas pre-CHP'!L11+CHP!L104</f>
        <v>161310531833434.25</v>
      </c>
      <c r="M11" s="16">
        <f>'BIFUbC-natural-gas pre-CHP'!M11+CHP!M104</f>
        <v>163308316366497.13</v>
      </c>
      <c r="N11" s="16">
        <f>'BIFUbC-natural-gas pre-CHP'!N11+CHP!N104</f>
        <v>165306100899560</v>
      </c>
      <c r="O11" s="16">
        <f>'BIFUbC-natural-gas pre-CHP'!O11+CHP!O104</f>
        <v>167303885432622.84</v>
      </c>
      <c r="P11" s="16">
        <f>'BIFUbC-natural-gas pre-CHP'!P11+CHP!P104</f>
        <v>169301669965685.72</v>
      </c>
      <c r="Q11" s="16">
        <f>'BIFUbC-natural-gas pre-CHP'!Q11+CHP!Q104</f>
        <v>171299454498748.59</v>
      </c>
      <c r="R11" s="16">
        <f>'BIFUbC-natural-gas pre-CHP'!R11+CHP!R104</f>
        <v>172592871328202.84</v>
      </c>
      <c r="S11" s="16">
        <f>'BIFUbC-natural-gas pre-CHP'!S11+CHP!S104</f>
        <v>173886288157657.56</v>
      </c>
      <c r="T11" s="16">
        <f>'BIFUbC-natural-gas pre-CHP'!T11+CHP!T104</f>
        <v>175179704987112.25</v>
      </c>
      <c r="U11" s="16">
        <f>'BIFUbC-natural-gas pre-CHP'!U11+CHP!U104</f>
        <v>176473121816566.94</v>
      </c>
      <c r="V11" s="16">
        <f>'BIFUbC-natural-gas pre-CHP'!V11+CHP!V104</f>
        <v>177766538646022.06</v>
      </c>
      <c r="W11" s="16">
        <f>'BIFUbC-natural-gas pre-CHP'!W11+CHP!W104</f>
        <v>179999112413620.34</v>
      </c>
      <c r="X11" s="16">
        <f>'BIFUbC-natural-gas pre-CHP'!X11+CHP!X104</f>
        <v>181591351905211.94</v>
      </c>
      <c r="Y11" s="16">
        <f>'BIFUbC-natural-gas pre-CHP'!Y11+CHP!Y104</f>
        <v>183183591396803.38</v>
      </c>
      <c r="Z11" s="16">
        <f>'BIFUbC-natural-gas pre-CHP'!Z11+CHP!Z104</f>
        <v>184775830888394.53</v>
      </c>
      <c r="AA11" s="16">
        <f>'BIFUbC-natural-gas pre-CHP'!AA11+CHP!AA104</f>
        <v>186368070379986.38</v>
      </c>
      <c r="AB11" s="16">
        <f>'BIFUbC-natural-gas pre-CHP'!AB11+CHP!AB104</f>
        <v>187960309871577.53</v>
      </c>
      <c r="AC11" s="16">
        <f>'BIFUbC-natural-gas pre-CHP'!AC11+CHP!AC104</f>
        <v>189552549363169.38</v>
      </c>
      <c r="AD11" s="16">
        <f>'BIFUbC-natural-gas pre-CHP'!AD11+CHP!AD104</f>
        <v>191144788854760.56</v>
      </c>
      <c r="AE11" s="16">
        <f>'BIFUbC-natural-gas pre-CHP'!AE11+CHP!AE104</f>
        <v>192737028346351.69</v>
      </c>
      <c r="AF11" s="16">
        <f>'BIFUbC-natural-gas pre-CHP'!AF11+CHP!AF104</f>
        <v>194329267837943.53</v>
      </c>
    </row>
    <row r="12" spans="1:35">
      <c r="A12" t="s">
        <v>12</v>
      </c>
      <c r="B12" s="16">
        <f>'BIFUbC-natural-gas pre-CHP'!B12+CHP!B105</f>
        <v>118525268949544.39</v>
      </c>
      <c r="C12" s="16">
        <f>'BIFUbC-natural-gas pre-CHP'!C12+CHP!C105</f>
        <v>122701358658155.81</v>
      </c>
      <c r="D12" s="16">
        <f>'BIFUbC-natural-gas pre-CHP'!D12+CHP!D105</f>
        <v>126877448366766.75</v>
      </c>
      <c r="E12" s="16">
        <f>'BIFUbC-natural-gas pre-CHP'!E12+CHP!E105</f>
        <v>131053538075377.67</v>
      </c>
      <c r="F12" s="16">
        <f>'BIFUbC-natural-gas pre-CHP'!F12+CHP!F105</f>
        <v>135229627783989.11</v>
      </c>
      <c r="G12" s="16">
        <f>'BIFUbC-natural-gas pre-CHP'!G12+CHP!G105</f>
        <v>139405717492600.27</v>
      </c>
      <c r="H12" s="16">
        <f>'BIFUbC-natural-gas pre-CHP'!H12+CHP!H105</f>
        <v>142470454412865.88</v>
      </c>
      <c r="I12" s="16">
        <f>'BIFUbC-natural-gas pre-CHP'!I12+CHP!I105</f>
        <v>145535191333131.84</v>
      </c>
      <c r="J12" s="16">
        <f>'BIFUbC-natural-gas pre-CHP'!J12+CHP!J105</f>
        <v>148599928253397.81</v>
      </c>
      <c r="K12" s="16">
        <f>'BIFUbC-natural-gas pre-CHP'!K12+CHP!K105</f>
        <v>151664665173663.81</v>
      </c>
      <c r="L12" s="16">
        <f>'BIFUbC-natural-gas pre-CHP'!L12+CHP!L105</f>
        <v>154729402093930.13</v>
      </c>
      <c r="M12" s="16">
        <f>'BIFUbC-natural-gas pre-CHP'!M12+CHP!M105</f>
        <v>156572608855359.31</v>
      </c>
      <c r="N12" s="16">
        <f>'BIFUbC-natural-gas pre-CHP'!N12+CHP!N105</f>
        <v>158415815616788.5</v>
      </c>
      <c r="O12" s="16">
        <f>'BIFUbC-natural-gas pre-CHP'!O12+CHP!O105</f>
        <v>160259022378217.69</v>
      </c>
      <c r="P12" s="16">
        <f>'BIFUbC-natural-gas pre-CHP'!P12+CHP!P105</f>
        <v>162102229139646.88</v>
      </c>
      <c r="Q12" s="16">
        <f>'BIFUbC-natural-gas pre-CHP'!Q12+CHP!Q105</f>
        <v>163945435901076.06</v>
      </c>
      <c r="R12" s="16">
        <f>'BIFUbC-natural-gas pre-CHP'!R12+CHP!R105</f>
        <v>165062052405960.59</v>
      </c>
      <c r="S12" s="16">
        <f>'BIFUbC-natural-gas pre-CHP'!S12+CHP!S105</f>
        <v>166178668910845.44</v>
      </c>
      <c r="T12" s="16">
        <f>'BIFUbC-natural-gas pre-CHP'!T12+CHP!T105</f>
        <v>167295285415730.31</v>
      </c>
      <c r="U12" s="16">
        <f>'BIFUbC-natural-gas pre-CHP'!U12+CHP!U105</f>
        <v>168411901920615.19</v>
      </c>
      <c r="V12" s="16">
        <f>'BIFUbC-natural-gas pre-CHP'!V12+CHP!V105</f>
        <v>169528518425500.41</v>
      </c>
      <c r="W12" s="16">
        <f>'BIFUbC-natural-gas pre-CHP'!W12+CHP!W105</f>
        <v>171613921939110.56</v>
      </c>
      <c r="X12" s="16">
        <f>'BIFUbC-natural-gas pre-CHP'!X12+CHP!X105</f>
        <v>173038788855862.75</v>
      </c>
      <c r="Y12" s="16">
        <f>'BIFUbC-natural-gas pre-CHP'!Y12+CHP!Y105</f>
        <v>174463655772614.88</v>
      </c>
      <c r="Z12" s="16">
        <f>'BIFUbC-natural-gas pre-CHP'!Z12+CHP!Z105</f>
        <v>175888522689366.75</v>
      </c>
      <c r="AA12" s="16">
        <f>'BIFUbC-natural-gas pre-CHP'!AA12+CHP!AA105</f>
        <v>177313389606119.19</v>
      </c>
      <c r="AB12" s="16">
        <f>'BIFUbC-natural-gas pre-CHP'!AB12+CHP!AB105</f>
        <v>178738256522871.06</v>
      </c>
      <c r="AC12" s="16">
        <f>'BIFUbC-natural-gas pre-CHP'!AC12+CHP!AC105</f>
        <v>180163123439623.53</v>
      </c>
      <c r="AD12" s="16">
        <f>'BIFUbC-natural-gas pre-CHP'!AD12+CHP!AD105</f>
        <v>181587990356375.41</v>
      </c>
      <c r="AE12" s="16">
        <f>'BIFUbC-natural-gas pre-CHP'!AE12+CHP!AE105</f>
        <v>183012857273127.25</v>
      </c>
      <c r="AF12" s="16">
        <f>'BIFUbC-natural-gas pre-CHP'!AF12+CHP!AF105</f>
        <v>184437724189879.75</v>
      </c>
    </row>
    <row r="13" spans="1:35">
      <c r="A13" t="s">
        <v>13</v>
      </c>
      <c r="B13" s="16">
        <f>'BIFUbC-natural-gas pre-CHP'!B13+CHP!B106</f>
        <v>12367822539414.768</v>
      </c>
      <c r="C13" s="16">
        <f>'BIFUbC-natural-gas pre-CHP'!C13+CHP!C106</f>
        <v>12671025982243.445</v>
      </c>
      <c r="D13" s="16">
        <f>'BIFUbC-natural-gas pre-CHP'!D13+CHP!D106</f>
        <v>12974229425072.186</v>
      </c>
      <c r="E13" s="16">
        <f>'BIFUbC-natural-gas pre-CHP'!E13+CHP!E106</f>
        <v>13277432867900.926</v>
      </c>
      <c r="F13" s="16">
        <f>'BIFUbC-natural-gas pre-CHP'!F13+CHP!F106</f>
        <v>13580636310729.668</v>
      </c>
      <c r="G13" s="16">
        <f>'BIFUbC-natural-gas pre-CHP'!G13+CHP!G106</f>
        <v>13883839753558.383</v>
      </c>
      <c r="H13" s="16">
        <f>'BIFUbC-natural-gas pre-CHP'!H13+CHP!H106</f>
        <v>14076705528340.32</v>
      </c>
      <c r="I13" s="16">
        <f>'BIFUbC-natural-gas pre-CHP'!I13+CHP!I106</f>
        <v>14269571303122.254</v>
      </c>
      <c r="J13" s="16">
        <f>'BIFUbC-natural-gas pre-CHP'!J13+CHP!J106</f>
        <v>14462437077904.188</v>
      </c>
      <c r="K13" s="16">
        <f>'BIFUbC-natural-gas pre-CHP'!K13+CHP!K106</f>
        <v>14655302852686.125</v>
      </c>
      <c r="L13" s="16">
        <f>'BIFUbC-natural-gas pre-CHP'!L13+CHP!L106</f>
        <v>14848168627468.063</v>
      </c>
      <c r="M13" s="16">
        <f>'BIFUbC-natural-gas pre-CHP'!M13+CHP!M106</f>
        <v>15029848370618.34</v>
      </c>
      <c r="N13" s="16">
        <f>'BIFUbC-natural-gas pre-CHP'!N13+CHP!N106</f>
        <v>15211528113768.623</v>
      </c>
      <c r="O13" s="16">
        <f>'BIFUbC-natural-gas pre-CHP'!O13+CHP!O106</f>
        <v>15393207856918.906</v>
      </c>
      <c r="P13" s="16">
        <f>'BIFUbC-natural-gas pre-CHP'!P13+CHP!P106</f>
        <v>15574887600069.189</v>
      </c>
      <c r="Q13" s="16">
        <f>'BIFUbC-natural-gas pre-CHP'!Q13+CHP!Q106</f>
        <v>15756567343219.475</v>
      </c>
      <c r="R13" s="16">
        <f>'BIFUbC-natural-gas pre-CHP'!R13+CHP!R106</f>
        <v>15954331953043.246</v>
      </c>
      <c r="S13" s="16">
        <f>'BIFUbC-natural-gas pre-CHP'!S13+CHP!S106</f>
        <v>16152096562867.02</v>
      </c>
      <c r="T13" s="16">
        <f>'BIFUbC-natural-gas pre-CHP'!T13+CHP!T106</f>
        <v>16349861172690.795</v>
      </c>
      <c r="U13" s="16">
        <f>'BIFUbC-natural-gas pre-CHP'!U13+CHP!U106</f>
        <v>16547625782514.57</v>
      </c>
      <c r="V13" s="16">
        <f>'BIFUbC-natural-gas pre-CHP'!V13+CHP!V106</f>
        <v>16745390392338.336</v>
      </c>
      <c r="W13" s="16">
        <f>'BIFUbC-natural-gas pre-CHP'!W13+CHP!W106</f>
        <v>16921708513264.115</v>
      </c>
      <c r="X13" s="16">
        <f>'BIFUbC-natural-gas pre-CHP'!X13+CHP!X106</f>
        <v>17112649240256.688</v>
      </c>
      <c r="Y13" s="16">
        <f>'BIFUbC-natural-gas pre-CHP'!Y13+CHP!Y106</f>
        <v>17303589967249.311</v>
      </c>
      <c r="Z13" s="16">
        <f>'BIFUbC-natural-gas pre-CHP'!Z13+CHP!Z106</f>
        <v>17494530694241.889</v>
      </c>
      <c r="AA13" s="16">
        <f>'BIFUbC-natural-gas pre-CHP'!AA13+CHP!AA106</f>
        <v>17685471421234.516</v>
      </c>
      <c r="AB13" s="16">
        <f>'BIFUbC-natural-gas pre-CHP'!AB13+CHP!AB106</f>
        <v>17876412148227.086</v>
      </c>
      <c r="AC13" s="16">
        <f>'BIFUbC-natural-gas pre-CHP'!AC13+CHP!AC106</f>
        <v>18067352875219.711</v>
      </c>
      <c r="AD13" s="16">
        <f>'BIFUbC-natural-gas pre-CHP'!AD13+CHP!AD106</f>
        <v>18258293602212.289</v>
      </c>
      <c r="AE13" s="16">
        <f>'BIFUbC-natural-gas pre-CHP'!AE13+CHP!AE106</f>
        <v>18449234329204.863</v>
      </c>
      <c r="AF13" s="16">
        <f>'BIFUbC-natural-gas pre-CHP'!AF13+CHP!AF106</f>
        <v>18640175056197.488</v>
      </c>
    </row>
    <row r="14" spans="1:35">
      <c r="A14" t="s">
        <v>14</v>
      </c>
      <c r="B14" s="16">
        <f>'BIFUbC-natural-gas pre-CHP'!B14+CHP!B107</f>
        <v>23131819357302.703</v>
      </c>
      <c r="C14" s="16">
        <f>'BIFUbC-natural-gas pre-CHP'!C14+CHP!C107</f>
        <v>23746854845921.984</v>
      </c>
      <c r="D14" s="16">
        <f>'BIFUbC-natural-gas pre-CHP'!D14+CHP!D107</f>
        <v>24361890334541.203</v>
      </c>
      <c r="E14" s="16">
        <f>'BIFUbC-natural-gas pre-CHP'!E14+CHP!E107</f>
        <v>24976925823160.422</v>
      </c>
      <c r="F14" s="16">
        <f>'BIFUbC-natural-gas pre-CHP'!F14+CHP!F107</f>
        <v>25591961311779.703</v>
      </c>
      <c r="G14" s="16">
        <f>'BIFUbC-natural-gas pre-CHP'!G14+CHP!G107</f>
        <v>26206996800398.984</v>
      </c>
      <c r="H14" s="16">
        <f>'BIFUbC-natural-gas pre-CHP'!H14+CHP!H107</f>
        <v>26543961865510.613</v>
      </c>
      <c r="I14" s="16">
        <f>'BIFUbC-natural-gas pre-CHP'!I14+CHP!I107</f>
        <v>26880926930622.238</v>
      </c>
      <c r="J14" s="16">
        <f>'BIFUbC-natural-gas pre-CHP'!J14+CHP!J107</f>
        <v>27217891995733.867</v>
      </c>
      <c r="K14" s="16">
        <f>'BIFUbC-natural-gas pre-CHP'!K14+CHP!K107</f>
        <v>27554857060845.492</v>
      </c>
      <c r="L14" s="16">
        <f>'BIFUbC-natural-gas pre-CHP'!L14+CHP!L107</f>
        <v>27891822125957.125</v>
      </c>
      <c r="M14" s="16">
        <f>'BIFUbC-natural-gas pre-CHP'!M14+CHP!M107</f>
        <v>28193785160873.57</v>
      </c>
      <c r="N14" s="16">
        <f>'BIFUbC-natural-gas pre-CHP'!N14+CHP!N107</f>
        <v>28495748195790.027</v>
      </c>
      <c r="O14" s="16">
        <f>'BIFUbC-natural-gas pre-CHP'!O14+CHP!O107</f>
        <v>28797711230706.484</v>
      </c>
      <c r="P14" s="16">
        <f>'BIFUbC-natural-gas pre-CHP'!P14+CHP!P107</f>
        <v>29099674265622.934</v>
      </c>
      <c r="Q14" s="16">
        <f>'BIFUbC-natural-gas pre-CHP'!Q14+CHP!Q107</f>
        <v>29401637300539.395</v>
      </c>
      <c r="R14" s="16">
        <f>'BIFUbC-natural-gas pre-CHP'!R14+CHP!R107</f>
        <v>29722946475495.25</v>
      </c>
      <c r="S14" s="16">
        <f>'BIFUbC-natural-gas pre-CHP'!S14+CHP!S107</f>
        <v>30044255650451.117</v>
      </c>
      <c r="T14" s="16">
        <f>'BIFUbC-natural-gas pre-CHP'!T14+CHP!T107</f>
        <v>30365564825406.977</v>
      </c>
      <c r="U14" s="16">
        <f>'BIFUbC-natural-gas pre-CHP'!U14+CHP!U107</f>
        <v>30686874000362.84</v>
      </c>
      <c r="V14" s="16">
        <f>'BIFUbC-natural-gas pre-CHP'!V14+CHP!V107</f>
        <v>31008183175318.688</v>
      </c>
      <c r="W14" s="16">
        <f>'BIFUbC-natural-gas pre-CHP'!W14+CHP!W107</f>
        <v>31303697496888.668</v>
      </c>
      <c r="X14" s="16">
        <f>'BIFUbC-natural-gas pre-CHP'!X14+CHP!X107</f>
        <v>31616799218494.438</v>
      </c>
      <c r="Y14" s="16">
        <f>'BIFUbC-natural-gas pre-CHP'!Y14+CHP!Y107</f>
        <v>31929900940100.297</v>
      </c>
      <c r="Z14" s="16">
        <f>'BIFUbC-natural-gas pre-CHP'!Z14+CHP!Z107</f>
        <v>32243002661706.074</v>
      </c>
      <c r="AA14" s="16">
        <f>'BIFUbC-natural-gas pre-CHP'!AA14+CHP!AA107</f>
        <v>32556104383311.93</v>
      </c>
      <c r="AB14" s="16">
        <f>'BIFUbC-natural-gas pre-CHP'!AB14+CHP!AB107</f>
        <v>32869206104917.699</v>
      </c>
      <c r="AC14" s="16">
        <f>'BIFUbC-natural-gas pre-CHP'!AC14+CHP!AC107</f>
        <v>33182307826523.559</v>
      </c>
      <c r="AD14" s="16">
        <f>'BIFUbC-natural-gas pre-CHP'!AD14+CHP!AD107</f>
        <v>33495409548129.336</v>
      </c>
      <c r="AE14" s="16">
        <f>'BIFUbC-natural-gas pre-CHP'!AE14+CHP!AE107</f>
        <v>33808511269735.117</v>
      </c>
      <c r="AF14" s="16">
        <f>'BIFUbC-natural-gas pre-CHP'!AF14+CHP!AF107</f>
        <v>34121612991340.977</v>
      </c>
    </row>
    <row r="15" spans="1:35">
      <c r="A15" t="s">
        <v>15</v>
      </c>
      <c r="B15" s="16">
        <f>'BIFUbC-natural-gas pre-CHP'!B15+CHP!B108</f>
        <v>112341354879481.13</v>
      </c>
      <c r="C15" s="16">
        <f>'BIFUbC-natural-gas pre-CHP'!C15+CHP!C108</f>
        <v>112151581018073.78</v>
      </c>
      <c r="D15" s="16">
        <f>'BIFUbC-natural-gas pre-CHP'!D15+CHP!D108</f>
        <v>111961807156666.44</v>
      </c>
      <c r="E15" s="16">
        <f>'BIFUbC-natural-gas pre-CHP'!E15+CHP!E108</f>
        <v>111772033295259.11</v>
      </c>
      <c r="F15" s="16">
        <f>'BIFUbC-natural-gas pre-CHP'!F15+CHP!F108</f>
        <v>111582259433851.77</v>
      </c>
      <c r="G15" s="16">
        <f>'BIFUbC-natural-gas pre-CHP'!G15+CHP!G108</f>
        <v>111392485572444.44</v>
      </c>
      <c r="H15" s="16">
        <f>'BIFUbC-natural-gas pre-CHP'!H15+CHP!H108</f>
        <v>111684558807924.22</v>
      </c>
      <c r="I15" s="16">
        <f>'BIFUbC-natural-gas pre-CHP'!I15+CHP!I108</f>
        <v>111976632043404</v>
      </c>
      <c r="J15" s="16">
        <f>'BIFUbC-natural-gas pre-CHP'!J15+CHP!J108</f>
        <v>112268705278883.8</v>
      </c>
      <c r="K15" s="16">
        <f>'BIFUbC-natural-gas pre-CHP'!K15+CHP!K108</f>
        <v>112560778514363.59</v>
      </c>
      <c r="L15" s="16">
        <f>'BIFUbC-natural-gas pre-CHP'!L15+CHP!L108</f>
        <v>112852851749843.38</v>
      </c>
      <c r="M15" s="16">
        <f>'BIFUbC-natural-gas pre-CHP'!M15+CHP!M108</f>
        <v>113371251973219.28</v>
      </c>
      <c r="N15" s="16">
        <f>'BIFUbC-natural-gas pre-CHP'!N15+CHP!N108</f>
        <v>113889652196595.19</v>
      </c>
      <c r="O15" s="16">
        <f>'BIFUbC-natural-gas pre-CHP'!O15+CHP!O108</f>
        <v>114408052419971.09</v>
      </c>
      <c r="P15" s="16">
        <f>'BIFUbC-natural-gas pre-CHP'!P15+CHP!P108</f>
        <v>114926452643347</v>
      </c>
      <c r="Q15" s="16">
        <f>'BIFUbC-natural-gas pre-CHP'!Q15+CHP!Q108</f>
        <v>115444852866722.91</v>
      </c>
      <c r="R15" s="16">
        <f>'BIFUbC-natural-gas pre-CHP'!R15+CHP!R108</f>
        <v>115904756627707.28</v>
      </c>
      <c r="S15" s="16">
        <f>'BIFUbC-natural-gas pre-CHP'!S15+CHP!S108</f>
        <v>116364660388691.63</v>
      </c>
      <c r="T15" s="16">
        <f>'BIFUbC-natural-gas pre-CHP'!T15+CHP!T108</f>
        <v>116824564149676</v>
      </c>
      <c r="U15" s="16">
        <f>'BIFUbC-natural-gas pre-CHP'!U15+CHP!U108</f>
        <v>117284467910660.34</v>
      </c>
      <c r="V15" s="16">
        <f>'BIFUbC-natural-gas pre-CHP'!V15+CHP!V108</f>
        <v>117744371671644.69</v>
      </c>
      <c r="W15" s="16">
        <f>'BIFUbC-natural-gas pre-CHP'!W15+CHP!W108</f>
        <v>118282270715817.88</v>
      </c>
      <c r="X15" s="16">
        <f>'BIFUbC-natural-gas pre-CHP'!X15+CHP!X108</f>
        <v>118766991157816.94</v>
      </c>
      <c r="Y15" s="16">
        <f>'BIFUbC-natural-gas pre-CHP'!Y15+CHP!Y108</f>
        <v>119251711599815.75</v>
      </c>
      <c r="Z15" s="16">
        <f>'BIFUbC-natural-gas pre-CHP'!Z15+CHP!Z108</f>
        <v>119736432041814.8</v>
      </c>
      <c r="AA15" s="16">
        <f>'BIFUbC-natural-gas pre-CHP'!AA15+CHP!AA108</f>
        <v>120221152483813.63</v>
      </c>
      <c r="AB15" s="16">
        <f>'BIFUbC-natural-gas pre-CHP'!AB15+CHP!AB108</f>
        <v>120705872925812.69</v>
      </c>
      <c r="AC15" s="16">
        <f>'BIFUbC-natural-gas pre-CHP'!AC15+CHP!AC108</f>
        <v>121190593367811.5</v>
      </c>
      <c r="AD15" s="16">
        <f>'BIFUbC-natural-gas pre-CHP'!AD15+CHP!AD108</f>
        <v>121675313809810.55</v>
      </c>
      <c r="AE15" s="16">
        <f>'BIFUbC-natural-gas pre-CHP'!AE15+CHP!AE108</f>
        <v>122160034251809.59</v>
      </c>
      <c r="AF15" s="16">
        <f>'BIFUbC-natural-gas pre-CHP'!AF15+CHP!AF108</f>
        <v>122644754693808.41</v>
      </c>
    </row>
    <row r="16" spans="1:35">
      <c r="A16" t="s">
        <v>16</v>
      </c>
      <c r="B16" s="16">
        <f>'BIFUbC-natural-gas pre-CHP'!B16+CHP!B109</f>
        <v>14970905588590.285</v>
      </c>
      <c r="C16" s="16">
        <f>'BIFUbC-natural-gas pre-CHP'!C16+CHP!C109</f>
        <v>15241640638704.719</v>
      </c>
      <c r="D16" s="16">
        <f>'BIFUbC-natural-gas pre-CHP'!D16+CHP!D109</f>
        <v>15512375688819.152</v>
      </c>
      <c r="E16" s="16">
        <f>'BIFUbC-natural-gas pre-CHP'!E16+CHP!E109</f>
        <v>15783110738933.582</v>
      </c>
      <c r="F16" s="16">
        <f>'BIFUbC-natural-gas pre-CHP'!F16+CHP!F109</f>
        <v>16053845789048.016</v>
      </c>
      <c r="G16" s="16">
        <f>'BIFUbC-natural-gas pre-CHP'!G16+CHP!G109</f>
        <v>16324580839162.426</v>
      </c>
      <c r="H16" s="16">
        <f>'BIFUbC-natural-gas pre-CHP'!H16+CHP!H109</f>
        <v>16474477858146.271</v>
      </c>
      <c r="I16" s="16">
        <f>'BIFUbC-natural-gas pre-CHP'!I16+CHP!I109</f>
        <v>16624374877130.115</v>
      </c>
      <c r="J16" s="16">
        <f>'BIFUbC-natural-gas pre-CHP'!J16+CHP!J109</f>
        <v>16774271896113.961</v>
      </c>
      <c r="K16" s="16">
        <f>'BIFUbC-natural-gas pre-CHP'!K16+CHP!K109</f>
        <v>16924168915097.807</v>
      </c>
      <c r="L16" s="16">
        <f>'BIFUbC-natural-gas pre-CHP'!L16+CHP!L109</f>
        <v>17074065934081.65</v>
      </c>
      <c r="M16" s="16">
        <f>'BIFUbC-natural-gas pre-CHP'!M16+CHP!M109</f>
        <v>17170148780698.898</v>
      </c>
      <c r="N16" s="16">
        <f>'BIFUbC-natural-gas pre-CHP'!N16+CHP!N109</f>
        <v>17266231627316.145</v>
      </c>
      <c r="O16" s="16">
        <f>'BIFUbC-natural-gas pre-CHP'!O16+CHP!O109</f>
        <v>17362314473933.393</v>
      </c>
      <c r="P16" s="16">
        <f>'BIFUbC-natural-gas pre-CHP'!P16+CHP!P109</f>
        <v>17458397320550.641</v>
      </c>
      <c r="Q16" s="16">
        <f>'BIFUbC-natural-gas pre-CHP'!Q16+CHP!Q109</f>
        <v>17554480167167.889</v>
      </c>
      <c r="R16" s="16">
        <f>'BIFUbC-natural-gas pre-CHP'!R16+CHP!R109</f>
        <v>17621238124694.945</v>
      </c>
      <c r="S16" s="16">
        <f>'BIFUbC-natural-gas pre-CHP'!S16+CHP!S109</f>
        <v>17687996082222.008</v>
      </c>
      <c r="T16" s="16">
        <f>'BIFUbC-natural-gas pre-CHP'!T16+CHP!T109</f>
        <v>17754754039749.066</v>
      </c>
      <c r="U16" s="16">
        <f>'BIFUbC-natural-gas pre-CHP'!U16+CHP!U109</f>
        <v>17821511997276.125</v>
      </c>
      <c r="V16" s="16">
        <f>'BIFUbC-natural-gas pre-CHP'!V16+CHP!V109</f>
        <v>17888269954803.184</v>
      </c>
      <c r="W16" s="16">
        <f>'BIFUbC-natural-gas pre-CHP'!W16+CHP!W109</f>
        <v>17994127764450.5</v>
      </c>
      <c r="X16" s="16">
        <f>'BIFUbC-natural-gas pre-CHP'!X16+CHP!X109</f>
        <v>18073326584015.824</v>
      </c>
      <c r="Y16" s="16">
        <f>'BIFUbC-natural-gas pre-CHP'!Y16+CHP!Y109</f>
        <v>18152525403581.133</v>
      </c>
      <c r="Z16" s="16">
        <f>'BIFUbC-natural-gas pre-CHP'!Z16+CHP!Z109</f>
        <v>18231724223146.457</v>
      </c>
      <c r="AA16" s="16">
        <f>'BIFUbC-natural-gas pre-CHP'!AA16+CHP!AA109</f>
        <v>18310923042711.766</v>
      </c>
      <c r="AB16" s="16">
        <f>'BIFUbC-natural-gas pre-CHP'!AB16+CHP!AB109</f>
        <v>18390121862277.105</v>
      </c>
      <c r="AC16" s="16">
        <f>'BIFUbC-natural-gas pre-CHP'!AC16+CHP!AC109</f>
        <v>18469320681842.418</v>
      </c>
      <c r="AD16" s="16">
        <f>'BIFUbC-natural-gas pre-CHP'!AD16+CHP!AD109</f>
        <v>18548519501407.742</v>
      </c>
      <c r="AE16" s="16">
        <f>'BIFUbC-natural-gas pre-CHP'!AE16+CHP!AE109</f>
        <v>18627718320973.063</v>
      </c>
      <c r="AF16" s="16">
        <f>'BIFUbC-natural-gas pre-CHP'!AF16+CHP!AF109</f>
        <v>18706917140538.375</v>
      </c>
    </row>
    <row r="17" spans="1:33">
      <c r="A17" t="s">
        <v>17</v>
      </c>
      <c r="B17" s="16">
        <f>'BIFUbC-natural-gas pre-CHP'!B17+CHP!B110</f>
        <v>24277077148197.465</v>
      </c>
      <c r="C17" s="16">
        <f>'BIFUbC-natural-gas pre-CHP'!C17+CHP!C110</f>
        <v>24753240680538.945</v>
      </c>
      <c r="D17" s="16">
        <f>'BIFUbC-natural-gas pre-CHP'!D17+CHP!D110</f>
        <v>25229404212880.359</v>
      </c>
      <c r="E17" s="16">
        <f>'BIFUbC-natural-gas pre-CHP'!E17+CHP!E110</f>
        <v>25705567745221.836</v>
      </c>
      <c r="F17" s="16">
        <f>'BIFUbC-natural-gas pre-CHP'!F17+CHP!F110</f>
        <v>26181731277563.25</v>
      </c>
      <c r="G17" s="16">
        <f>'BIFUbC-natural-gas pre-CHP'!G17+CHP!G110</f>
        <v>26657894809904.75</v>
      </c>
      <c r="H17" s="16">
        <f>'BIFUbC-natural-gas pre-CHP'!H17+CHP!H110</f>
        <v>26897792067549.82</v>
      </c>
      <c r="I17" s="16">
        <f>'BIFUbC-natural-gas pre-CHP'!I17+CHP!I110</f>
        <v>27137689325194.891</v>
      </c>
      <c r="J17" s="16">
        <f>'BIFUbC-natural-gas pre-CHP'!J17+CHP!J110</f>
        <v>27377586582839.957</v>
      </c>
      <c r="K17" s="16">
        <f>'BIFUbC-natural-gas pre-CHP'!K17+CHP!K110</f>
        <v>27617483840485.027</v>
      </c>
      <c r="L17" s="16">
        <f>'BIFUbC-natural-gas pre-CHP'!L17+CHP!L110</f>
        <v>27857381098130.102</v>
      </c>
      <c r="M17" s="16">
        <f>'BIFUbC-natural-gas pre-CHP'!M17+CHP!M110</f>
        <v>28015328111520.148</v>
      </c>
      <c r="N17" s="16">
        <f>'BIFUbC-natural-gas pre-CHP'!N17+CHP!N110</f>
        <v>28173275124910.195</v>
      </c>
      <c r="O17" s="16">
        <f>'BIFUbC-natural-gas pre-CHP'!O17+CHP!O110</f>
        <v>28331222138300.242</v>
      </c>
      <c r="P17" s="16">
        <f>'BIFUbC-natural-gas pre-CHP'!P17+CHP!P110</f>
        <v>28489169151690.289</v>
      </c>
      <c r="Q17" s="16">
        <f>'BIFUbC-natural-gas pre-CHP'!Q17+CHP!Q110</f>
        <v>28647116165080.34</v>
      </c>
      <c r="R17" s="16">
        <f>'BIFUbC-natural-gas pre-CHP'!R17+CHP!R110</f>
        <v>28764346885448.18</v>
      </c>
      <c r="S17" s="16">
        <f>'BIFUbC-natural-gas pre-CHP'!S17+CHP!S110</f>
        <v>28881577605816.023</v>
      </c>
      <c r="T17" s="16">
        <f>'BIFUbC-natural-gas pre-CHP'!T17+CHP!T110</f>
        <v>28998808326183.863</v>
      </c>
      <c r="U17" s="16">
        <f>'BIFUbC-natural-gas pre-CHP'!U17+CHP!U110</f>
        <v>29116039046551.703</v>
      </c>
      <c r="V17" s="16">
        <f>'BIFUbC-natural-gas pre-CHP'!V17+CHP!V110</f>
        <v>29233269766919.543</v>
      </c>
      <c r="W17" s="16">
        <f>'BIFUbC-natural-gas pre-CHP'!W17+CHP!W110</f>
        <v>29404788877983.672</v>
      </c>
      <c r="X17" s="16">
        <f>'BIFUbC-natural-gas pre-CHP'!X17+CHP!X110</f>
        <v>29539293177209.422</v>
      </c>
      <c r="Y17" s="16">
        <f>'BIFUbC-natural-gas pre-CHP'!Y17+CHP!Y110</f>
        <v>29673797476435.152</v>
      </c>
      <c r="Z17" s="16">
        <f>'BIFUbC-natural-gas pre-CHP'!Z17+CHP!Z110</f>
        <v>29808301775660.898</v>
      </c>
      <c r="AA17" s="16">
        <f>'BIFUbC-natural-gas pre-CHP'!AA17+CHP!AA110</f>
        <v>29942806074886.633</v>
      </c>
      <c r="AB17" s="16">
        <f>'BIFUbC-natural-gas pre-CHP'!AB17+CHP!AB110</f>
        <v>30077310374112.414</v>
      </c>
      <c r="AC17" s="16">
        <f>'BIFUbC-natural-gas pre-CHP'!AC17+CHP!AC110</f>
        <v>30211814673338.148</v>
      </c>
      <c r="AD17" s="16">
        <f>'BIFUbC-natural-gas pre-CHP'!AD17+CHP!AD110</f>
        <v>30346318972563.895</v>
      </c>
      <c r="AE17" s="16">
        <f>'BIFUbC-natural-gas pre-CHP'!AE17+CHP!AE110</f>
        <v>30480823271789.645</v>
      </c>
      <c r="AF17" s="16">
        <f>'BIFUbC-natural-gas pre-CHP'!AF17+CHP!AF110</f>
        <v>30615327571015.375</v>
      </c>
    </row>
    <row r="18" spans="1:33">
      <c r="A18" t="s">
        <v>18</v>
      </c>
      <c r="B18" s="16">
        <f>'BIFUbC-natural-gas pre-CHP'!B18+CHP!B111</f>
        <v>113588918833025.42</v>
      </c>
      <c r="C18" s="16">
        <f>'BIFUbC-natural-gas pre-CHP'!C18+CHP!C111</f>
        <v>117887003937859.45</v>
      </c>
      <c r="D18" s="16">
        <f>'BIFUbC-natural-gas pre-CHP'!D18+CHP!D111</f>
        <v>122185089042693.48</v>
      </c>
      <c r="E18" s="16">
        <f>'BIFUbC-natural-gas pre-CHP'!E18+CHP!E111</f>
        <v>126483174147527.52</v>
      </c>
      <c r="F18" s="16">
        <f>'BIFUbC-natural-gas pre-CHP'!F18+CHP!F111</f>
        <v>130781259252361.55</v>
      </c>
      <c r="G18" s="16">
        <f>'BIFUbC-natural-gas pre-CHP'!G18+CHP!G111</f>
        <v>135079344357195.77</v>
      </c>
      <c r="H18" s="16">
        <f>'BIFUbC-natural-gas pre-CHP'!H18+CHP!H111</f>
        <v>137635238615522.92</v>
      </c>
      <c r="I18" s="16">
        <f>'BIFUbC-natural-gas pre-CHP'!I18+CHP!I111</f>
        <v>140191132873850.53</v>
      </c>
      <c r="J18" s="16">
        <f>'BIFUbC-natural-gas pre-CHP'!J18+CHP!J111</f>
        <v>142747027132178.13</v>
      </c>
      <c r="K18" s="16">
        <f>'BIFUbC-natural-gas pre-CHP'!K18+CHP!K111</f>
        <v>145302921390505.72</v>
      </c>
      <c r="L18" s="16">
        <f>'BIFUbC-natural-gas pre-CHP'!L18+CHP!L111</f>
        <v>147858815648833.75</v>
      </c>
      <c r="M18" s="16">
        <f>'BIFUbC-natural-gas pre-CHP'!M18+CHP!M111</f>
        <v>150065313441788</v>
      </c>
      <c r="N18" s="16">
        <f>'BIFUbC-natural-gas pre-CHP'!N18+CHP!N111</f>
        <v>152271811234742.28</v>
      </c>
      <c r="O18" s="16">
        <f>'BIFUbC-natural-gas pre-CHP'!O18+CHP!O111</f>
        <v>154478309027696.56</v>
      </c>
      <c r="P18" s="16">
        <f>'BIFUbC-natural-gas pre-CHP'!P18+CHP!P111</f>
        <v>156684806820650.84</v>
      </c>
      <c r="Q18" s="16">
        <f>'BIFUbC-natural-gas pre-CHP'!Q18+CHP!Q111</f>
        <v>158891304613605.13</v>
      </c>
      <c r="R18" s="16">
        <f>'BIFUbC-natural-gas pre-CHP'!R18+CHP!R111</f>
        <v>161179696044943.47</v>
      </c>
      <c r="S18" s="16">
        <f>'BIFUbC-natural-gas pre-CHP'!S18+CHP!S111</f>
        <v>163468087476281.84</v>
      </c>
      <c r="T18" s="16">
        <f>'BIFUbC-natural-gas pre-CHP'!T18+CHP!T111</f>
        <v>165756478907620.22</v>
      </c>
      <c r="U18" s="16">
        <f>'BIFUbC-natural-gas pre-CHP'!U18+CHP!U111</f>
        <v>168044870338958.63</v>
      </c>
      <c r="V18" s="16">
        <f>'BIFUbC-natural-gas pre-CHP'!V18+CHP!V111</f>
        <v>170333261770296.94</v>
      </c>
      <c r="W18" s="16">
        <f>'BIFUbC-natural-gas pre-CHP'!W18+CHP!W111</f>
        <v>172512461683789.81</v>
      </c>
      <c r="X18" s="16">
        <f>'BIFUbC-natural-gas pre-CHP'!X18+CHP!X111</f>
        <v>174766110359450</v>
      </c>
      <c r="Y18" s="16">
        <f>'BIFUbC-natural-gas pre-CHP'!Y18+CHP!Y111</f>
        <v>177019759035110.63</v>
      </c>
      <c r="Z18" s="16">
        <f>'BIFUbC-natural-gas pre-CHP'!Z18+CHP!Z111</f>
        <v>179273407710770.81</v>
      </c>
      <c r="AA18" s="16">
        <f>'BIFUbC-natural-gas pre-CHP'!AA18+CHP!AA111</f>
        <v>181527056386431.25</v>
      </c>
      <c r="AB18" s="16">
        <f>'BIFUbC-natural-gas pre-CHP'!AB18+CHP!AB111</f>
        <v>183780705062091.47</v>
      </c>
      <c r="AC18" s="16">
        <f>'BIFUbC-natural-gas pre-CHP'!AC18+CHP!AC111</f>
        <v>186034353737751.63</v>
      </c>
      <c r="AD18" s="16">
        <f>'BIFUbC-natural-gas pre-CHP'!AD18+CHP!AD111</f>
        <v>188288002413411.88</v>
      </c>
      <c r="AE18" s="16">
        <f>'BIFUbC-natural-gas pre-CHP'!AE18+CHP!AE111</f>
        <v>190541651089072.03</v>
      </c>
      <c r="AF18" s="16">
        <f>'BIFUbC-natural-gas pre-CHP'!AF18+CHP!AF111</f>
        <v>192795299764732.22</v>
      </c>
    </row>
    <row r="19" spans="1:33">
      <c r="A19" t="s">
        <v>19</v>
      </c>
      <c r="B19" s="16">
        <f>'BIFUbC-natural-gas pre-CHP'!B19+CHP!B112</f>
        <v>18740115415844.18</v>
      </c>
      <c r="C19" s="16">
        <f>'BIFUbC-natural-gas pre-CHP'!C19+CHP!C112</f>
        <v>19464709028590.371</v>
      </c>
      <c r="D19" s="16">
        <f>'BIFUbC-natural-gas pre-CHP'!D19+CHP!D112</f>
        <v>20189302641336.566</v>
      </c>
      <c r="E19" s="16">
        <f>'BIFUbC-natural-gas pre-CHP'!E19+CHP!E112</f>
        <v>20913896254082.766</v>
      </c>
      <c r="F19" s="16">
        <f>'BIFUbC-natural-gas pre-CHP'!F19+CHP!F112</f>
        <v>21638489866828.957</v>
      </c>
      <c r="G19" s="16">
        <f>'BIFUbC-natural-gas pre-CHP'!G19+CHP!G112</f>
        <v>22363083479575.141</v>
      </c>
      <c r="H19" s="16">
        <f>'BIFUbC-natural-gas pre-CHP'!H19+CHP!H112</f>
        <v>22784292115079.246</v>
      </c>
      <c r="I19" s="16">
        <f>'BIFUbC-natural-gas pre-CHP'!I19+CHP!I112</f>
        <v>23205500750583.43</v>
      </c>
      <c r="J19" s="16">
        <f>'BIFUbC-natural-gas pre-CHP'!J19+CHP!J112</f>
        <v>23626709386087.609</v>
      </c>
      <c r="K19" s="16">
        <f>'BIFUbC-natural-gas pre-CHP'!K19+CHP!K112</f>
        <v>24047918021591.789</v>
      </c>
      <c r="L19" s="16">
        <f>'BIFUbC-natural-gas pre-CHP'!L19+CHP!L112</f>
        <v>24469126657096.047</v>
      </c>
      <c r="M19" s="16">
        <f>'BIFUbC-natural-gas pre-CHP'!M19+CHP!M112</f>
        <v>24831471800285.867</v>
      </c>
      <c r="N19" s="16">
        <f>'BIFUbC-natural-gas pre-CHP'!N19+CHP!N112</f>
        <v>25193816943475.684</v>
      </c>
      <c r="O19" s="16">
        <f>'BIFUbC-natural-gas pre-CHP'!O19+CHP!O112</f>
        <v>25556162086665.5</v>
      </c>
      <c r="P19" s="16">
        <f>'BIFUbC-natural-gas pre-CHP'!P19+CHP!P112</f>
        <v>25918507229855.32</v>
      </c>
      <c r="Q19" s="16">
        <f>'BIFUbC-natural-gas pre-CHP'!Q19+CHP!Q112</f>
        <v>26280852373045.141</v>
      </c>
      <c r="R19" s="16">
        <f>'BIFUbC-natural-gas pre-CHP'!R19+CHP!R112</f>
        <v>26656358256473.766</v>
      </c>
      <c r="S19" s="16">
        <f>'BIFUbC-natural-gas pre-CHP'!S19+CHP!S112</f>
        <v>27031864139902.383</v>
      </c>
      <c r="T19" s="16">
        <f>'BIFUbC-natural-gas pre-CHP'!T19+CHP!T112</f>
        <v>27407370023331.008</v>
      </c>
      <c r="U19" s="16">
        <f>'BIFUbC-natural-gas pre-CHP'!U19+CHP!U112</f>
        <v>27782875906759.629</v>
      </c>
      <c r="V19" s="16">
        <f>'BIFUbC-natural-gas pre-CHP'!V19+CHP!V112</f>
        <v>28158381790188.258</v>
      </c>
      <c r="W19" s="16">
        <f>'BIFUbC-natural-gas pre-CHP'!W19+CHP!W112</f>
        <v>28516340019965.125</v>
      </c>
      <c r="X19" s="16">
        <f>'BIFUbC-natural-gas pre-CHP'!X19+CHP!X112</f>
        <v>28886262559050</v>
      </c>
      <c r="Y19" s="16">
        <f>'BIFUbC-natural-gas pre-CHP'!Y19+CHP!Y112</f>
        <v>29256185098134.945</v>
      </c>
      <c r="Z19" s="16">
        <f>'BIFUbC-natural-gas pre-CHP'!Z19+CHP!Z112</f>
        <v>29626107637219.824</v>
      </c>
      <c r="AA19" s="16">
        <f>'BIFUbC-natural-gas pre-CHP'!AA19+CHP!AA112</f>
        <v>29996030176304.734</v>
      </c>
      <c r="AB19" s="16">
        <f>'BIFUbC-natural-gas pre-CHP'!AB19+CHP!AB112</f>
        <v>30365952715389.609</v>
      </c>
      <c r="AC19" s="16">
        <f>'BIFUbC-natural-gas pre-CHP'!AC19+CHP!AC112</f>
        <v>30735875254474.484</v>
      </c>
      <c r="AD19" s="16">
        <f>'BIFUbC-natural-gas pre-CHP'!AD19+CHP!AD112</f>
        <v>31105797793559.359</v>
      </c>
      <c r="AE19" s="16">
        <f>'BIFUbC-natural-gas pre-CHP'!AE19+CHP!AE112</f>
        <v>31475720332644.234</v>
      </c>
      <c r="AF19" s="16">
        <f>'BIFUbC-natural-gas pre-CHP'!AF19+CHP!AF112</f>
        <v>31845642871729.109</v>
      </c>
    </row>
    <row r="20" spans="1:33">
      <c r="A20" t="s">
        <v>20</v>
      </c>
      <c r="B20" s="16">
        <f>'BIFUbC-natural-gas pre-CHP'!B20+CHP!B113</f>
        <v>24911336236151.918</v>
      </c>
      <c r="C20" s="16">
        <f>'BIFUbC-natural-gas pre-CHP'!C20+CHP!C113</f>
        <v>25942811401600.434</v>
      </c>
      <c r="D20" s="16">
        <f>'BIFUbC-natural-gas pre-CHP'!D20+CHP!D113</f>
        <v>26974286567048.922</v>
      </c>
      <c r="E20" s="16">
        <f>'BIFUbC-natural-gas pre-CHP'!E20+CHP!E113</f>
        <v>28005761732497.445</v>
      </c>
      <c r="F20" s="16">
        <f>'BIFUbC-natural-gas pre-CHP'!F20+CHP!F113</f>
        <v>29037236897945.965</v>
      </c>
      <c r="G20" s="16">
        <f>'BIFUbC-natural-gas pre-CHP'!G20+CHP!G113</f>
        <v>30068712063394.469</v>
      </c>
      <c r="H20" s="16">
        <f>'BIFUbC-natural-gas pre-CHP'!H20+CHP!H113</f>
        <v>30626565547319.719</v>
      </c>
      <c r="I20" s="16">
        <f>'BIFUbC-natural-gas pre-CHP'!I20+CHP!I113</f>
        <v>31184419031245.094</v>
      </c>
      <c r="J20" s="16">
        <f>'BIFUbC-natural-gas pre-CHP'!J20+CHP!J113</f>
        <v>31742272515170.457</v>
      </c>
      <c r="K20" s="16">
        <f>'BIFUbC-natural-gas pre-CHP'!K20+CHP!K113</f>
        <v>32300125999095.828</v>
      </c>
      <c r="L20" s="16">
        <f>'BIFUbC-natural-gas pre-CHP'!L20+CHP!L113</f>
        <v>32857979483021.309</v>
      </c>
      <c r="M20" s="16">
        <f>'BIFUbC-natural-gas pre-CHP'!M20+CHP!M113</f>
        <v>33332210243677.406</v>
      </c>
      <c r="N20" s="16">
        <f>'BIFUbC-natural-gas pre-CHP'!N20+CHP!N113</f>
        <v>33806441004333.496</v>
      </c>
      <c r="O20" s="16">
        <f>'BIFUbC-natural-gas pre-CHP'!O20+CHP!O113</f>
        <v>34280671764989.594</v>
      </c>
      <c r="P20" s="16">
        <f>'BIFUbC-natural-gas pre-CHP'!P20+CHP!P113</f>
        <v>34754902525645.68</v>
      </c>
      <c r="Q20" s="16">
        <f>'BIFUbC-natural-gas pre-CHP'!Q20+CHP!Q113</f>
        <v>35229133286301.773</v>
      </c>
      <c r="R20" s="16">
        <f>'BIFUbC-natural-gas pre-CHP'!R20+CHP!R113</f>
        <v>35719314871998.133</v>
      </c>
      <c r="S20" s="16">
        <f>'BIFUbC-natural-gas pre-CHP'!S20+CHP!S113</f>
        <v>36209496457694.484</v>
      </c>
      <c r="T20" s="16">
        <f>'BIFUbC-natural-gas pre-CHP'!T20+CHP!T113</f>
        <v>36699678043390.844</v>
      </c>
      <c r="U20" s="16">
        <f>'BIFUbC-natural-gas pre-CHP'!U20+CHP!U113</f>
        <v>37189859629087.195</v>
      </c>
      <c r="V20" s="16">
        <f>'BIFUbC-natural-gas pre-CHP'!V20+CHP!V113</f>
        <v>37680041214783.555</v>
      </c>
      <c r="W20" s="16">
        <f>'BIFUbC-natural-gas pre-CHP'!W20+CHP!W113</f>
        <v>38148955033759.547</v>
      </c>
      <c r="X20" s="16">
        <f>'BIFUbC-natural-gas pre-CHP'!X20+CHP!X113</f>
        <v>38632369602772.141</v>
      </c>
      <c r="Y20" s="16">
        <f>'BIFUbC-natural-gas pre-CHP'!Y20+CHP!Y113</f>
        <v>39115784171784.852</v>
      </c>
      <c r="Z20" s="16">
        <f>'BIFUbC-natural-gas pre-CHP'!Z20+CHP!Z113</f>
        <v>39599198740797.445</v>
      </c>
      <c r="AA20" s="16">
        <f>'BIFUbC-natural-gas pre-CHP'!AA20+CHP!AA113</f>
        <v>40082613309810.07</v>
      </c>
      <c r="AB20" s="16">
        <f>'BIFUbC-natural-gas pre-CHP'!AB20+CHP!AB113</f>
        <v>40566027878822.664</v>
      </c>
      <c r="AC20" s="16">
        <f>'BIFUbC-natural-gas pre-CHP'!AC20+CHP!AC113</f>
        <v>41049442447835.258</v>
      </c>
      <c r="AD20" s="16">
        <f>'BIFUbC-natural-gas pre-CHP'!AD20+CHP!AD113</f>
        <v>41532857016847.844</v>
      </c>
      <c r="AE20" s="16">
        <f>'BIFUbC-natural-gas pre-CHP'!AE20+CHP!AE113</f>
        <v>42016271585860.438</v>
      </c>
      <c r="AF20" s="16">
        <f>'BIFUbC-natural-gas pre-CHP'!AF20+CHP!AF113</f>
        <v>42499686154873.031</v>
      </c>
    </row>
    <row r="21" spans="1:33">
      <c r="A21" t="s">
        <v>21</v>
      </c>
      <c r="B21" s="16">
        <f>'BIFUbC-natural-gas pre-CHP'!B21+CHP!B114</f>
        <v>44969603410664.531</v>
      </c>
      <c r="C21" s="16">
        <f>'BIFUbC-natural-gas pre-CHP'!C21+CHP!C114</f>
        <v>46481697650861.797</v>
      </c>
      <c r="D21" s="16">
        <f>'BIFUbC-natural-gas pre-CHP'!D21+CHP!D114</f>
        <v>47993791891058.938</v>
      </c>
      <c r="E21" s="16">
        <f>'BIFUbC-natural-gas pre-CHP'!E21+CHP!E114</f>
        <v>49505886131256.094</v>
      </c>
      <c r="F21" s="16">
        <f>'BIFUbC-natural-gas pre-CHP'!F21+CHP!F114</f>
        <v>51017980371453.359</v>
      </c>
      <c r="G21" s="16">
        <f>'BIFUbC-natural-gas pre-CHP'!G21+CHP!G114</f>
        <v>52530074611650.438</v>
      </c>
      <c r="H21" s="16">
        <f>'BIFUbC-natural-gas pre-CHP'!H21+CHP!H114</f>
        <v>53547669842932.594</v>
      </c>
      <c r="I21" s="16">
        <f>'BIFUbC-natural-gas pre-CHP'!I21+CHP!I114</f>
        <v>54565265074214.883</v>
      </c>
      <c r="J21" s="16">
        <f>'BIFUbC-natural-gas pre-CHP'!J21+CHP!J114</f>
        <v>55582860305497.172</v>
      </c>
      <c r="K21" s="16">
        <f>'BIFUbC-natural-gas pre-CHP'!K21+CHP!K114</f>
        <v>56600455536779.453</v>
      </c>
      <c r="L21" s="16">
        <f>'BIFUbC-natural-gas pre-CHP'!L21+CHP!L114</f>
        <v>57618050768061.859</v>
      </c>
      <c r="M21" s="16">
        <f>'BIFUbC-natural-gas pre-CHP'!M21+CHP!M114</f>
        <v>58512241658249.141</v>
      </c>
      <c r="N21" s="16">
        <f>'BIFUbC-natural-gas pre-CHP'!N21+CHP!N114</f>
        <v>59406432548436.438</v>
      </c>
      <c r="O21" s="16">
        <f>'BIFUbC-natural-gas pre-CHP'!O21+CHP!O114</f>
        <v>60300623438623.727</v>
      </c>
      <c r="P21" s="16">
        <f>'BIFUbC-natural-gas pre-CHP'!P21+CHP!P114</f>
        <v>61194814328811.016</v>
      </c>
      <c r="Q21" s="16">
        <f>'BIFUbC-natural-gas pre-CHP'!Q21+CHP!Q114</f>
        <v>62089005218998.305</v>
      </c>
      <c r="R21" s="16">
        <f>'BIFUbC-natural-gas pre-CHP'!R21+CHP!R114</f>
        <v>63019903112417.719</v>
      </c>
      <c r="S21" s="16">
        <f>'BIFUbC-natural-gas pre-CHP'!S21+CHP!S114</f>
        <v>63950801005837.141</v>
      </c>
      <c r="T21" s="16">
        <f>'BIFUbC-natural-gas pre-CHP'!T21+CHP!T114</f>
        <v>64881698899256.563</v>
      </c>
      <c r="U21" s="16">
        <f>'BIFUbC-natural-gas pre-CHP'!U21+CHP!U114</f>
        <v>65812596792675.984</v>
      </c>
      <c r="V21" s="16">
        <f>'BIFUbC-natural-gas pre-CHP'!V21+CHP!V114</f>
        <v>66743494686095.406</v>
      </c>
      <c r="W21" s="16">
        <f>'BIFUbC-natural-gas pre-CHP'!W21+CHP!W114</f>
        <v>67625449908538.594</v>
      </c>
      <c r="X21" s="16">
        <f>'BIFUbC-natural-gas pre-CHP'!X21+CHP!X114</f>
        <v>68540775133920.109</v>
      </c>
      <c r="Y21" s="16">
        <f>'BIFUbC-natural-gas pre-CHP'!Y21+CHP!Y114</f>
        <v>69456100359301.742</v>
      </c>
      <c r="Z21" s="16">
        <f>'BIFUbC-natural-gas pre-CHP'!Z21+CHP!Z114</f>
        <v>70371425584683.25</v>
      </c>
      <c r="AA21" s="16">
        <f>'BIFUbC-natural-gas pre-CHP'!AA21+CHP!AA114</f>
        <v>71286750810064.922</v>
      </c>
      <c r="AB21" s="16">
        <f>'BIFUbC-natural-gas pre-CHP'!AB21+CHP!AB114</f>
        <v>72202076035446.438</v>
      </c>
      <c r="AC21" s="16">
        <f>'BIFUbC-natural-gas pre-CHP'!AC21+CHP!AC114</f>
        <v>73117401260827.938</v>
      </c>
      <c r="AD21" s="16">
        <f>'BIFUbC-natural-gas pre-CHP'!AD21+CHP!AD114</f>
        <v>74032726486209.469</v>
      </c>
      <c r="AE21" s="16">
        <f>'BIFUbC-natural-gas pre-CHP'!AE21+CHP!AE114</f>
        <v>74948051711590.969</v>
      </c>
      <c r="AF21" s="16">
        <f>'BIFUbC-natural-gas pre-CHP'!AF21+CHP!AF114</f>
        <v>75863376936972.469</v>
      </c>
    </row>
    <row r="22" spans="1:33">
      <c r="A22" t="s">
        <v>22</v>
      </c>
      <c r="B22" s="16">
        <f>'BIFUbC-natural-gas pre-CHP'!B22+CHP!B115</f>
        <v>8091634802141.2373</v>
      </c>
      <c r="C22" s="16">
        <f>'BIFUbC-natural-gas pre-CHP'!C22+CHP!C115</f>
        <v>8400264463266.3984</v>
      </c>
      <c r="D22" s="16">
        <f>'BIFUbC-natural-gas pre-CHP'!D22+CHP!D115</f>
        <v>8708894124391.5771</v>
      </c>
      <c r="E22" s="16">
        <f>'BIFUbC-natural-gas pre-CHP'!E22+CHP!E115</f>
        <v>9017523785516.7383</v>
      </c>
      <c r="F22" s="16">
        <f>'BIFUbC-natural-gas pre-CHP'!F22+CHP!F115</f>
        <v>9326153446641.918</v>
      </c>
      <c r="G22" s="16">
        <f>'BIFUbC-natural-gas pre-CHP'!G22+CHP!G115</f>
        <v>9634783107767.0801</v>
      </c>
      <c r="H22" s="16">
        <f>'BIFUbC-natural-gas pre-CHP'!H22+CHP!H115</f>
        <v>9816781118354.1816</v>
      </c>
      <c r="I22" s="16">
        <f>'BIFUbC-natural-gas pre-CHP'!I22+CHP!I115</f>
        <v>9998779128941.3145</v>
      </c>
      <c r="J22" s="16">
        <f>'BIFUbC-natural-gas pre-CHP'!J22+CHP!J115</f>
        <v>10180777139528.445</v>
      </c>
      <c r="K22" s="16">
        <f>'BIFUbC-natural-gas pre-CHP'!K22+CHP!K115</f>
        <v>10362775150115.58</v>
      </c>
      <c r="L22" s="16">
        <f>'BIFUbC-natural-gas pre-CHP'!L22+CHP!L115</f>
        <v>10544773160702.744</v>
      </c>
      <c r="M22" s="16">
        <f>'BIFUbC-natural-gas pre-CHP'!M22+CHP!M115</f>
        <v>10701688562184.199</v>
      </c>
      <c r="N22" s="16">
        <f>'BIFUbC-natural-gas pre-CHP'!N22+CHP!N115</f>
        <v>10858603963665.658</v>
      </c>
      <c r="O22" s="16">
        <f>'BIFUbC-natural-gas pre-CHP'!O22+CHP!O115</f>
        <v>11015519365147.115</v>
      </c>
      <c r="P22" s="16">
        <f>'BIFUbC-natural-gas pre-CHP'!P22+CHP!P115</f>
        <v>11172434766628.572</v>
      </c>
      <c r="Q22" s="16">
        <f>'BIFUbC-natural-gas pre-CHP'!Q22+CHP!Q115</f>
        <v>11329350168110.027</v>
      </c>
      <c r="R22" s="16">
        <f>'BIFUbC-natural-gas pre-CHP'!R22+CHP!R115</f>
        <v>11492043935377.053</v>
      </c>
      <c r="S22" s="16">
        <f>'BIFUbC-natural-gas pre-CHP'!S22+CHP!S115</f>
        <v>11654737702644.078</v>
      </c>
      <c r="T22" s="16">
        <f>'BIFUbC-natural-gas pre-CHP'!T22+CHP!T115</f>
        <v>11817431469911.104</v>
      </c>
      <c r="U22" s="16">
        <f>'BIFUbC-natural-gas pre-CHP'!U22+CHP!U115</f>
        <v>11980125237178.127</v>
      </c>
      <c r="V22" s="16">
        <f>'BIFUbC-natural-gas pre-CHP'!V22+CHP!V115</f>
        <v>12142819004445.152</v>
      </c>
      <c r="W22" s="16">
        <f>'BIFUbC-natural-gas pre-CHP'!W22+CHP!W115</f>
        <v>12297808283998.082</v>
      </c>
      <c r="X22" s="16">
        <f>'BIFUbC-natural-gas pre-CHP'!X22+CHP!X115</f>
        <v>12458050623356.07</v>
      </c>
      <c r="Y22" s="16">
        <f>'BIFUbC-natural-gas pre-CHP'!Y22+CHP!Y115</f>
        <v>12618292962714.094</v>
      </c>
      <c r="Z22" s="16">
        <f>'BIFUbC-natural-gas pre-CHP'!Z22+CHP!Z115</f>
        <v>12778535302072.086</v>
      </c>
      <c r="AA22" s="16">
        <f>'BIFUbC-natural-gas pre-CHP'!AA22+CHP!AA115</f>
        <v>12938777641430.092</v>
      </c>
      <c r="AB22" s="16">
        <f>'BIFUbC-natural-gas pre-CHP'!AB22+CHP!AB115</f>
        <v>13099019980788.086</v>
      </c>
      <c r="AC22" s="16">
        <f>'BIFUbC-natural-gas pre-CHP'!AC22+CHP!AC115</f>
        <v>13259262320146.072</v>
      </c>
      <c r="AD22" s="16">
        <f>'BIFUbC-natural-gas pre-CHP'!AD22+CHP!AD115</f>
        <v>13419504659504.063</v>
      </c>
      <c r="AE22" s="16">
        <f>'BIFUbC-natural-gas pre-CHP'!AE22+CHP!AE115</f>
        <v>13579746998862.055</v>
      </c>
      <c r="AF22" s="16">
        <f>'BIFUbC-natural-gas pre-CHP'!AF22+CHP!AF115</f>
        <v>13739989338220.043</v>
      </c>
    </row>
    <row r="23" spans="1:33">
      <c r="A23" t="s">
        <v>23</v>
      </c>
      <c r="B23" s="16">
        <f>'BIFUbC-natural-gas pre-CHP'!B23+CHP!B116</f>
        <v>18887021337568.227</v>
      </c>
      <c r="C23" s="16">
        <f>'BIFUbC-natural-gas pre-CHP'!C23+CHP!C116</f>
        <v>19334168344310.25</v>
      </c>
      <c r="D23" s="16">
        <f>'BIFUbC-natural-gas pre-CHP'!D23+CHP!D116</f>
        <v>19781315351052.27</v>
      </c>
      <c r="E23" s="16">
        <f>'BIFUbC-natural-gas pre-CHP'!E23+CHP!E116</f>
        <v>20228462357794.293</v>
      </c>
      <c r="F23" s="16">
        <f>'BIFUbC-natural-gas pre-CHP'!F23+CHP!F116</f>
        <v>20675609364536.313</v>
      </c>
      <c r="G23" s="16">
        <f>'BIFUbC-natural-gas pre-CHP'!G23+CHP!G116</f>
        <v>21122756371278.344</v>
      </c>
      <c r="H23" s="16">
        <f>'BIFUbC-natural-gas pre-CHP'!H23+CHP!H116</f>
        <v>21425150508333.121</v>
      </c>
      <c r="I23" s="16">
        <f>'BIFUbC-natural-gas pre-CHP'!I23+CHP!I116</f>
        <v>21727544645387.891</v>
      </c>
      <c r="J23" s="16">
        <f>'BIFUbC-natural-gas pre-CHP'!J23+CHP!J116</f>
        <v>22029938782442.664</v>
      </c>
      <c r="K23" s="16">
        <f>'BIFUbC-natural-gas pre-CHP'!K23+CHP!K116</f>
        <v>22332332919497.434</v>
      </c>
      <c r="L23" s="16">
        <f>'BIFUbC-natural-gas pre-CHP'!L23+CHP!L116</f>
        <v>22634727056552.215</v>
      </c>
      <c r="M23" s="16">
        <f>'BIFUbC-natural-gas pre-CHP'!M23+CHP!M116</f>
        <v>22924701722053.141</v>
      </c>
      <c r="N23" s="16">
        <f>'BIFUbC-natural-gas pre-CHP'!N23+CHP!N116</f>
        <v>23214676387554.074</v>
      </c>
      <c r="O23" s="16">
        <f>'BIFUbC-natural-gas pre-CHP'!O23+CHP!O116</f>
        <v>23504651053055.008</v>
      </c>
      <c r="P23" s="16">
        <f>'BIFUbC-natural-gas pre-CHP'!P23+CHP!P116</f>
        <v>23794625718555.945</v>
      </c>
      <c r="Q23" s="16">
        <f>'BIFUbC-natural-gas pre-CHP'!Q23+CHP!Q116</f>
        <v>24084600384056.883</v>
      </c>
      <c r="R23" s="16">
        <f>'BIFUbC-natural-gas pre-CHP'!R23+CHP!R116</f>
        <v>24402694252652.16</v>
      </c>
      <c r="S23" s="16">
        <f>'BIFUbC-natural-gas pre-CHP'!S23+CHP!S116</f>
        <v>24720788121247.438</v>
      </c>
      <c r="T23" s="16">
        <f>'BIFUbC-natural-gas pre-CHP'!T23+CHP!T116</f>
        <v>25038881989842.715</v>
      </c>
      <c r="U23" s="16">
        <f>'BIFUbC-natural-gas pre-CHP'!U23+CHP!U116</f>
        <v>25356975858437.992</v>
      </c>
      <c r="V23" s="16">
        <f>'BIFUbC-natural-gas pre-CHP'!V23+CHP!V116</f>
        <v>25675069727033.262</v>
      </c>
      <c r="W23" s="16">
        <f>'BIFUbC-natural-gas pre-CHP'!W23+CHP!W116</f>
        <v>25955671324836.07</v>
      </c>
      <c r="X23" s="16">
        <f>'BIFUbC-natural-gas pre-CHP'!X23+CHP!X116</f>
        <v>26261835834542.801</v>
      </c>
      <c r="Y23" s="16">
        <f>'BIFUbC-natural-gas pre-CHP'!Y23+CHP!Y116</f>
        <v>26568000344249.617</v>
      </c>
      <c r="Z23" s="16">
        <f>'BIFUbC-natural-gas pre-CHP'!Z23+CHP!Z116</f>
        <v>26874164853956.352</v>
      </c>
      <c r="AA23" s="16">
        <f>'BIFUbC-natural-gas pre-CHP'!AA23+CHP!AA116</f>
        <v>27180329363663.168</v>
      </c>
      <c r="AB23" s="16">
        <f>'BIFUbC-natural-gas pre-CHP'!AB23+CHP!AB116</f>
        <v>27486493873369.898</v>
      </c>
      <c r="AC23" s="16">
        <f>'BIFUbC-natural-gas pre-CHP'!AC23+CHP!AC116</f>
        <v>27792658383076.719</v>
      </c>
      <c r="AD23" s="16">
        <f>'BIFUbC-natural-gas pre-CHP'!AD23+CHP!AD116</f>
        <v>28098822892783.449</v>
      </c>
      <c r="AE23" s="16">
        <f>'BIFUbC-natural-gas pre-CHP'!AE23+CHP!AE116</f>
        <v>28404987402490.188</v>
      </c>
      <c r="AF23" s="16">
        <f>'BIFUbC-natural-gas pre-CHP'!AF23+CHP!AF116</f>
        <v>28711151912197.004</v>
      </c>
    </row>
    <row r="24" spans="1:33">
      <c r="A24" t="s">
        <v>24</v>
      </c>
      <c r="B24" s="16">
        <f ca="1">'BIFUbC-natural-gas pre-CHP'!B24+CHP!B117</f>
        <v>21066504401630.84</v>
      </c>
      <c r="C24" s="16">
        <f ca="1">'BIFUbC-natural-gas pre-CHP'!C24+CHP!C117</f>
        <v>21066504401630.84</v>
      </c>
      <c r="D24" s="16">
        <f ca="1">'BIFUbC-natural-gas pre-CHP'!D24+CHP!D117</f>
        <v>21066504401630.84</v>
      </c>
      <c r="E24" s="16">
        <f ca="1">'BIFUbC-natural-gas pre-CHP'!E24+CHP!E117</f>
        <v>21066504401630.84</v>
      </c>
      <c r="F24" s="16">
        <f ca="1">'BIFUbC-natural-gas pre-CHP'!F24+CHP!F117</f>
        <v>21066504401630.84</v>
      </c>
      <c r="G24" s="16">
        <f ca="1">'BIFUbC-natural-gas pre-CHP'!G24+CHP!G117</f>
        <v>21066504401630.84</v>
      </c>
      <c r="H24" s="16">
        <f ca="1">'BIFUbC-natural-gas pre-CHP'!H24+CHP!H117</f>
        <v>21066504401630.84</v>
      </c>
      <c r="I24" s="16">
        <f ca="1">'BIFUbC-natural-gas pre-CHP'!I24+CHP!I117</f>
        <v>21066504401630.84</v>
      </c>
      <c r="J24" s="16">
        <f ca="1">'BIFUbC-natural-gas pre-CHP'!J24+CHP!J117</f>
        <v>21066504401630.84</v>
      </c>
      <c r="K24" s="16">
        <f ca="1">'BIFUbC-natural-gas pre-CHP'!K24+CHP!K117</f>
        <v>21066504401630.84</v>
      </c>
      <c r="L24" s="16">
        <f ca="1">'BIFUbC-natural-gas pre-CHP'!L24+CHP!L117</f>
        <v>21066504401630.84</v>
      </c>
      <c r="M24" s="16">
        <f ca="1">'BIFUbC-natural-gas pre-CHP'!M24+CHP!M117</f>
        <v>21066504401630.84</v>
      </c>
      <c r="N24" s="16">
        <f ca="1">'BIFUbC-natural-gas pre-CHP'!N24+CHP!N117</f>
        <v>21066504401630.84</v>
      </c>
      <c r="O24" s="16">
        <f ca="1">'BIFUbC-natural-gas pre-CHP'!O24+CHP!O117</f>
        <v>21066504401630.84</v>
      </c>
      <c r="P24" s="16">
        <f ca="1">'BIFUbC-natural-gas pre-CHP'!P24+CHP!P117</f>
        <v>21066504401630.84</v>
      </c>
      <c r="Q24" s="16">
        <f ca="1">'BIFUbC-natural-gas pre-CHP'!Q24+CHP!Q117</f>
        <v>21066504401630.84</v>
      </c>
      <c r="R24" s="16">
        <f ca="1">'BIFUbC-natural-gas pre-CHP'!R24+CHP!R117</f>
        <v>21066504401630.84</v>
      </c>
      <c r="S24" s="16">
        <f ca="1">'BIFUbC-natural-gas pre-CHP'!S24+CHP!S117</f>
        <v>21066504401630.84</v>
      </c>
      <c r="T24" s="16">
        <f ca="1">'BIFUbC-natural-gas pre-CHP'!T24+CHP!T117</f>
        <v>21066504401630.84</v>
      </c>
      <c r="U24" s="16">
        <f ca="1">'BIFUbC-natural-gas pre-CHP'!U24+CHP!U117</f>
        <v>21066504401630.84</v>
      </c>
      <c r="V24" s="16">
        <f ca="1">'BIFUbC-natural-gas pre-CHP'!V24+CHP!V117</f>
        <v>21066504401630.84</v>
      </c>
      <c r="W24" s="16">
        <f ca="1">'BIFUbC-natural-gas pre-CHP'!W24+CHP!W117</f>
        <v>21066504401630.84</v>
      </c>
      <c r="X24" s="16">
        <f ca="1">'BIFUbC-natural-gas pre-CHP'!X24+CHP!X117</f>
        <v>21066504401630.84</v>
      </c>
      <c r="Y24" s="16">
        <f ca="1">'BIFUbC-natural-gas pre-CHP'!Y24+CHP!Y117</f>
        <v>21066504401630.84</v>
      </c>
      <c r="Z24" s="16">
        <f ca="1">'BIFUbC-natural-gas pre-CHP'!Z24+CHP!Z117</f>
        <v>21066504401630.84</v>
      </c>
      <c r="AA24" s="16">
        <f ca="1">'BIFUbC-natural-gas pre-CHP'!AA24+CHP!AA117</f>
        <v>21066504401630.84</v>
      </c>
      <c r="AB24" s="16">
        <f ca="1">'BIFUbC-natural-gas pre-CHP'!AB24+CHP!AB117</f>
        <v>21066504401630.84</v>
      </c>
      <c r="AC24" s="16">
        <f ca="1">'BIFUbC-natural-gas pre-CHP'!AC24+CHP!AC117</f>
        <v>21066504401630.84</v>
      </c>
      <c r="AD24" s="16">
        <f ca="1">'BIFUbC-natural-gas pre-CHP'!AD24+CHP!AD117</f>
        <v>21066504401630.84</v>
      </c>
      <c r="AE24" s="16">
        <f ca="1">'BIFUbC-natural-gas pre-CHP'!AE24+CHP!AE117</f>
        <v>21066504401630.84</v>
      </c>
      <c r="AF24" s="16">
        <f ca="1">'BIFUbC-natural-gas pre-CHP'!AF24+CHP!AF117</f>
        <v>21066504401630.84</v>
      </c>
    </row>
    <row r="25" spans="1:33">
      <c r="A25" t="s">
        <v>25</v>
      </c>
      <c r="B25" s="16">
        <f ca="1">'BIFUbC-natural-gas pre-CHP'!B25+CHP!B118</f>
        <v>21066504401630.84</v>
      </c>
      <c r="C25" s="16">
        <f ca="1">'BIFUbC-natural-gas pre-CHP'!C25+CHP!C118</f>
        <v>21066504401630.84</v>
      </c>
      <c r="D25" s="16">
        <f ca="1">'BIFUbC-natural-gas pre-CHP'!D25+CHP!D118</f>
        <v>21066504401630.84</v>
      </c>
      <c r="E25" s="16">
        <f ca="1">'BIFUbC-natural-gas pre-CHP'!E25+CHP!E118</f>
        <v>21066504401630.84</v>
      </c>
      <c r="F25" s="16">
        <f ca="1">'BIFUbC-natural-gas pre-CHP'!F25+CHP!F118</f>
        <v>21066504401630.84</v>
      </c>
      <c r="G25" s="16">
        <f ca="1">'BIFUbC-natural-gas pre-CHP'!G25+CHP!G118</f>
        <v>21066504401630.84</v>
      </c>
      <c r="H25" s="16">
        <f ca="1">'BIFUbC-natural-gas pre-CHP'!H25+CHP!H118</f>
        <v>21066504401630.84</v>
      </c>
      <c r="I25" s="16">
        <f ca="1">'BIFUbC-natural-gas pre-CHP'!I25+CHP!I118</f>
        <v>21066504401630.84</v>
      </c>
      <c r="J25" s="16">
        <f ca="1">'BIFUbC-natural-gas pre-CHP'!J25+CHP!J118</f>
        <v>21066504401630.84</v>
      </c>
      <c r="K25" s="16">
        <f ca="1">'BIFUbC-natural-gas pre-CHP'!K25+CHP!K118</f>
        <v>21066504401630.84</v>
      </c>
      <c r="L25" s="16">
        <f ca="1">'BIFUbC-natural-gas pre-CHP'!L25+CHP!L118</f>
        <v>21066504401630.84</v>
      </c>
      <c r="M25" s="16">
        <f ca="1">'BIFUbC-natural-gas pre-CHP'!M25+CHP!M118</f>
        <v>21066504401630.84</v>
      </c>
      <c r="N25" s="16">
        <f ca="1">'BIFUbC-natural-gas pre-CHP'!N25+CHP!N118</f>
        <v>21066504401630.84</v>
      </c>
      <c r="O25" s="16">
        <f ca="1">'BIFUbC-natural-gas pre-CHP'!O25+CHP!O118</f>
        <v>21066504401630.84</v>
      </c>
      <c r="P25" s="16">
        <f ca="1">'BIFUbC-natural-gas pre-CHP'!P25+CHP!P118</f>
        <v>21066504401630.84</v>
      </c>
      <c r="Q25" s="16">
        <f ca="1">'BIFUbC-natural-gas pre-CHP'!Q25+CHP!Q118</f>
        <v>21066504401630.84</v>
      </c>
      <c r="R25" s="16">
        <f ca="1">'BIFUbC-natural-gas pre-CHP'!R25+CHP!R118</f>
        <v>21066504401630.84</v>
      </c>
      <c r="S25" s="16">
        <f ca="1">'BIFUbC-natural-gas pre-CHP'!S25+CHP!S118</f>
        <v>21066504401630.84</v>
      </c>
      <c r="T25" s="16">
        <f ca="1">'BIFUbC-natural-gas pre-CHP'!T25+CHP!T118</f>
        <v>21066504401630.84</v>
      </c>
      <c r="U25" s="16">
        <f ca="1">'BIFUbC-natural-gas pre-CHP'!U25+CHP!U118</f>
        <v>21066504401630.84</v>
      </c>
      <c r="V25" s="16">
        <f ca="1">'BIFUbC-natural-gas pre-CHP'!V25+CHP!V118</f>
        <v>21066504401630.84</v>
      </c>
      <c r="W25" s="16">
        <f ca="1">'BIFUbC-natural-gas pre-CHP'!W25+CHP!W118</f>
        <v>21066504401630.84</v>
      </c>
      <c r="X25" s="16">
        <f ca="1">'BIFUbC-natural-gas pre-CHP'!X25+CHP!X118</f>
        <v>21066504401630.84</v>
      </c>
      <c r="Y25" s="16">
        <f ca="1">'BIFUbC-natural-gas pre-CHP'!Y25+CHP!Y118</f>
        <v>21066504401630.84</v>
      </c>
      <c r="Z25" s="16">
        <f ca="1">'BIFUbC-natural-gas pre-CHP'!Z25+CHP!Z118</f>
        <v>21066504401630.84</v>
      </c>
      <c r="AA25" s="16">
        <f ca="1">'BIFUbC-natural-gas pre-CHP'!AA25+CHP!AA118</f>
        <v>21066504401630.84</v>
      </c>
      <c r="AB25" s="16">
        <f ca="1">'BIFUbC-natural-gas pre-CHP'!AB25+CHP!AB118</f>
        <v>21066504401630.84</v>
      </c>
      <c r="AC25" s="16">
        <f ca="1">'BIFUbC-natural-gas pre-CHP'!AC25+CHP!AC118</f>
        <v>21066504401630.84</v>
      </c>
      <c r="AD25" s="16">
        <f ca="1">'BIFUbC-natural-gas pre-CHP'!AD25+CHP!AD118</f>
        <v>21066504401630.84</v>
      </c>
      <c r="AE25" s="16">
        <f ca="1">'BIFUbC-natural-gas pre-CHP'!AE25+CHP!AE118</f>
        <v>21066504401630.84</v>
      </c>
      <c r="AF25" s="16">
        <f ca="1">'BIFUbC-natural-gas pre-CHP'!AF25+CHP!AF118</f>
        <v>21066504401630.84</v>
      </c>
    </row>
    <row r="26" spans="1:33">
      <c r="A26" t="s">
        <v>26</v>
      </c>
      <c r="B26" s="16">
        <f>'BIFUbC-natural-gas pre-CHP'!B26+CHP!B119</f>
        <v>16446003568.693956</v>
      </c>
      <c r="C26" s="16">
        <f>'BIFUbC-natural-gas pre-CHP'!C26+CHP!C119</f>
        <v>16966422796.428968</v>
      </c>
      <c r="D26" s="16">
        <f>'BIFUbC-natural-gas pre-CHP'!D26+CHP!D119</f>
        <v>17486842024.163979</v>
      </c>
      <c r="E26" s="16">
        <f>'BIFUbC-natural-gas pre-CHP'!E26+CHP!E119</f>
        <v>18007261251.898987</v>
      </c>
      <c r="F26" s="16">
        <f>'BIFUbC-natural-gas pre-CHP'!F26+CHP!F119</f>
        <v>18527680479.633999</v>
      </c>
      <c r="G26" s="16">
        <f>'BIFUbC-natural-gas pre-CHP'!G26+CHP!G119</f>
        <v>19048099707.369011</v>
      </c>
      <c r="H26" s="16">
        <f>'BIFUbC-natural-gas pre-CHP'!H26+CHP!H119</f>
        <v>19246474367.31839</v>
      </c>
      <c r="I26" s="16">
        <f>'BIFUbC-natural-gas pre-CHP'!I26+CHP!I119</f>
        <v>19444849027.267769</v>
      </c>
      <c r="J26" s="16">
        <f>'BIFUbC-natural-gas pre-CHP'!J26+CHP!J119</f>
        <v>19643223687.217152</v>
      </c>
      <c r="K26" s="16">
        <f>'BIFUbC-natural-gas pre-CHP'!K26+CHP!K119</f>
        <v>19841598347.166531</v>
      </c>
      <c r="L26" s="16">
        <f>'BIFUbC-natural-gas pre-CHP'!L26+CHP!L119</f>
        <v>20039973007.115913</v>
      </c>
      <c r="M26" s="16">
        <f>'BIFUbC-natural-gas pre-CHP'!M26+CHP!M119</f>
        <v>20189044397.18943</v>
      </c>
      <c r="N26" s="16">
        <f>'BIFUbC-natural-gas pre-CHP'!N26+CHP!N119</f>
        <v>20338115787.262947</v>
      </c>
      <c r="O26" s="16">
        <f>'BIFUbC-natural-gas pre-CHP'!O26+CHP!O119</f>
        <v>20487187177.336468</v>
      </c>
      <c r="P26" s="16">
        <f>'BIFUbC-natural-gas pre-CHP'!P26+CHP!P119</f>
        <v>20636258567.409988</v>
      </c>
      <c r="Q26" s="16">
        <f>'BIFUbC-natural-gas pre-CHP'!Q26+CHP!Q119</f>
        <v>20785329957.483509</v>
      </c>
      <c r="R26" s="16">
        <f>'BIFUbC-natural-gas pre-CHP'!R26+CHP!R119</f>
        <v>20929534868.591473</v>
      </c>
      <c r="S26" s="16">
        <f>'BIFUbC-natural-gas pre-CHP'!S26+CHP!S119</f>
        <v>21073739779.69944</v>
      </c>
      <c r="T26" s="16">
        <f>'BIFUbC-natural-gas pre-CHP'!T26+CHP!T119</f>
        <v>21217944690.807404</v>
      </c>
      <c r="U26" s="16">
        <f>'BIFUbC-natural-gas pre-CHP'!U26+CHP!U119</f>
        <v>21362149601.915375</v>
      </c>
      <c r="V26" s="16">
        <f>'BIFUbC-natural-gas pre-CHP'!V26+CHP!V119</f>
        <v>21506354513.023331</v>
      </c>
      <c r="W26" s="16">
        <f>'BIFUbC-natural-gas pre-CHP'!W26+CHP!W119</f>
        <v>21657048062.752045</v>
      </c>
      <c r="X26" s="16">
        <f>'BIFUbC-natural-gas pre-CHP'!X26+CHP!X119</f>
        <v>21803317540.693855</v>
      </c>
      <c r="Y26" s="16">
        <f>'BIFUbC-natural-gas pre-CHP'!Y26+CHP!Y119</f>
        <v>21949587018.635715</v>
      </c>
      <c r="Z26" s="16">
        <f>'BIFUbC-natural-gas pre-CHP'!Z26+CHP!Z119</f>
        <v>22095856496.577541</v>
      </c>
      <c r="AA26" s="16">
        <f>'BIFUbC-natural-gas pre-CHP'!AA26+CHP!AA119</f>
        <v>22242125974.519398</v>
      </c>
      <c r="AB26" s="16">
        <f>'BIFUbC-natural-gas pre-CHP'!AB26+CHP!AB119</f>
        <v>22388395452.461212</v>
      </c>
      <c r="AC26" s="16">
        <f>'BIFUbC-natural-gas pre-CHP'!AC26+CHP!AC119</f>
        <v>22534664930.403069</v>
      </c>
      <c r="AD26" s="16">
        <f>'BIFUbC-natural-gas pre-CHP'!AD26+CHP!AD119</f>
        <v>22680934408.344894</v>
      </c>
      <c r="AE26" s="16">
        <f>'BIFUbC-natural-gas pre-CHP'!AE26+CHP!AE119</f>
        <v>22827203886.286724</v>
      </c>
      <c r="AF26" s="16">
        <f>'BIFUbC-natural-gas pre-CHP'!AF26+CHP!AF119</f>
        <v>22973473364.22858</v>
      </c>
    </row>
    <row r="28" spans="1:33">
      <c r="B28" s="16"/>
      <c r="C28" s="16"/>
      <c r="D28" s="16"/>
      <c r="E28" s="16"/>
      <c r="F28" s="16"/>
      <c r="G28" s="16"/>
      <c r="H28" s="16"/>
      <c r="I28" s="16"/>
      <c r="J28" s="16"/>
      <c r="K28" s="16"/>
      <c r="L28" s="16"/>
      <c r="M28" s="16"/>
      <c r="N28" s="16"/>
      <c r="O28" s="16"/>
      <c r="P28" s="16"/>
      <c r="Q28" s="16"/>
      <c r="R28" s="16"/>
      <c r="S28" s="16"/>
      <c r="T28" s="16"/>
      <c r="U28" s="16"/>
      <c r="V28" s="16"/>
      <c r="W28" s="16"/>
      <c r="X28" s="16"/>
      <c r="Y28" s="16"/>
      <c r="Z28" s="16"/>
      <c r="AA28" s="16"/>
      <c r="AB28" s="16"/>
      <c r="AC28" s="16"/>
      <c r="AD28" s="16"/>
      <c r="AE28" s="16"/>
      <c r="AF28" s="16"/>
    </row>
    <row r="29" spans="1:33">
      <c r="B29" s="16"/>
      <c r="C29" s="16"/>
      <c r="D29" s="16"/>
      <c r="E29" s="16"/>
      <c r="F29" s="16"/>
      <c r="G29" s="16"/>
      <c r="H29" s="16"/>
      <c r="I29" s="16"/>
      <c r="J29" s="16"/>
      <c r="K29" s="16"/>
      <c r="L29" s="16"/>
      <c r="M29" s="16"/>
      <c r="N29" s="16"/>
      <c r="O29" s="16"/>
      <c r="P29" s="16"/>
      <c r="Q29" s="16"/>
      <c r="R29" s="16"/>
      <c r="S29" s="16"/>
      <c r="T29" s="16"/>
      <c r="U29" s="16"/>
      <c r="V29" s="16"/>
      <c r="W29" s="16"/>
      <c r="X29" s="16"/>
      <c r="Y29" s="16"/>
      <c r="Z29" s="16"/>
      <c r="AA29" s="16"/>
      <c r="AB29" s="16"/>
      <c r="AC29" s="16"/>
      <c r="AD29" s="16"/>
      <c r="AE29" s="16"/>
      <c r="AF29" s="16"/>
      <c r="AG29" s="16"/>
    </row>
    <row r="30" spans="1:33">
      <c r="B30" s="16"/>
      <c r="C30" s="16"/>
      <c r="D30" s="16"/>
      <c r="E30" s="16"/>
      <c r="F30" s="16"/>
      <c r="G30" s="16"/>
      <c r="H30" s="16"/>
      <c r="I30" s="16"/>
      <c r="J30" s="16"/>
      <c r="K30" s="16"/>
      <c r="L30" s="16"/>
      <c r="M30" s="16"/>
      <c r="N30" s="16"/>
      <c r="O30" s="16"/>
      <c r="P30" s="16"/>
      <c r="Q30" s="16"/>
      <c r="R30" s="16"/>
      <c r="S30" s="16"/>
      <c r="T30" s="16"/>
      <c r="U30" s="16"/>
      <c r="V30" s="16"/>
      <c r="W30" s="16"/>
      <c r="X30" s="16"/>
      <c r="Y30" s="16"/>
      <c r="Z30" s="16"/>
      <c r="AA30" s="16"/>
      <c r="AB30" s="16"/>
      <c r="AC30" s="16"/>
      <c r="AD30" s="16"/>
      <c r="AE30" s="16"/>
      <c r="AF30" s="16"/>
      <c r="AG30" s="16"/>
    </row>
    <row r="31" spans="1:33">
      <c r="B31" s="221"/>
      <c r="C31" s="16"/>
      <c r="D31" s="16"/>
      <c r="E31" s="16"/>
      <c r="F31" s="16"/>
      <c r="G31" s="16"/>
      <c r="H31" s="16"/>
      <c r="I31" s="16"/>
      <c r="J31" s="16"/>
      <c r="K31" s="16"/>
      <c r="L31" s="16"/>
      <c r="M31" s="16"/>
      <c r="N31" s="16"/>
      <c r="O31" s="16"/>
      <c r="P31" s="16"/>
      <c r="Q31" s="16"/>
      <c r="R31" s="16"/>
      <c r="S31" s="16"/>
      <c r="T31" s="16"/>
      <c r="U31" s="16"/>
      <c r="V31" s="16"/>
      <c r="W31" s="16"/>
      <c r="X31" s="16"/>
      <c r="Y31" s="16"/>
      <c r="Z31" s="16"/>
      <c r="AA31" s="16"/>
      <c r="AB31" s="16"/>
      <c r="AC31" s="16"/>
      <c r="AD31" s="16"/>
      <c r="AE31" s="16"/>
      <c r="AF31" s="16"/>
      <c r="AG31" s="16"/>
    </row>
    <row r="32" spans="1:33">
      <c r="B32" s="16"/>
      <c r="C32" s="16"/>
      <c r="D32" s="16"/>
      <c r="E32" s="16"/>
      <c r="F32" s="16"/>
      <c r="G32" s="16"/>
      <c r="H32" s="16"/>
      <c r="I32" s="16"/>
      <c r="J32" s="16"/>
      <c r="K32" s="16"/>
      <c r="L32" s="16"/>
      <c r="M32" s="16"/>
      <c r="N32" s="16"/>
      <c r="O32" s="16"/>
      <c r="P32" s="16"/>
      <c r="Q32" s="16"/>
      <c r="R32" s="16"/>
      <c r="S32" s="16"/>
      <c r="T32" s="16"/>
      <c r="U32" s="16"/>
      <c r="V32" s="16"/>
      <c r="W32" s="16"/>
      <c r="X32" s="16"/>
      <c r="Y32" s="16"/>
      <c r="Z32" s="16"/>
      <c r="AA32" s="16"/>
      <c r="AB32" s="16"/>
      <c r="AC32" s="16"/>
      <c r="AD32" s="16"/>
      <c r="AE32" s="16"/>
      <c r="AF32" s="16"/>
      <c r="AG32" s="16"/>
    </row>
    <row r="33" spans="2:33">
      <c r="B33" s="16"/>
      <c r="C33" s="16"/>
      <c r="D33" s="16"/>
      <c r="E33" s="16"/>
      <c r="F33" s="16"/>
      <c r="G33" s="16"/>
      <c r="H33" s="16"/>
      <c r="I33" s="16"/>
      <c r="J33" s="16"/>
      <c r="K33" s="16"/>
      <c r="L33" s="16"/>
      <c r="M33" s="16"/>
      <c r="N33" s="16"/>
      <c r="O33" s="16"/>
      <c r="P33" s="16"/>
      <c r="Q33" s="16"/>
      <c r="R33" s="16"/>
      <c r="S33" s="16"/>
      <c r="T33" s="16"/>
      <c r="U33" s="16"/>
      <c r="V33" s="16"/>
      <c r="W33" s="16"/>
      <c r="X33" s="16"/>
      <c r="Y33" s="16"/>
      <c r="Z33" s="16"/>
      <c r="AA33" s="16"/>
      <c r="AB33" s="16"/>
      <c r="AC33" s="16"/>
      <c r="AD33" s="16"/>
      <c r="AE33" s="16"/>
      <c r="AF33" s="16"/>
      <c r="AG33" s="16"/>
    </row>
    <row r="34" spans="2:33">
      <c r="B34" s="16"/>
      <c r="C34" s="16"/>
      <c r="D34" s="16"/>
      <c r="E34" s="16"/>
      <c r="F34" s="16"/>
      <c r="G34" s="16"/>
      <c r="H34" s="16"/>
      <c r="I34" s="16"/>
      <c r="J34" s="16"/>
      <c r="K34" s="16"/>
      <c r="L34" s="16"/>
      <c r="M34" s="16"/>
      <c r="N34" s="16"/>
      <c r="O34" s="16"/>
      <c r="P34" s="16"/>
      <c r="Q34" s="16"/>
      <c r="R34" s="16"/>
      <c r="S34" s="16"/>
      <c r="T34" s="16"/>
      <c r="U34" s="16"/>
      <c r="V34" s="16"/>
      <c r="W34" s="16"/>
      <c r="X34" s="16"/>
      <c r="Y34" s="16"/>
      <c r="Z34" s="16"/>
      <c r="AA34" s="16"/>
      <c r="AB34" s="16"/>
      <c r="AC34" s="16"/>
      <c r="AD34" s="16"/>
      <c r="AE34" s="16"/>
      <c r="AF34" s="16"/>
      <c r="AG34" s="16"/>
    </row>
    <row r="35" spans="2:33">
      <c r="B35" s="16"/>
      <c r="C35" s="16"/>
      <c r="D35" s="16"/>
      <c r="E35" s="16"/>
      <c r="F35" s="16"/>
      <c r="G35" s="16"/>
      <c r="H35" s="16"/>
      <c r="I35" s="16"/>
      <c r="J35" s="16"/>
      <c r="K35" s="16"/>
      <c r="L35" s="16"/>
      <c r="M35" s="16"/>
      <c r="N35" s="16"/>
      <c r="O35" s="16"/>
      <c r="P35" s="16"/>
      <c r="Q35" s="16"/>
      <c r="R35" s="16"/>
      <c r="S35" s="16"/>
      <c r="T35" s="16"/>
      <c r="U35" s="16"/>
      <c r="V35" s="16"/>
      <c r="W35" s="16"/>
      <c r="X35" s="16"/>
      <c r="Y35" s="16"/>
      <c r="Z35" s="16"/>
      <c r="AA35" s="16"/>
      <c r="AB35" s="16"/>
      <c r="AC35" s="16"/>
      <c r="AD35" s="16"/>
      <c r="AE35" s="16"/>
      <c r="AF35" s="16"/>
      <c r="AG35" s="16"/>
    </row>
    <row r="36" spans="2:33">
      <c r="B36" s="16"/>
      <c r="C36" s="16"/>
      <c r="D36" s="16"/>
      <c r="E36" s="16"/>
      <c r="F36" s="16"/>
      <c r="G36" s="16"/>
      <c r="H36" s="16"/>
      <c r="I36" s="16"/>
      <c r="J36" s="16"/>
      <c r="K36" s="16"/>
      <c r="L36" s="16"/>
      <c r="M36" s="16"/>
      <c r="N36" s="16"/>
      <c r="O36" s="16"/>
      <c r="P36" s="16"/>
      <c r="Q36" s="16"/>
      <c r="R36" s="16"/>
      <c r="S36" s="16"/>
      <c r="T36" s="16"/>
      <c r="U36" s="16"/>
      <c r="V36" s="16"/>
      <c r="W36" s="16"/>
      <c r="X36" s="16"/>
      <c r="Y36" s="16"/>
      <c r="Z36" s="16"/>
      <c r="AA36" s="16"/>
      <c r="AB36" s="16"/>
      <c r="AC36" s="16"/>
      <c r="AD36" s="16"/>
      <c r="AE36" s="16"/>
      <c r="AF36" s="16"/>
      <c r="AG36" s="16"/>
    </row>
    <row r="37" spans="2:33">
      <c r="B37" s="16"/>
      <c r="C37" s="16"/>
      <c r="D37" s="16"/>
      <c r="E37" s="16"/>
      <c r="F37" s="16"/>
      <c r="G37" s="16"/>
      <c r="H37" s="16"/>
      <c r="I37" s="16"/>
      <c r="J37" s="16"/>
      <c r="K37" s="16"/>
      <c r="L37" s="16"/>
      <c r="M37" s="16"/>
      <c r="N37" s="16"/>
      <c r="O37" s="16"/>
      <c r="P37" s="16"/>
      <c r="Q37" s="16"/>
      <c r="R37" s="16"/>
      <c r="S37" s="16"/>
      <c r="T37" s="16"/>
      <c r="U37" s="16"/>
      <c r="V37" s="16"/>
      <c r="W37" s="16"/>
      <c r="X37" s="16"/>
      <c r="Y37" s="16"/>
      <c r="Z37" s="16"/>
      <c r="AA37" s="16"/>
      <c r="AB37" s="16"/>
      <c r="AC37" s="16"/>
      <c r="AD37" s="16"/>
      <c r="AE37" s="16"/>
      <c r="AF37" s="16"/>
      <c r="AG37" s="16"/>
    </row>
    <row r="38" spans="2:33">
      <c r="B38" s="16"/>
      <c r="C38" s="16"/>
      <c r="D38" s="16"/>
      <c r="E38" s="16"/>
      <c r="F38" s="16"/>
      <c r="G38" s="16"/>
      <c r="H38" s="16"/>
      <c r="I38" s="16"/>
      <c r="J38" s="16"/>
      <c r="K38" s="16"/>
      <c r="L38" s="16"/>
      <c r="M38" s="16"/>
      <c r="N38" s="16"/>
      <c r="O38" s="16"/>
      <c r="P38" s="16"/>
      <c r="Q38" s="16"/>
      <c r="R38" s="16"/>
      <c r="S38" s="16"/>
      <c r="T38" s="16"/>
      <c r="U38" s="16"/>
      <c r="V38" s="16"/>
      <c r="W38" s="16"/>
      <c r="X38" s="16"/>
      <c r="Y38" s="16"/>
      <c r="Z38" s="16"/>
      <c r="AA38" s="16"/>
      <c r="AB38" s="16"/>
      <c r="AC38" s="16"/>
      <c r="AD38" s="16"/>
      <c r="AE38" s="16"/>
      <c r="AF38" s="16"/>
      <c r="AG38" s="16"/>
    </row>
    <row r="39" spans="2:33">
      <c r="B39" s="16"/>
      <c r="C39" s="16"/>
      <c r="D39" s="16"/>
      <c r="E39" s="16"/>
      <c r="F39" s="16"/>
      <c r="G39" s="16"/>
      <c r="H39" s="16"/>
      <c r="I39" s="16"/>
      <c r="J39" s="16"/>
      <c r="K39" s="16"/>
      <c r="L39" s="16"/>
      <c r="M39" s="16"/>
      <c r="N39" s="16"/>
      <c r="O39" s="16"/>
      <c r="P39" s="16"/>
      <c r="Q39" s="16"/>
      <c r="R39" s="16"/>
      <c r="S39" s="16"/>
      <c r="T39" s="16"/>
      <c r="U39" s="16"/>
      <c r="V39" s="16"/>
      <c r="W39" s="16"/>
      <c r="X39" s="16"/>
      <c r="Y39" s="16"/>
      <c r="Z39" s="16"/>
      <c r="AA39" s="16"/>
      <c r="AB39" s="16"/>
      <c r="AC39" s="16"/>
      <c r="AD39" s="16"/>
      <c r="AE39" s="16"/>
      <c r="AF39" s="16"/>
      <c r="AG39" s="16"/>
    </row>
    <row r="40" spans="2:33">
      <c r="B40" s="16"/>
      <c r="C40" s="16"/>
      <c r="D40" s="16"/>
      <c r="E40" s="16"/>
      <c r="F40" s="16"/>
      <c r="G40" s="16"/>
      <c r="H40" s="16"/>
      <c r="I40" s="16"/>
      <c r="J40" s="16"/>
      <c r="K40" s="16"/>
      <c r="L40" s="16"/>
      <c r="M40" s="16"/>
      <c r="N40" s="16"/>
      <c r="O40" s="16"/>
      <c r="P40" s="16"/>
      <c r="Q40" s="16"/>
      <c r="R40" s="16"/>
      <c r="S40" s="16"/>
      <c r="T40" s="16"/>
      <c r="U40" s="16"/>
      <c r="V40" s="16"/>
      <c r="W40" s="16"/>
      <c r="X40" s="16"/>
      <c r="Y40" s="16"/>
      <c r="Z40" s="16"/>
      <c r="AA40" s="16"/>
      <c r="AB40" s="16"/>
      <c r="AC40" s="16"/>
      <c r="AD40" s="16"/>
      <c r="AE40" s="16"/>
      <c r="AF40" s="16"/>
      <c r="AG40" s="16"/>
    </row>
    <row r="41" spans="2:33">
      <c r="B41" s="16"/>
      <c r="C41" s="16"/>
      <c r="D41" s="16"/>
      <c r="E41" s="16"/>
      <c r="F41" s="16"/>
      <c r="G41" s="16"/>
      <c r="H41" s="16"/>
      <c r="I41" s="16"/>
      <c r="J41" s="16"/>
      <c r="K41" s="16"/>
      <c r="L41" s="16"/>
      <c r="M41" s="16"/>
      <c r="N41" s="16"/>
      <c r="O41" s="16"/>
      <c r="P41" s="16"/>
      <c r="Q41" s="16"/>
      <c r="R41" s="16"/>
      <c r="S41" s="16"/>
      <c r="T41" s="16"/>
      <c r="U41" s="16"/>
      <c r="V41" s="16"/>
      <c r="W41" s="16"/>
      <c r="X41" s="16"/>
      <c r="Y41" s="16"/>
      <c r="Z41" s="16"/>
      <c r="AA41" s="16"/>
      <c r="AB41" s="16"/>
      <c r="AC41" s="16"/>
      <c r="AD41" s="16"/>
      <c r="AE41" s="16"/>
      <c r="AF41" s="16"/>
      <c r="AG41" s="16"/>
    </row>
    <row r="42" spans="2:33">
      <c r="B42" s="16"/>
      <c r="C42" s="16"/>
      <c r="D42" s="16"/>
      <c r="E42" s="16"/>
      <c r="F42" s="16"/>
      <c r="G42" s="16"/>
      <c r="H42" s="16"/>
      <c r="I42" s="16"/>
      <c r="J42" s="16"/>
      <c r="K42" s="16"/>
      <c r="L42" s="16"/>
      <c r="M42" s="16"/>
      <c r="N42" s="16"/>
      <c r="O42" s="16"/>
      <c r="P42" s="16"/>
      <c r="Q42" s="16"/>
      <c r="R42" s="16"/>
      <c r="S42" s="16"/>
      <c r="T42" s="16"/>
      <c r="U42" s="16"/>
      <c r="V42" s="16"/>
      <c r="W42" s="16"/>
      <c r="X42" s="16"/>
      <c r="Y42" s="16"/>
      <c r="Z42" s="16"/>
      <c r="AA42" s="16"/>
      <c r="AB42" s="16"/>
      <c r="AC42" s="16"/>
      <c r="AD42" s="16"/>
      <c r="AE42" s="16"/>
      <c r="AF42" s="16"/>
      <c r="AG42" s="16"/>
    </row>
    <row r="43" spans="2:33">
      <c r="B43" s="16"/>
      <c r="C43" s="16"/>
      <c r="D43" s="16"/>
      <c r="E43" s="16"/>
      <c r="F43" s="16"/>
      <c r="G43" s="16"/>
      <c r="H43" s="16"/>
      <c r="I43" s="16"/>
      <c r="J43" s="16"/>
      <c r="K43" s="16"/>
      <c r="L43" s="16"/>
      <c r="M43" s="16"/>
      <c r="N43" s="16"/>
      <c r="O43" s="16"/>
      <c r="P43" s="16"/>
      <c r="Q43" s="16"/>
      <c r="R43" s="16"/>
      <c r="S43" s="16"/>
      <c r="T43" s="16"/>
      <c r="U43" s="16"/>
      <c r="V43" s="16"/>
      <c r="W43" s="16"/>
      <c r="X43" s="16"/>
      <c r="Y43" s="16"/>
      <c r="Z43" s="16"/>
      <c r="AA43" s="16"/>
      <c r="AB43" s="16"/>
      <c r="AC43" s="16"/>
      <c r="AD43" s="16"/>
      <c r="AE43" s="16"/>
      <c r="AF43" s="16"/>
      <c r="AG43" s="16"/>
    </row>
    <row r="44" spans="2:33">
      <c r="B44" s="16"/>
      <c r="C44" s="16"/>
      <c r="D44" s="16"/>
      <c r="E44" s="16"/>
      <c r="F44" s="16"/>
      <c r="G44" s="16"/>
      <c r="H44" s="16"/>
      <c r="I44" s="16"/>
      <c r="J44" s="16"/>
      <c r="K44" s="16"/>
      <c r="L44" s="16"/>
      <c r="M44" s="16"/>
      <c r="N44" s="16"/>
      <c r="O44" s="16"/>
      <c r="P44" s="16"/>
      <c r="Q44" s="16"/>
      <c r="R44" s="16"/>
      <c r="S44" s="16"/>
      <c r="T44" s="16"/>
      <c r="U44" s="16"/>
      <c r="V44" s="16"/>
      <c r="W44" s="16"/>
      <c r="X44" s="16"/>
      <c r="Y44" s="16"/>
      <c r="Z44" s="16"/>
      <c r="AA44" s="16"/>
      <c r="AB44" s="16"/>
      <c r="AC44" s="16"/>
      <c r="AD44" s="16"/>
      <c r="AE44" s="16"/>
      <c r="AF44" s="16"/>
      <c r="AG44" s="16"/>
    </row>
    <row r="45" spans="2:33">
      <c r="B45" s="16"/>
      <c r="C45" s="16"/>
      <c r="D45" s="16"/>
      <c r="E45" s="16"/>
      <c r="F45" s="16"/>
      <c r="G45" s="16"/>
      <c r="H45" s="16"/>
      <c r="I45" s="16"/>
      <c r="J45" s="16"/>
      <c r="K45" s="16"/>
      <c r="L45" s="16"/>
      <c r="M45" s="16"/>
      <c r="N45" s="16"/>
      <c r="O45" s="16"/>
      <c r="P45" s="16"/>
      <c r="Q45" s="16"/>
      <c r="R45" s="16"/>
      <c r="S45" s="16"/>
      <c r="T45" s="16"/>
      <c r="U45" s="16"/>
      <c r="V45" s="16"/>
      <c r="W45" s="16"/>
      <c r="X45" s="16"/>
      <c r="Y45" s="16"/>
      <c r="Z45" s="16"/>
      <c r="AA45" s="16"/>
      <c r="AB45" s="16"/>
      <c r="AC45" s="16"/>
      <c r="AD45" s="16"/>
      <c r="AE45" s="16"/>
      <c r="AF45" s="16"/>
      <c r="AG45" s="16"/>
    </row>
    <row r="46" spans="2:33">
      <c r="B46" s="16"/>
      <c r="C46" s="16"/>
      <c r="D46" s="16"/>
      <c r="E46" s="16"/>
      <c r="F46" s="16"/>
      <c r="G46" s="16"/>
      <c r="H46" s="16"/>
      <c r="I46" s="16"/>
      <c r="J46" s="16"/>
      <c r="K46" s="16"/>
      <c r="L46" s="16"/>
      <c r="M46" s="16"/>
      <c r="N46" s="16"/>
      <c r="O46" s="16"/>
      <c r="P46" s="16"/>
      <c r="Q46" s="16"/>
      <c r="R46" s="16"/>
      <c r="S46" s="16"/>
      <c r="T46" s="16"/>
      <c r="U46" s="16"/>
      <c r="V46" s="16"/>
      <c r="W46" s="16"/>
      <c r="X46" s="16"/>
      <c r="Y46" s="16"/>
      <c r="Z46" s="16"/>
      <c r="AA46" s="16"/>
      <c r="AB46" s="16"/>
      <c r="AC46" s="16"/>
      <c r="AD46" s="16"/>
      <c r="AE46" s="16"/>
      <c r="AF46" s="16"/>
      <c r="AG46" s="16"/>
    </row>
    <row r="47" spans="2:33">
      <c r="B47" s="16"/>
      <c r="C47" s="16"/>
      <c r="D47" s="16"/>
      <c r="E47" s="16"/>
      <c r="F47" s="16"/>
      <c r="G47" s="16"/>
      <c r="H47" s="16"/>
      <c r="I47" s="16"/>
      <c r="J47" s="16"/>
      <c r="K47" s="16"/>
      <c r="L47" s="16"/>
      <c r="M47" s="16"/>
      <c r="N47" s="16"/>
      <c r="O47" s="16"/>
      <c r="P47" s="16"/>
      <c r="Q47" s="16"/>
      <c r="R47" s="16"/>
      <c r="S47" s="16"/>
      <c r="T47" s="16"/>
      <c r="U47" s="16"/>
      <c r="V47" s="16"/>
      <c r="W47" s="16"/>
      <c r="X47" s="16"/>
      <c r="Y47" s="16"/>
      <c r="Z47" s="16"/>
      <c r="AA47" s="16"/>
      <c r="AB47" s="16"/>
      <c r="AC47" s="16"/>
      <c r="AD47" s="16"/>
      <c r="AE47" s="16"/>
      <c r="AF47" s="16"/>
      <c r="AG47" s="16"/>
    </row>
    <row r="48" spans="2:33">
      <c r="B48" s="16"/>
      <c r="C48" s="16"/>
      <c r="D48" s="16"/>
      <c r="E48" s="16"/>
      <c r="F48" s="16"/>
      <c r="G48" s="16"/>
      <c r="H48" s="16"/>
      <c r="I48" s="16"/>
      <c r="J48" s="16"/>
      <c r="K48" s="16"/>
      <c r="L48" s="16"/>
      <c r="M48" s="16"/>
      <c r="N48" s="16"/>
      <c r="O48" s="16"/>
      <c r="P48" s="16"/>
      <c r="Q48" s="16"/>
      <c r="R48" s="16"/>
      <c r="S48" s="16"/>
      <c r="T48" s="16"/>
      <c r="U48" s="16"/>
      <c r="V48" s="16"/>
      <c r="W48" s="16"/>
      <c r="X48" s="16"/>
      <c r="Y48" s="16"/>
      <c r="Z48" s="16"/>
      <c r="AA48" s="16"/>
      <c r="AB48" s="16"/>
      <c r="AC48" s="16"/>
      <c r="AD48" s="16"/>
      <c r="AE48" s="16"/>
      <c r="AF48" s="16"/>
      <c r="AG48" s="16"/>
    </row>
    <row r="49" spans="2:33">
      <c r="B49" s="16"/>
      <c r="C49" s="16"/>
      <c r="D49" s="16"/>
      <c r="E49" s="16"/>
      <c r="F49" s="16"/>
      <c r="G49" s="16"/>
      <c r="H49" s="16"/>
      <c r="I49" s="16"/>
      <c r="J49" s="16"/>
      <c r="K49" s="16"/>
      <c r="L49" s="16"/>
      <c r="M49" s="16"/>
      <c r="N49" s="16"/>
      <c r="O49" s="16"/>
      <c r="P49" s="16"/>
      <c r="Q49" s="16"/>
      <c r="R49" s="16"/>
      <c r="S49" s="16"/>
      <c r="T49" s="16"/>
      <c r="U49" s="16"/>
      <c r="V49" s="16"/>
      <c r="W49" s="16"/>
      <c r="X49" s="16"/>
      <c r="Y49" s="16"/>
      <c r="Z49" s="16"/>
      <c r="AA49" s="16"/>
      <c r="AB49" s="16"/>
      <c r="AC49" s="16"/>
      <c r="AD49" s="16"/>
      <c r="AE49" s="16"/>
      <c r="AF49" s="16"/>
      <c r="AG49" s="16"/>
    </row>
    <row r="50" spans="2:33">
      <c r="B50" s="16"/>
      <c r="C50" s="16"/>
      <c r="D50" s="16"/>
      <c r="E50" s="16"/>
      <c r="F50" s="16"/>
      <c r="G50" s="16"/>
      <c r="H50" s="16"/>
      <c r="I50" s="16"/>
      <c r="J50" s="16"/>
      <c r="K50" s="16"/>
      <c r="L50" s="16"/>
      <c r="M50" s="16"/>
      <c r="N50" s="16"/>
      <c r="O50" s="16"/>
      <c r="P50" s="16"/>
      <c r="Q50" s="16"/>
      <c r="R50" s="16"/>
      <c r="S50" s="16"/>
      <c r="T50" s="16"/>
      <c r="U50" s="16"/>
      <c r="V50" s="16"/>
      <c r="W50" s="16"/>
      <c r="X50" s="16"/>
      <c r="Y50" s="16"/>
      <c r="Z50" s="16"/>
      <c r="AA50" s="16"/>
      <c r="AB50" s="16"/>
      <c r="AC50" s="16"/>
      <c r="AD50" s="16"/>
      <c r="AE50" s="16"/>
      <c r="AF50" s="16"/>
      <c r="AG50" s="16"/>
    </row>
    <row r="51" spans="2:33">
      <c r="B51" s="16"/>
      <c r="C51" s="16"/>
      <c r="D51" s="16"/>
      <c r="E51" s="16"/>
      <c r="F51" s="16"/>
      <c r="G51" s="16"/>
      <c r="H51" s="16"/>
      <c r="I51" s="16"/>
      <c r="J51" s="16"/>
      <c r="K51" s="16"/>
      <c r="L51" s="16"/>
      <c r="M51" s="16"/>
      <c r="N51" s="16"/>
      <c r="O51" s="16"/>
      <c r="P51" s="16"/>
      <c r="Q51" s="16"/>
      <c r="R51" s="16"/>
      <c r="S51" s="16"/>
      <c r="T51" s="16"/>
      <c r="U51" s="16"/>
      <c r="V51" s="16"/>
      <c r="W51" s="16"/>
      <c r="X51" s="16"/>
      <c r="Y51" s="16"/>
      <c r="Z51" s="16"/>
      <c r="AA51" s="16"/>
      <c r="AB51" s="16"/>
      <c r="AC51" s="16"/>
      <c r="AD51" s="16"/>
      <c r="AE51" s="16"/>
      <c r="AF51" s="16"/>
      <c r="AG51" s="16"/>
    </row>
    <row r="53" spans="2:33">
      <c r="B53" s="16"/>
      <c r="C53" s="16"/>
      <c r="D53" s="16"/>
      <c r="E53" s="16"/>
      <c r="F53" s="16"/>
      <c r="G53" s="16"/>
      <c r="H53" s="16"/>
      <c r="I53" s="16"/>
      <c r="J53" s="16"/>
      <c r="K53" s="16"/>
      <c r="L53" s="16"/>
      <c r="M53" s="16"/>
      <c r="N53" s="16"/>
      <c r="O53" s="16"/>
      <c r="P53" s="16"/>
      <c r="Q53" s="16"/>
      <c r="R53" s="16"/>
      <c r="S53" s="16"/>
      <c r="T53" s="16"/>
      <c r="U53" s="16"/>
      <c r="V53" s="16"/>
      <c r="W53" s="16"/>
      <c r="X53" s="16"/>
      <c r="Y53" s="16"/>
      <c r="Z53" s="16"/>
      <c r="AA53" s="16"/>
      <c r="AB53" s="16"/>
      <c r="AC53" s="16"/>
      <c r="AD53" s="16"/>
      <c r="AE53" s="16"/>
      <c r="AF53" s="16"/>
      <c r="AG53" s="16"/>
    </row>
    <row r="55" spans="2:33">
      <c r="B55" s="21"/>
    </row>
    <row r="56" spans="2:33">
      <c r="B56" s="21"/>
    </row>
    <row r="57" spans="2:33">
      <c r="B57" s="21"/>
    </row>
    <row r="58" spans="2:33">
      <c r="B58" s="21"/>
    </row>
    <row r="59" spans="2:33">
      <c r="B59" s="21"/>
    </row>
    <row r="60" spans="2:33">
      <c r="B60" s="21"/>
    </row>
    <row r="61" spans="2:33">
      <c r="B61" s="21"/>
    </row>
    <row r="62" spans="2:33">
      <c r="B62" s="21"/>
    </row>
    <row r="63" spans="2:33">
      <c r="B63" s="21"/>
    </row>
    <row r="64" spans="2:33">
      <c r="B64" s="21"/>
    </row>
    <row r="65" spans="2:2">
      <c r="B65" s="21"/>
    </row>
    <row r="66" spans="2:2">
      <c r="B66" s="21"/>
    </row>
    <row r="67" spans="2:2">
      <c r="B67" s="21"/>
    </row>
    <row r="68" spans="2:2">
      <c r="B68" s="21"/>
    </row>
    <row r="69" spans="2:2">
      <c r="B69" s="21"/>
    </row>
    <row r="70" spans="2:2">
      <c r="B70" s="21"/>
    </row>
    <row r="71" spans="2:2">
      <c r="B71" s="21"/>
    </row>
    <row r="72" spans="2:2">
      <c r="B72" s="21"/>
    </row>
    <row r="73" spans="2:2">
      <c r="B73" s="21"/>
    </row>
    <row r="74" spans="2:2">
      <c r="B74" s="21"/>
    </row>
    <row r="75" spans="2:2">
      <c r="B75" s="21"/>
    </row>
    <row r="76" spans="2:2">
      <c r="B76" s="21"/>
    </row>
    <row r="77" spans="2:2">
      <c r="B77" s="21"/>
    </row>
    <row r="78" spans="2:2">
      <c r="B78" s="21"/>
    </row>
    <row r="79" spans="2:2">
      <c r="B79" s="21"/>
    </row>
    <row r="80" spans="2:2">
      <c r="B80" s="21"/>
    </row>
    <row r="81" spans="2:2">
      <c r="B81" s="21"/>
    </row>
    <row r="82" spans="2:2">
      <c r="B82" s="21"/>
    </row>
  </sheetData>
  <phoneticPr fontId="34" type="noConversion"/>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3"/>
  </sheetPr>
  <dimension ref="A1:AI26"/>
  <sheetViews>
    <sheetView topLeftCell="H1" zoomScale="55" zoomScaleNormal="55" workbookViewId="0">
      <selection activeCell="B2" sqref="B2:AF26"/>
    </sheetView>
  </sheetViews>
  <sheetFormatPr defaultColWidth="9.140625" defaultRowHeight="15"/>
  <cols>
    <col min="1" max="1" width="39.85546875" customWidth="1"/>
    <col min="2" max="33" width="11.5703125" customWidth="1"/>
    <col min="34" max="35" width="9.5703125" bestFit="1" customWidth="1"/>
  </cols>
  <sheetData>
    <row r="1" spans="1:35">
      <c r="A1" s="24" t="s">
        <v>27</v>
      </c>
      <c r="B1" s="1">
        <v>2020</v>
      </c>
      <c r="C1" s="1">
        <v>2021</v>
      </c>
      <c r="D1" s="1">
        <v>2022</v>
      </c>
      <c r="E1" s="1">
        <v>2023</v>
      </c>
      <c r="F1" s="1">
        <v>2024</v>
      </c>
      <c r="G1" s="1">
        <v>2025</v>
      </c>
      <c r="H1" s="1">
        <v>2026</v>
      </c>
      <c r="I1" s="1">
        <v>2027</v>
      </c>
      <c r="J1" s="1">
        <v>2028</v>
      </c>
      <c r="K1" s="1">
        <v>2029</v>
      </c>
      <c r="L1" s="1">
        <v>2030</v>
      </c>
      <c r="M1" s="1">
        <v>2031</v>
      </c>
      <c r="N1" s="1">
        <v>2032</v>
      </c>
      <c r="O1" s="1">
        <v>2033</v>
      </c>
      <c r="P1" s="1">
        <v>2034</v>
      </c>
      <c r="Q1" s="1">
        <v>2035</v>
      </c>
      <c r="R1" s="1">
        <v>2036</v>
      </c>
      <c r="S1" s="1">
        <v>2037</v>
      </c>
      <c r="T1" s="1">
        <v>2038</v>
      </c>
      <c r="U1" s="1">
        <v>2039</v>
      </c>
      <c r="V1" s="1">
        <v>2040</v>
      </c>
      <c r="W1" s="1">
        <v>2041</v>
      </c>
      <c r="X1" s="1">
        <v>2042</v>
      </c>
      <c r="Y1" s="1">
        <v>2043</v>
      </c>
      <c r="Z1" s="1">
        <v>2044</v>
      </c>
      <c r="AA1" s="1">
        <v>2045</v>
      </c>
      <c r="AB1" s="1">
        <v>2046</v>
      </c>
      <c r="AC1" s="1">
        <v>2047</v>
      </c>
      <c r="AD1" s="1">
        <v>2048</v>
      </c>
      <c r="AE1" s="1">
        <v>2049</v>
      </c>
      <c r="AF1" s="1">
        <v>2050</v>
      </c>
      <c r="AG1" s="11"/>
      <c r="AH1" s="11"/>
      <c r="AI1" s="11"/>
    </row>
    <row r="2" spans="1:35">
      <c r="A2" t="s">
        <v>2</v>
      </c>
      <c r="B2" s="16">
        <f>'BIFUbC-biomass pre-CHP'!B2+CHP!B123</f>
        <v>25608141924185.793</v>
      </c>
      <c r="C2" s="16">
        <f>'BIFUbC-biomass pre-CHP'!C2+CHP!C123</f>
        <v>26737651374328.07</v>
      </c>
      <c r="D2" s="16">
        <f>'BIFUbC-biomass pre-CHP'!D2+CHP!D123</f>
        <v>27867160824470.344</v>
      </c>
      <c r="E2" s="16">
        <f>'BIFUbC-biomass pre-CHP'!E2+CHP!E123</f>
        <v>28996670274612.621</v>
      </c>
      <c r="F2" s="16">
        <f>'BIFUbC-biomass pre-CHP'!F2+CHP!F123</f>
        <v>30126179724754.898</v>
      </c>
      <c r="G2" s="16">
        <f>'BIFUbC-biomass pre-CHP'!G2+CHP!G123</f>
        <v>31255689174897.176</v>
      </c>
      <c r="H2" s="16">
        <f>'BIFUbC-biomass pre-CHP'!H2+CHP!H123</f>
        <v>32069986557877.391</v>
      </c>
      <c r="I2" s="16">
        <f>'BIFUbC-biomass pre-CHP'!I2+CHP!I123</f>
        <v>32884283940857.602</v>
      </c>
      <c r="J2" s="16">
        <f>'BIFUbC-biomass pre-CHP'!J2+CHP!J123</f>
        <v>33698581323837.551</v>
      </c>
      <c r="K2" s="16">
        <f>'BIFUbC-biomass pre-CHP'!K2+CHP!K123</f>
        <v>34512878706817.762</v>
      </c>
      <c r="L2" s="16">
        <f>'BIFUbC-biomass pre-CHP'!L2+CHP!L123</f>
        <v>35327176089797.586</v>
      </c>
      <c r="M2" s="16">
        <f>'BIFUbC-biomass pre-CHP'!M2+CHP!M123</f>
        <v>36050875367575.281</v>
      </c>
      <c r="N2" s="16">
        <f>'BIFUbC-biomass pre-CHP'!N2+CHP!N123</f>
        <v>36774574645352.578</v>
      </c>
      <c r="O2" s="16">
        <f>'BIFUbC-biomass pre-CHP'!O2+CHP!O123</f>
        <v>37498273923130.141</v>
      </c>
      <c r="P2" s="16">
        <f>'BIFUbC-biomass pre-CHP'!P2+CHP!P123</f>
        <v>38221973200907.445</v>
      </c>
      <c r="Q2" s="16">
        <f>'BIFUbC-biomass pre-CHP'!Q2+CHP!Q123</f>
        <v>38945672478684.75</v>
      </c>
      <c r="R2" s="16">
        <f>'BIFUbC-biomass pre-CHP'!R2+CHP!R123</f>
        <v>39683156446864.586</v>
      </c>
      <c r="S2" s="16">
        <f>'BIFUbC-biomass pre-CHP'!S2+CHP!S123</f>
        <v>40420640415044.43</v>
      </c>
      <c r="T2" s="16">
        <f>'BIFUbC-biomass pre-CHP'!T2+CHP!T123</f>
        <v>41158124383224.008</v>
      </c>
      <c r="U2" s="16">
        <f>'BIFUbC-biomass pre-CHP'!U2+CHP!U123</f>
        <v>41895608351403.859</v>
      </c>
      <c r="V2" s="16">
        <f>'BIFUbC-biomass pre-CHP'!V2+CHP!V123</f>
        <v>42633092319583.313</v>
      </c>
      <c r="W2" s="16">
        <f>'BIFUbC-biomass pre-CHP'!W2+CHP!W123</f>
        <v>43352196700559.977</v>
      </c>
      <c r="X2" s="16">
        <f>'BIFUbC-biomass pre-CHP'!X2+CHP!X123</f>
        <v>44083832618266.078</v>
      </c>
      <c r="Y2" s="16">
        <f>'BIFUbC-biomass pre-CHP'!Y2+CHP!Y123</f>
        <v>44815468535972.18</v>
      </c>
      <c r="Z2" s="16">
        <f>'BIFUbC-biomass pre-CHP'!Z2+CHP!Z123</f>
        <v>45547104453678.016</v>
      </c>
      <c r="AA2" s="16">
        <f>'BIFUbC-biomass pre-CHP'!AA2+CHP!AA123</f>
        <v>46278740371384.125</v>
      </c>
      <c r="AB2" s="16">
        <f>'BIFUbC-biomass pre-CHP'!AB2+CHP!AB123</f>
        <v>47010376289090.227</v>
      </c>
      <c r="AC2" s="16">
        <f>'BIFUbC-biomass pre-CHP'!AC2+CHP!AC123</f>
        <v>47742012206796.063</v>
      </c>
      <c r="AD2" s="16">
        <f>'BIFUbC-biomass pre-CHP'!AD2+CHP!AD123</f>
        <v>48473648124502.164</v>
      </c>
      <c r="AE2" s="16">
        <f>'BIFUbC-biomass pre-CHP'!AE2+CHP!AE123</f>
        <v>49205284042208.258</v>
      </c>
      <c r="AF2" s="16">
        <f>'BIFUbC-biomass pre-CHP'!AF2+CHP!AF123</f>
        <v>49936919959914.102</v>
      </c>
    </row>
    <row r="3" spans="1:35">
      <c r="A3" t="s">
        <v>3</v>
      </c>
      <c r="B3" s="16">
        <f>'BIFUbC-biomass pre-CHP'!B3+CHP!B124</f>
        <v>0</v>
      </c>
      <c r="C3" s="16">
        <f>'BIFUbC-biomass pre-CHP'!C3+CHP!C124</f>
        <v>0</v>
      </c>
      <c r="D3" s="16">
        <f>'BIFUbC-biomass pre-CHP'!D3+CHP!D124</f>
        <v>0</v>
      </c>
      <c r="E3" s="16">
        <f>'BIFUbC-biomass pre-CHP'!E3+CHP!E124</f>
        <v>0</v>
      </c>
      <c r="F3" s="16">
        <f>'BIFUbC-biomass pre-CHP'!F3+CHP!F124</f>
        <v>0</v>
      </c>
      <c r="G3" s="16">
        <f>'BIFUbC-biomass pre-CHP'!G3+CHP!G124</f>
        <v>0</v>
      </c>
      <c r="H3" s="16">
        <f>'BIFUbC-biomass pre-CHP'!H3+CHP!H124</f>
        <v>0</v>
      </c>
      <c r="I3" s="16">
        <f>'BIFUbC-biomass pre-CHP'!I3+CHP!I124</f>
        <v>0</v>
      </c>
      <c r="J3" s="16">
        <f>'BIFUbC-biomass pre-CHP'!J3+CHP!J124</f>
        <v>0</v>
      </c>
      <c r="K3" s="16">
        <f>'BIFUbC-biomass pre-CHP'!K3+CHP!K124</f>
        <v>0</v>
      </c>
      <c r="L3" s="16">
        <f>'BIFUbC-biomass pre-CHP'!L3+CHP!L124</f>
        <v>0</v>
      </c>
      <c r="M3" s="16">
        <f>'BIFUbC-biomass pre-CHP'!M3+CHP!M124</f>
        <v>0</v>
      </c>
      <c r="N3" s="16">
        <f>'BIFUbC-biomass pre-CHP'!N3+CHP!N124</f>
        <v>0</v>
      </c>
      <c r="O3" s="16">
        <f>'BIFUbC-biomass pre-CHP'!O3+CHP!O124</f>
        <v>0</v>
      </c>
      <c r="P3" s="16">
        <f>'BIFUbC-biomass pre-CHP'!P3+CHP!P124</f>
        <v>0</v>
      </c>
      <c r="Q3" s="16">
        <f>'BIFUbC-biomass pre-CHP'!Q3+CHP!Q124</f>
        <v>0</v>
      </c>
      <c r="R3" s="16">
        <f>'BIFUbC-biomass pre-CHP'!R3+CHP!R124</f>
        <v>0</v>
      </c>
      <c r="S3" s="16">
        <f>'BIFUbC-biomass pre-CHP'!S3+CHP!S124</f>
        <v>0</v>
      </c>
      <c r="T3" s="16">
        <f>'BIFUbC-biomass pre-CHP'!T3+CHP!T124</f>
        <v>0</v>
      </c>
      <c r="U3" s="16">
        <f>'BIFUbC-biomass pre-CHP'!U3+CHP!U124</f>
        <v>0</v>
      </c>
      <c r="V3" s="16">
        <f>'BIFUbC-biomass pre-CHP'!V3+CHP!V124</f>
        <v>0</v>
      </c>
      <c r="W3" s="16">
        <f>'BIFUbC-biomass pre-CHP'!W3+CHP!W124</f>
        <v>0</v>
      </c>
      <c r="X3" s="16">
        <f>'BIFUbC-biomass pre-CHP'!X3+CHP!X124</f>
        <v>0</v>
      </c>
      <c r="Y3" s="16">
        <f>'BIFUbC-biomass pre-CHP'!Y3+CHP!Y124</f>
        <v>0</v>
      </c>
      <c r="Z3" s="16">
        <f>'BIFUbC-biomass pre-CHP'!Z3+CHP!Z124</f>
        <v>0</v>
      </c>
      <c r="AA3" s="16">
        <f>'BIFUbC-biomass pre-CHP'!AA3+CHP!AA124</f>
        <v>0</v>
      </c>
      <c r="AB3" s="16">
        <f>'BIFUbC-biomass pre-CHP'!AB3+CHP!AB124</f>
        <v>0</v>
      </c>
      <c r="AC3" s="16">
        <f>'BIFUbC-biomass pre-CHP'!AC3+CHP!AC124</f>
        <v>0</v>
      </c>
      <c r="AD3" s="16">
        <f>'BIFUbC-biomass pre-CHP'!AD3+CHP!AD124</f>
        <v>0</v>
      </c>
      <c r="AE3" s="16">
        <f>'BIFUbC-biomass pre-CHP'!AE3+CHP!AE124</f>
        <v>0</v>
      </c>
      <c r="AF3" s="16">
        <f>'BIFUbC-biomass pre-CHP'!AF3+CHP!AF124</f>
        <v>0</v>
      </c>
    </row>
    <row r="4" spans="1:35">
      <c r="A4" t="s">
        <v>4</v>
      </c>
      <c r="B4" s="16">
        <f>'BIFUbC-biomass pre-CHP'!B4+CHP!B125</f>
        <v>0</v>
      </c>
      <c r="C4" s="16">
        <f>'BIFUbC-biomass pre-CHP'!C4+CHP!C125</f>
        <v>0</v>
      </c>
      <c r="D4" s="16">
        <f>'BIFUbC-biomass pre-CHP'!D4+CHP!D125</f>
        <v>0</v>
      </c>
      <c r="E4" s="16">
        <f>'BIFUbC-biomass pre-CHP'!E4+CHP!E125</f>
        <v>0</v>
      </c>
      <c r="F4" s="16">
        <f>'BIFUbC-biomass pre-CHP'!F4+CHP!F125</f>
        <v>0</v>
      </c>
      <c r="G4" s="16">
        <f>'BIFUbC-biomass pre-CHP'!G4+CHP!G125</f>
        <v>0</v>
      </c>
      <c r="H4" s="16">
        <f>'BIFUbC-biomass pre-CHP'!H4+CHP!H125</f>
        <v>0</v>
      </c>
      <c r="I4" s="16">
        <f>'BIFUbC-biomass pre-CHP'!I4+CHP!I125</f>
        <v>0</v>
      </c>
      <c r="J4" s="16">
        <f>'BIFUbC-biomass pre-CHP'!J4+CHP!J125</f>
        <v>0</v>
      </c>
      <c r="K4" s="16">
        <f>'BIFUbC-biomass pre-CHP'!K4+CHP!K125</f>
        <v>0</v>
      </c>
      <c r="L4" s="16">
        <f>'BIFUbC-biomass pre-CHP'!L4+CHP!L125</f>
        <v>0</v>
      </c>
      <c r="M4" s="16">
        <f>'BIFUbC-biomass pre-CHP'!M4+CHP!M125</f>
        <v>0</v>
      </c>
      <c r="N4" s="16">
        <f>'BIFUbC-biomass pre-CHP'!N4+CHP!N125</f>
        <v>0</v>
      </c>
      <c r="O4" s="16">
        <f>'BIFUbC-biomass pre-CHP'!O4+CHP!O125</f>
        <v>0</v>
      </c>
      <c r="P4" s="16">
        <f>'BIFUbC-biomass pre-CHP'!P4+CHP!P125</f>
        <v>0</v>
      </c>
      <c r="Q4" s="16">
        <f>'BIFUbC-biomass pre-CHP'!Q4+CHP!Q125</f>
        <v>0</v>
      </c>
      <c r="R4" s="16">
        <f>'BIFUbC-biomass pre-CHP'!R4+CHP!R125</f>
        <v>0</v>
      </c>
      <c r="S4" s="16">
        <f>'BIFUbC-biomass pre-CHP'!S4+CHP!S125</f>
        <v>0</v>
      </c>
      <c r="T4" s="16">
        <f>'BIFUbC-biomass pre-CHP'!T4+CHP!T125</f>
        <v>0</v>
      </c>
      <c r="U4" s="16">
        <f>'BIFUbC-biomass pre-CHP'!U4+CHP!U125</f>
        <v>0</v>
      </c>
      <c r="V4" s="16">
        <f>'BIFUbC-biomass pre-CHP'!V4+CHP!V125</f>
        <v>0</v>
      </c>
      <c r="W4" s="16">
        <f>'BIFUbC-biomass pre-CHP'!W4+CHP!W125</f>
        <v>0</v>
      </c>
      <c r="X4" s="16">
        <f>'BIFUbC-biomass pre-CHP'!X4+CHP!X125</f>
        <v>0</v>
      </c>
      <c r="Y4" s="16">
        <f>'BIFUbC-biomass pre-CHP'!Y4+CHP!Y125</f>
        <v>0</v>
      </c>
      <c r="Z4" s="16">
        <f>'BIFUbC-biomass pre-CHP'!Z4+CHP!Z125</f>
        <v>0</v>
      </c>
      <c r="AA4" s="16">
        <f>'BIFUbC-biomass pre-CHP'!AA4+CHP!AA125</f>
        <v>0</v>
      </c>
      <c r="AB4" s="16">
        <f>'BIFUbC-biomass pre-CHP'!AB4+CHP!AB125</f>
        <v>0</v>
      </c>
      <c r="AC4" s="16">
        <f>'BIFUbC-biomass pre-CHP'!AC4+CHP!AC125</f>
        <v>0</v>
      </c>
      <c r="AD4" s="16">
        <f>'BIFUbC-biomass pre-CHP'!AD4+CHP!AD125</f>
        <v>0</v>
      </c>
      <c r="AE4" s="16">
        <f>'BIFUbC-biomass pre-CHP'!AE4+CHP!AE125</f>
        <v>0</v>
      </c>
      <c r="AF4" s="16">
        <f>'BIFUbC-biomass pre-CHP'!AF4+CHP!AF125</f>
        <v>0</v>
      </c>
    </row>
    <row r="5" spans="1:35">
      <c r="A5" t="s">
        <v>5</v>
      </c>
      <c r="B5" s="16">
        <f>'BIFUbC-biomass pre-CHP'!B5+CHP!B126</f>
        <v>110063410303.11098</v>
      </c>
      <c r="C5" s="16">
        <f>'BIFUbC-biomass pre-CHP'!C5+CHP!C126</f>
        <v>114192137200.65338</v>
      </c>
      <c r="D5" s="16">
        <f>'BIFUbC-biomass pre-CHP'!D5+CHP!D126</f>
        <v>118320864098.19579</v>
      </c>
      <c r="E5" s="16">
        <f>'BIFUbC-biomass pre-CHP'!E5+CHP!E126</f>
        <v>122449590995.73817</v>
      </c>
      <c r="F5" s="16">
        <f>'BIFUbC-biomass pre-CHP'!F5+CHP!F126</f>
        <v>126578317893.28059</v>
      </c>
      <c r="G5" s="16">
        <f>'BIFUbC-biomass pre-CHP'!G5+CHP!G126</f>
        <v>130707044790.82298</v>
      </c>
      <c r="H5" s="16">
        <f>'BIFUbC-biomass pre-CHP'!H5+CHP!H126</f>
        <v>132010709668.50566</v>
      </c>
      <c r="I5" s="16">
        <f>'BIFUbC-biomass pre-CHP'!I5+CHP!I126</f>
        <v>133314374546.18832</v>
      </c>
      <c r="J5" s="16">
        <f>'BIFUbC-biomass pre-CHP'!J5+CHP!J126</f>
        <v>134618039423.8709</v>
      </c>
      <c r="K5" s="16">
        <f>'BIFUbC-biomass pre-CHP'!K5+CHP!K126</f>
        <v>135921704301.55356</v>
      </c>
      <c r="L5" s="16">
        <f>'BIFUbC-biomass pre-CHP'!L5+CHP!L126</f>
        <v>137225369179.23605</v>
      </c>
      <c r="M5" s="16">
        <f>'BIFUbC-biomass pre-CHP'!M5+CHP!M126</f>
        <v>138045056402.61469</v>
      </c>
      <c r="N5" s="16">
        <f>'BIFUbC-biomass pre-CHP'!N5+CHP!N126</f>
        <v>138864743625.99316</v>
      </c>
      <c r="O5" s="16">
        <f>'BIFUbC-biomass pre-CHP'!O5+CHP!O126</f>
        <v>139684430849.37173</v>
      </c>
      <c r="P5" s="16">
        <f>'BIFUbC-biomass pre-CHP'!P5+CHP!P126</f>
        <v>140504118072.75021</v>
      </c>
      <c r="Q5" s="16">
        <f>'BIFUbC-biomass pre-CHP'!Q5+CHP!Q126</f>
        <v>141323805296.12866</v>
      </c>
      <c r="R5" s="16">
        <f>'BIFUbC-biomass pre-CHP'!R5+CHP!R126</f>
        <v>142007705911.4592</v>
      </c>
      <c r="S5" s="16">
        <f>'BIFUbC-biomass pre-CHP'!S5+CHP!S126</f>
        <v>142691606526.78973</v>
      </c>
      <c r="T5" s="16">
        <f>'BIFUbC-biomass pre-CHP'!T5+CHP!T126</f>
        <v>143375507142.12012</v>
      </c>
      <c r="U5" s="16">
        <f>'BIFUbC-biomass pre-CHP'!U5+CHP!U126</f>
        <v>144059407757.45065</v>
      </c>
      <c r="V5" s="16">
        <f>'BIFUbC-biomass pre-CHP'!V5+CHP!V126</f>
        <v>144743308372.78098</v>
      </c>
      <c r="W5" s="16">
        <f>'BIFUbC-biomass pre-CHP'!W5+CHP!W126</f>
        <v>145608257798.84232</v>
      </c>
      <c r="X5" s="16">
        <f>'BIFUbC-biomass pre-CHP'!X5+CHP!X126</f>
        <v>146349764853.95068</v>
      </c>
      <c r="Y5" s="16">
        <f>'BIFUbC-biomass pre-CHP'!Y5+CHP!Y126</f>
        <v>147091271909.05917</v>
      </c>
      <c r="Z5" s="16">
        <f>'BIFUbC-biomass pre-CHP'!Z5+CHP!Z126</f>
        <v>147832778964.16754</v>
      </c>
      <c r="AA5" s="16">
        <f>'BIFUbC-biomass pre-CHP'!AA5+CHP!AA126</f>
        <v>148574286019.27606</v>
      </c>
      <c r="AB5" s="16">
        <f>'BIFUbC-biomass pre-CHP'!AB5+CHP!AB126</f>
        <v>149315793074.3844</v>
      </c>
      <c r="AC5" s="16">
        <f>'BIFUbC-biomass pre-CHP'!AC5+CHP!AC126</f>
        <v>150057300129.4928</v>
      </c>
      <c r="AD5" s="16">
        <f>'BIFUbC-biomass pre-CHP'!AD5+CHP!AD126</f>
        <v>150798807184.60129</v>
      </c>
      <c r="AE5" s="16">
        <f>'BIFUbC-biomass pre-CHP'!AE5+CHP!AE126</f>
        <v>151540314239.70978</v>
      </c>
      <c r="AF5" s="16">
        <f>'BIFUbC-biomass pre-CHP'!AF5+CHP!AF126</f>
        <v>152281821294.81815</v>
      </c>
    </row>
    <row r="6" spans="1:35">
      <c r="A6" t="s">
        <v>6</v>
      </c>
      <c r="B6" s="16">
        <f>'BIFUbC-biomass pre-CHP'!B6+CHP!B127</f>
        <v>10152193451894.342</v>
      </c>
      <c r="C6" s="16">
        <f>'BIFUbC-biomass pre-CHP'!C6+CHP!C127</f>
        <v>10596474802090.443</v>
      </c>
      <c r="D6" s="16">
        <f>'BIFUbC-biomass pre-CHP'!D6+CHP!D127</f>
        <v>11040756152286.545</v>
      </c>
      <c r="E6" s="16">
        <f>'BIFUbC-biomass pre-CHP'!E6+CHP!E127</f>
        <v>11485037502482.645</v>
      </c>
      <c r="F6" s="16">
        <f>'BIFUbC-biomass pre-CHP'!F6+CHP!F127</f>
        <v>11929318852678.748</v>
      </c>
      <c r="G6" s="16">
        <f>'BIFUbC-biomass pre-CHP'!G6+CHP!G127</f>
        <v>12373600202874.85</v>
      </c>
      <c r="H6" s="16">
        <f>'BIFUbC-biomass pre-CHP'!H6+CHP!H127</f>
        <v>12685816511456.398</v>
      </c>
      <c r="I6" s="16">
        <f>'BIFUbC-biomass pre-CHP'!I6+CHP!I127</f>
        <v>12998032820037.949</v>
      </c>
      <c r="J6" s="16">
        <f>'BIFUbC-biomass pre-CHP'!J6+CHP!J127</f>
        <v>13310249128619.4</v>
      </c>
      <c r="K6" s="16">
        <f>'BIFUbC-biomass pre-CHP'!K6+CHP!K127</f>
        <v>13622465437200.951</v>
      </c>
      <c r="L6" s="16">
        <f>'BIFUbC-biomass pre-CHP'!L6+CHP!L127</f>
        <v>13934681745782.354</v>
      </c>
      <c r="M6" s="16">
        <f>'BIFUbC-biomass pre-CHP'!M6+CHP!M127</f>
        <v>14210524143229.588</v>
      </c>
      <c r="N6" s="16">
        <f>'BIFUbC-biomass pre-CHP'!N6+CHP!N127</f>
        <v>14486366540676.672</v>
      </c>
      <c r="O6" s="16">
        <f>'BIFUbC-biomass pre-CHP'!O6+CHP!O127</f>
        <v>14762208938123.855</v>
      </c>
      <c r="P6" s="16">
        <f>'BIFUbC-biomass pre-CHP'!P6+CHP!P127</f>
        <v>15038051335570.941</v>
      </c>
      <c r="Q6" s="16">
        <f>'BIFUbC-biomass pre-CHP'!Q6+CHP!Q127</f>
        <v>15313893733018.025</v>
      </c>
      <c r="R6" s="16">
        <f>'BIFUbC-biomass pre-CHP'!R6+CHP!R127</f>
        <v>15594259026163.848</v>
      </c>
      <c r="S6" s="16">
        <f>'BIFUbC-biomass pre-CHP'!S6+CHP!S127</f>
        <v>15874624319309.668</v>
      </c>
      <c r="T6" s="16">
        <f>'BIFUbC-biomass pre-CHP'!T6+CHP!T127</f>
        <v>16154989612455.393</v>
      </c>
      <c r="U6" s="16">
        <f>'BIFUbC-biomass pre-CHP'!U6+CHP!U127</f>
        <v>16435354905601.213</v>
      </c>
      <c r="V6" s="16">
        <f>'BIFUbC-biomass pre-CHP'!V6+CHP!V127</f>
        <v>16715720198746.889</v>
      </c>
      <c r="W6" s="16">
        <f>'BIFUbC-biomass pre-CHP'!W6+CHP!W127</f>
        <v>16990054964294.477</v>
      </c>
      <c r="X6" s="16">
        <f>'BIFUbC-biomass pre-CHP'!X6+CHP!X127</f>
        <v>17268501453204.494</v>
      </c>
      <c r="Y6" s="16">
        <f>'BIFUbC-biomass pre-CHP'!Y6+CHP!Y127</f>
        <v>17546947942114.512</v>
      </c>
      <c r="Z6" s="16">
        <f>'BIFUbC-biomass pre-CHP'!Z6+CHP!Z127</f>
        <v>17825394431024.43</v>
      </c>
      <c r="AA6" s="16">
        <f>'BIFUbC-biomass pre-CHP'!AA6+CHP!AA127</f>
        <v>18103840919934.449</v>
      </c>
      <c r="AB6" s="16">
        <f>'BIFUbC-biomass pre-CHP'!AB6+CHP!AB127</f>
        <v>18382287408844.465</v>
      </c>
      <c r="AC6" s="16">
        <f>'BIFUbC-biomass pre-CHP'!AC6+CHP!AC127</f>
        <v>18660733897754.383</v>
      </c>
      <c r="AD6" s="16">
        <f>'BIFUbC-biomass pre-CHP'!AD6+CHP!AD127</f>
        <v>18939180386664.402</v>
      </c>
      <c r="AE6" s="16">
        <f>'BIFUbC-biomass pre-CHP'!AE6+CHP!AE127</f>
        <v>19217626875574.422</v>
      </c>
      <c r="AF6" s="16">
        <f>'BIFUbC-biomass pre-CHP'!AF6+CHP!AF127</f>
        <v>19496073364484.34</v>
      </c>
    </row>
    <row r="7" spans="1:35">
      <c r="A7" t="s">
        <v>7</v>
      </c>
      <c r="B7" s="16">
        <f>'BIFUbC-biomass pre-CHP'!B7+CHP!B128</f>
        <v>20628041260735.699</v>
      </c>
      <c r="C7" s="16">
        <f>'BIFUbC-biomass pre-CHP'!C7+CHP!C128</f>
        <v>21539738648305.363</v>
      </c>
      <c r="D7" s="16">
        <f>'BIFUbC-biomass pre-CHP'!D7+CHP!D128</f>
        <v>22451436035875.031</v>
      </c>
      <c r="E7" s="16">
        <f>'BIFUbC-biomass pre-CHP'!E7+CHP!E128</f>
        <v>23363133423444.691</v>
      </c>
      <c r="F7" s="16">
        <f>'BIFUbC-biomass pre-CHP'!F7+CHP!F128</f>
        <v>24274830811014.359</v>
      </c>
      <c r="G7" s="16">
        <f>'BIFUbC-biomass pre-CHP'!G7+CHP!G128</f>
        <v>25186528198584.023</v>
      </c>
      <c r="H7" s="16">
        <f>'BIFUbC-biomass pre-CHP'!H7+CHP!H128</f>
        <v>25848055772742.133</v>
      </c>
      <c r="I7" s="16">
        <f>'BIFUbC-biomass pre-CHP'!I7+CHP!I128</f>
        <v>26509583346900.246</v>
      </c>
      <c r="J7" s="16">
        <f>'BIFUbC-biomass pre-CHP'!J7+CHP!J128</f>
        <v>27171110921058.145</v>
      </c>
      <c r="K7" s="16">
        <f>'BIFUbC-biomass pre-CHP'!K7+CHP!K128</f>
        <v>27832638495216.258</v>
      </c>
      <c r="L7" s="16">
        <f>'BIFUbC-biomass pre-CHP'!L7+CHP!L128</f>
        <v>28494166069374.047</v>
      </c>
      <c r="M7" s="16">
        <f>'BIFUbC-biomass pre-CHP'!M7+CHP!M128</f>
        <v>29082955183386.367</v>
      </c>
      <c r="N7" s="16">
        <f>'BIFUbC-biomass pre-CHP'!N7+CHP!N128</f>
        <v>29671744297398.375</v>
      </c>
      <c r="O7" s="16">
        <f>'BIFUbC-biomass pre-CHP'!O7+CHP!O128</f>
        <v>30260533411410.59</v>
      </c>
      <c r="P7" s="16">
        <f>'BIFUbC-biomass pre-CHP'!P7+CHP!P128</f>
        <v>30849322525422.59</v>
      </c>
      <c r="Q7" s="16">
        <f>'BIFUbC-biomass pre-CHP'!Q7+CHP!Q128</f>
        <v>31438111639434.598</v>
      </c>
      <c r="R7" s="16">
        <f>'BIFUbC-biomass pre-CHP'!R7+CHP!R128</f>
        <v>32038501053085.098</v>
      </c>
      <c r="S7" s="16">
        <f>'BIFUbC-biomass pre-CHP'!S7+CHP!S128</f>
        <v>32638890466735.598</v>
      </c>
      <c r="T7" s="16">
        <f>'BIFUbC-biomass pre-CHP'!T7+CHP!T128</f>
        <v>33239279880385.887</v>
      </c>
      <c r="U7" s="16">
        <f>'BIFUbC-biomass pre-CHP'!U7+CHP!U128</f>
        <v>33839669294036.387</v>
      </c>
      <c r="V7" s="16">
        <f>'BIFUbC-biomass pre-CHP'!V7+CHP!V128</f>
        <v>34440058707686.566</v>
      </c>
      <c r="W7" s="16">
        <f>'BIFUbC-biomass pre-CHP'!W7+CHP!W128</f>
        <v>35024981055152.582</v>
      </c>
      <c r="X7" s="16">
        <f>'BIFUbC-biomass pre-CHP'!X7+CHP!X128</f>
        <v>35620449129562.555</v>
      </c>
      <c r="Y7" s="16">
        <f>'BIFUbC-biomass pre-CHP'!Y7+CHP!Y128</f>
        <v>36215917203972.539</v>
      </c>
      <c r="Z7" s="16">
        <f>'BIFUbC-biomass pre-CHP'!Z7+CHP!Z128</f>
        <v>36811385278382.305</v>
      </c>
      <c r="AA7" s="16">
        <f>'BIFUbC-biomass pre-CHP'!AA7+CHP!AA128</f>
        <v>37406853352792.281</v>
      </c>
      <c r="AB7" s="16">
        <f>'BIFUbC-biomass pre-CHP'!AB7+CHP!AB128</f>
        <v>38002321427202.258</v>
      </c>
      <c r="AC7" s="16">
        <f>'BIFUbC-biomass pre-CHP'!AC7+CHP!AC128</f>
        <v>38597789501612.023</v>
      </c>
      <c r="AD7" s="16">
        <f>'BIFUbC-biomass pre-CHP'!AD7+CHP!AD128</f>
        <v>39193257576021.992</v>
      </c>
      <c r="AE7" s="16">
        <f>'BIFUbC-biomass pre-CHP'!AE7+CHP!AE128</f>
        <v>39788725650431.977</v>
      </c>
      <c r="AF7" s="16">
        <f>'BIFUbC-biomass pre-CHP'!AF7+CHP!AF128</f>
        <v>40384193724841.742</v>
      </c>
    </row>
    <row r="8" spans="1:35">
      <c r="A8" t="s">
        <v>8</v>
      </c>
      <c r="B8" s="16">
        <f>'BIFUbC-biomass pre-CHP'!B8+CHP!B129</f>
        <v>12413808489646.379</v>
      </c>
      <c r="C8" s="16">
        <f>'BIFUbC-biomass pre-CHP'!C8+CHP!C129</f>
        <v>12964755690411.402</v>
      </c>
      <c r="D8" s="16">
        <f>'BIFUbC-biomass pre-CHP'!D8+CHP!D129</f>
        <v>13515702891176.422</v>
      </c>
      <c r="E8" s="16">
        <f>'BIFUbC-biomass pre-CHP'!E8+CHP!E129</f>
        <v>14066650091941.443</v>
      </c>
      <c r="F8" s="16">
        <f>'BIFUbC-biomass pre-CHP'!F8+CHP!F129</f>
        <v>14617597292706.463</v>
      </c>
      <c r="G8" s="16">
        <f>'BIFUbC-biomass pre-CHP'!G8+CHP!G129</f>
        <v>15168544493471.486</v>
      </c>
      <c r="H8" s="16">
        <f>'BIFUbC-biomass pre-CHP'!H8+CHP!H129</f>
        <v>15573588177660.432</v>
      </c>
      <c r="I8" s="16">
        <f>'BIFUbC-biomass pre-CHP'!I8+CHP!I129</f>
        <v>15978631861849.373</v>
      </c>
      <c r="J8" s="16">
        <f>'BIFUbC-biomass pre-CHP'!J8+CHP!J129</f>
        <v>16383675546038.188</v>
      </c>
      <c r="K8" s="16">
        <f>'BIFUbC-biomass pre-CHP'!K8+CHP!K129</f>
        <v>16788719230227.131</v>
      </c>
      <c r="L8" s="16">
        <f>'BIFUbC-biomass pre-CHP'!L8+CHP!L129</f>
        <v>17193762914415.879</v>
      </c>
      <c r="M8" s="16">
        <f>'BIFUbC-biomass pre-CHP'!M8+CHP!M129</f>
        <v>17555332061141.395</v>
      </c>
      <c r="N8" s="16">
        <f>'BIFUbC-biomass pre-CHP'!N8+CHP!N129</f>
        <v>17916901207866.715</v>
      </c>
      <c r="O8" s="16">
        <f>'BIFUbC-biomass pre-CHP'!O8+CHP!O129</f>
        <v>18278470354592.168</v>
      </c>
      <c r="P8" s="16">
        <f>'BIFUbC-biomass pre-CHP'!P8+CHP!P129</f>
        <v>18640039501317.488</v>
      </c>
      <c r="Q8" s="16">
        <f>'BIFUbC-biomass pre-CHP'!Q8+CHP!Q129</f>
        <v>19001608648042.809</v>
      </c>
      <c r="R8" s="16">
        <f>'BIFUbC-biomass pre-CHP'!R8+CHP!R129</f>
        <v>19370775182445.945</v>
      </c>
      <c r="S8" s="16">
        <f>'BIFUbC-biomass pre-CHP'!S8+CHP!S129</f>
        <v>19739941716849.086</v>
      </c>
      <c r="T8" s="16">
        <f>'BIFUbC-biomass pre-CHP'!T8+CHP!T129</f>
        <v>20109108251252.094</v>
      </c>
      <c r="U8" s="16">
        <f>'BIFUbC-biomass pre-CHP'!U8+CHP!U129</f>
        <v>20478274785655.234</v>
      </c>
      <c r="V8" s="16">
        <f>'BIFUbC-biomass pre-CHP'!V8+CHP!V129</f>
        <v>20847441320058.18</v>
      </c>
      <c r="W8" s="16">
        <f>'BIFUbC-biomass pre-CHP'!W8+CHP!W129</f>
        <v>21206478004224.332</v>
      </c>
      <c r="X8" s="16">
        <f>'BIFUbC-biomass pre-CHP'!X8+CHP!X129</f>
        <v>21572421404461.156</v>
      </c>
      <c r="Y8" s="16">
        <f>'BIFUbC-biomass pre-CHP'!Y8+CHP!Y129</f>
        <v>21938364804697.98</v>
      </c>
      <c r="Z8" s="16">
        <f>'BIFUbC-biomass pre-CHP'!Z8+CHP!Z129</f>
        <v>22304308204934.672</v>
      </c>
      <c r="AA8" s="16">
        <f>'BIFUbC-biomass pre-CHP'!AA8+CHP!AA129</f>
        <v>22670251605171.496</v>
      </c>
      <c r="AB8" s="16">
        <f>'BIFUbC-biomass pre-CHP'!AB8+CHP!AB129</f>
        <v>23036195005408.32</v>
      </c>
      <c r="AC8" s="16">
        <f>'BIFUbC-biomass pre-CHP'!AC8+CHP!AC129</f>
        <v>23402138405645.012</v>
      </c>
      <c r="AD8" s="16">
        <f>'BIFUbC-biomass pre-CHP'!AD8+CHP!AD129</f>
        <v>23768081805881.836</v>
      </c>
      <c r="AE8" s="16">
        <f>'BIFUbC-biomass pre-CHP'!AE8+CHP!AE129</f>
        <v>24134025206118.66</v>
      </c>
      <c r="AF8" s="16">
        <f>'BIFUbC-biomass pre-CHP'!AF8+CHP!AF129</f>
        <v>24499968606355.352</v>
      </c>
    </row>
    <row r="9" spans="1:35">
      <c r="A9" t="s">
        <v>9</v>
      </c>
      <c r="B9" s="16">
        <f>'BIFUbC-biomass pre-CHP'!B9+CHP!B130</f>
        <v>109820678505181.97</v>
      </c>
      <c r="C9" s="16">
        <f>'BIFUbC-biomass pre-CHP'!C9+CHP!C130</f>
        <v>114697503906061.81</v>
      </c>
      <c r="D9" s="16">
        <f>'BIFUbC-biomass pre-CHP'!D9+CHP!D130</f>
        <v>119574329306941.63</v>
      </c>
      <c r="E9" s="16">
        <f>'BIFUbC-biomass pre-CHP'!E9+CHP!E130</f>
        <v>124451154707821.44</v>
      </c>
      <c r="F9" s="16">
        <f>'BIFUbC-biomass pre-CHP'!F9+CHP!F130</f>
        <v>129327980108701.27</v>
      </c>
      <c r="G9" s="16">
        <f>'BIFUbC-biomass pre-CHP'!G9+CHP!G130</f>
        <v>134204805509581.09</v>
      </c>
      <c r="H9" s="16">
        <f>'BIFUbC-biomass pre-CHP'!H9+CHP!H130</f>
        <v>137796515299790.52</v>
      </c>
      <c r="I9" s="16">
        <f>'BIFUbC-biomass pre-CHP'!I9+CHP!I130</f>
        <v>141388225089999.94</v>
      </c>
      <c r="J9" s="16">
        <f>'BIFUbC-biomass pre-CHP'!J9+CHP!J130</f>
        <v>144979934880208.22</v>
      </c>
      <c r="K9" s="16">
        <f>'BIFUbC-biomass pre-CHP'!K9+CHP!K130</f>
        <v>148571644670417.63</v>
      </c>
      <c r="L9" s="16">
        <f>'BIFUbC-biomass pre-CHP'!L9+CHP!L130</f>
        <v>152163354460625.28</v>
      </c>
      <c r="M9" s="16">
        <f>'BIFUbC-biomass pre-CHP'!M9+CHP!M130</f>
        <v>155370823021820.59</v>
      </c>
      <c r="N9" s="16">
        <f>'BIFUbC-biomass pre-CHP'!N9+CHP!N130</f>
        <v>158578291583014.19</v>
      </c>
      <c r="O9" s="16">
        <f>'BIFUbC-biomass pre-CHP'!O9+CHP!O130</f>
        <v>161785760144208.91</v>
      </c>
      <c r="P9" s="16">
        <f>'BIFUbC-biomass pre-CHP'!P9+CHP!P130</f>
        <v>164993228705402.5</v>
      </c>
      <c r="Q9" s="16">
        <f>'BIFUbC-biomass pre-CHP'!Q9+CHP!Q130</f>
        <v>168200697266596.06</v>
      </c>
      <c r="R9" s="16">
        <f>'BIFUbC-biomass pre-CHP'!R9+CHP!R130</f>
        <v>171476125761690.47</v>
      </c>
      <c r="S9" s="16">
        <f>'BIFUbC-biomass pre-CHP'!S9+CHP!S130</f>
        <v>174751554256784.88</v>
      </c>
      <c r="T9" s="16">
        <f>'BIFUbC-biomass pre-CHP'!T9+CHP!T130</f>
        <v>178026982751878.13</v>
      </c>
      <c r="U9" s="16">
        <f>'BIFUbC-biomass pre-CHP'!U9+CHP!U130</f>
        <v>181302411246972.5</v>
      </c>
      <c r="V9" s="16">
        <f>'BIFUbC-biomass pre-CHP'!V9+CHP!V130</f>
        <v>184577839742065.19</v>
      </c>
      <c r="W9" s="16">
        <f>'BIFUbC-biomass pre-CHP'!W9+CHP!W130</f>
        <v>187762654991959.44</v>
      </c>
      <c r="X9" s="16">
        <f>'BIFUbC-biomass pre-CHP'!X9+CHP!X130</f>
        <v>191009251999944.69</v>
      </c>
      <c r="Y9" s="16">
        <f>'BIFUbC-biomass pre-CHP'!Y9+CHP!Y130</f>
        <v>194255849007929.91</v>
      </c>
      <c r="Z9" s="16">
        <f>'BIFUbC-biomass pre-CHP'!Z9+CHP!Z130</f>
        <v>197502446015914</v>
      </c>
      <c r="AA9" s="16">
        <f>'BIFUbC-biomass pre-CHP'!AA9+CHP!AA130</f>
        <v>200749043023899.25</v>
      </c>
      <c r="AB9" s="16">
        <f>'BIFUbC-biomass pre-CHP'!AB9+CHP!AB130</f>
        <v>203995640031884.5</v>
      </c>
      <c r="AC9" s="16">
        <f>'BIFUbC-biomass pre-CHP'!AC9+CHP!AC130</f>
        <v>207242237039868.59</v>
      </c>
      <c r="AD9" s="16">
        <f>'BIFUbC-biomass pre-CHP'!AD9+CHP!AD130</f>
        <v>210488834047853.81</v>
      </c>
      <c r="AE9" s="16">
        <f>'BIFUbC-biomass pre-CHP'!AE9+CHP!AE130</f>
        <v>213735431055839.06</v>
      </c>
      <c r="AF9" s="16">
        <f>'BIFUbC-biomass pre-CHP'!AF9+CHP!AF130</f>
        <v>216982028063823.13</v>
      </c>
    </row>
    <row r="10" spans="1:35">
      <c r="A10" t="s">
        <v>10</v>
      </c>
      <c r="B10" s="16">
        <f>'BIFUbC-biomass pre-CHP'!B10+CHP!B131</f>
        <v>0</v>
      </c>
      <c r="C10" s="16">
        <f>'BIFUbC-biomass pre-CHP'!C10+CHP!C131</f>
        <v>0</v>
      </c>
      <c r="D10" s="16">
        <f>'BIFUbC-biomass pre-CHP'!D10+CHP!D131</f>
        <v>0</v>
      </c>
      <c r="E10" s="16">
        <f>'BIFUbC-biomass pre-CHP'!E10+CHP!E131</f>
        <v>0</v>
      </c>
      <c r="F10" s="16">
        <f>'BIFUbC-biomass pre-CHP'!F10+CHP!F131</f>
        <v>0</v>
      </c>
      <c r="G10" s="16">
        <f>'BIFUbC-biomass pre-CHP'!G10+CHP!G131</f>
        <v>0</v>
      </c>
      <c r="H10" s="16">
        <f>'BIFUbC-biomass pre-CHP'!H10+CHP!H131</f>
        <v>0</v>
      </c>
      <c r="I10" s="16">
        <f>'BIFUbC-biomass pre-CHP'!I10+CHP!I131</f>
        <v>0</v>
      </c>
      <c r="J10" s="16">
        <f>'BIFUbC-biomass pre-CHP'!J10+CHP!J131</f>
        <v>0</v>
      </c>
      <c r="K10" s="16">
        <f>'BIFUbC-biomass pre-CHP'!K10+CHP!K131</f>
        <v>0</v>
      </c>
      <c r="L10" s="16">
        <f>'BIFUbC-biomass pre-CHP'!L10+CHP!L131</f>
        <v>0</v>
      </c>
      <c r="M10" s="16">
        <f>'BIFUbC-biomass pre-CHP'!M10+CHP!M131</f>
        <v>0</v>
      </c>
      <c r="N10" s="16">
        <f>'BIFUbC-biomass pre-CHP'!N10+CHP!N131</f>
        <v>0</v>
      </c>
      <c r="O10" s="16">
        <f>'BIFUbC-biomass pre-CHP'!O10+CHP!O131</f>
        <v>0</v>
      </c>
      <c r="P10" s="16">
        <f>'BIFUbC-biomass pre-CHP'!P10+CHP!P131</f>
        <v>0</v>
      </c>
      <c r="Q10" s="16">
        <f>'BIFUbC-biomass pre-CHP'!Q10+CHP!Q131</f>
        <v>0</v>
      </c>
      <c r="R10" s="16">
        <f>'BIFUbC-biomass pre-CHP'!R10+CHP!R131</f>
        <v>0</v>
      </c>
      <c r="S10" s="16">
        <f>'BIFUbC-biomass pre-CHP'!S10+CHP!S131</f>
        <v>0</v>
      </c>
      <c r="T10" s="16">
        <f>'BIFUbC-biomass pre-CHP'!T10+CHP!T131</f>
        <v>0</v>
      </c>
      <c r="U10" s="16">
        <f>'BIFUbC-biomass pre-CHP'!U10+CHP!U131</f>
        <v>0</v>
      </c>
      <c r="V10" s="16">
        <f>'BIFUbC-biomass pre-CHP'!V10+CHP!V131</f>
        <v>0</v>
      </c>
      <c r="W10" s="16">
        <f>'BIFUbC-biomass pre-CHP'!W10+CHP!W131</f>
        <v>0</v>
      </c>
      <c r="X10" s="16">
        <f>'BIFUbC-biomass pre-CHP'!X10+CHP!X131</f>
        <v>0</v>
      </c>
      <c r="Y10" s="16">
        <f>'BIFUbC-biomass pre-CHP'!Y10+CHP!Y131</f>
        <v>0</v>
      </c>
      <c r="Z10" s="16">
        <f>'BIFUbC-biomass pre-CHP'!Z10+CHP!Z131</f>
        <v>0</v>
      </c>
      <c r="AA10" s="16">
        <f>'BIFUbC-biomass pre-CHP'!AA10+CHP!AA131</f>
        <v>0</v>
      </c>
      <c r="AB10" s="16">
        <f>'BIFUbC-biomass pre-CHP'!AB10+CHP!AB131</f>
        <v>0</v>
      </c>
      <c r="AC10" s="16">
        <f>'BIFUbC-biomass pre-CHP'!AC10+CHP!AC131</f>
        <v>0</v>
      </c>
      <c r="AD10" s="16">
        <f>'BIFUbC-biomass pre-CHP'!AD10+CHP!AD131</f>
        <v>0</v>
      </c>
      <c r="AE10" s="16">
        <f>'BIFUbC-biomass pre-CHP'!AE10+CHP!AE131</f>
        <v>0</v>
      </c>
      <c r="AF10" s="16">
        <f>'BIFUbC-biomass pre-CHP'!AF10+CHP!AF131</f>
        <v>0</v>
      </c>
    </row>
    <row r="11" spans="1:35">
      <c r="A11" t="s">
        <v>11</v>
      </c>
      <c r="B11" s="16">
        <f>'BIFUbC-biomass pre-CHP'!B11+CHP!B132</f>
        <v>2381679999819.4438</v>
      </c>
      <c r="C11" s="16">
        <f>'BIFUbC-biomass pre-CHP'!C11+CHP!C132</f>
        <v>2523020148806.9585</v>
      </c>
      <c r="D11" s="16">
        <f>'BIFUbC-biomass pre-CHP'!D11+CHP!D132</f>
        <v>2664360297794.4736</v>
      </c>
      <c r="E11" s="16">
        <f>'BIFUbC-biomass pre-CHP'!E11+CHP!E132</f>
        <v>2805700446781.9888</v>
      </c>
      <c r="F11" s="16">
        <f>'BIFUbC-biomass pre-CHP'!F11+CHP!F132</f>
        <v>2947040595769.5034</v>
      </c>
      <c r="G11" s="16">
        <f>'BIFUbC-biomass pre-CHP'!G11+CHP!G132</f>
        <v>3088380744757.0186</v>
      </c>
      <c r="H11" s="16">
        <f>'BIFUbC-biomass pre-CHP'!H11+CHP!H132</f>
        <v>3154962750862.8677</v>
      </c>
      <c r="I11" s="16">
        <f>'BIFUbC-biomass pre-CHP'!I11+CHP!I132</f>
        <v>3221544756968.7407</v>
      </c>
      <c r="J11" s="16">
        <f>'BIFUbC-biomass pre-CHP'!J11+CHP!J132</f>
        <v>3288126763074.6133</v>
      </c>
      <c r="K11" s="16">
        <f>'BIFUbC-biomass pre-CHP'!K11+CHP!K132</f>
        <v>3354708769180.4863</v>
      </c>
      <c r="L11" s="16">
        <f>'BIFUbC-biomass pre-CHP'!L11+CHP!L132</f>
        <v>3421290775286.3823</v>
      </c>
      <c r="M11" s="16">
        <f>'BIFUbC-biomass pre-CHP'!M11+CHP!M132</f>
        <v>3480143681382.7627</v>
      </c>
      <c r="N11" s="16">
        <f>'BIFUbC-biomass pre-CHP'!N11+CHP!N132</f>
        <v>3538996587479.1426</v>
      </c>
      <c r="O11" s="16">
        <f>'BIFUbC-biomass pre-CHP'!O11+CHP!O132</f>
        <v>3597849493575.5215</v>
      </c>
      <c r="P11" s="16">
        <f>'BIFUbC-biomass pre-CHP'!P11+CHP!P132</f>
        <v>3656702399671.9019</v>
      </c>
      <c r="Q11" s="16">
        <f>'BIFUbC-biomass pre-CHP'!Q11+CHP!Q132</f>
        <v>3715555305768.2813</v>
      </c>
      <c r="R11" s="16">
        <f>'BIFUbC-biomass pre-CHP'!R11+CHP!R132</f>
        <v>3770962709450.7676</v>
      </c>
      <c r="S11" s="16">
        <f>'BIFUbC-biomass pre-CHP'!S11+CHP!S132</f>
        <v>3826370113133.2764</v>
      </c>
      <c r="T11" s="16">
        <f>'BIFUbC-biomass pre-CHP'!T11+CHP!T132</f>
        <v>3881777516815.7866</v>
      </c>
      <c r="U11" s="16">
        <f>'BIFUbC-biomass pre-CHP'!U11+CHP!U132</f>
        <v>3937184920498.2954</v>
      </c>
      <c r="V11" s="16">
        <f>'BIFUbC-biomass pre-CHP'!V11+CHP!V132</f>
        <v>3992592324180.8291</v>
      </c>
      <c r="W11" s="16">
        <f>'BIFUbC-biomass pre-CHP'!W11+CHP!W132</f>
        <v>4052593731081.7925</v>
      </c>
      <c r="X11" s="16">
        <f>'BIFUbC-biomass pre-CHP'!X11+CHP!X132</f>
        <v>4109462863061.1079</v>
      </c>
      <c r="Y11" s="16">
        <f>'BIFUbC-biomass pre-CHP'!Y11+CHP!Y132</f>
        <v>4166331995040.3989</v>
      </c>
      <c r="Z11" s="16">
        <f>'BIFUbC-biomass pre-CHP'!Z11+CHP!Z132</f>
        <v>4223201127019.6909</v>
      </c>
      <c r="AA11" s="16">
        <f>'BIFUbC-biomass pre-CHP'!AA11+CHP!AA132</f>
        <v>4280070258999.0059</v>
      </c>
      <c r="AB11" s="16">
        <f>'BIFUbC-biomass pre-CHP'!AB11+CHP!AB132</f>
        <v>4336939390978.2979</v>
      </c>
      <c r="AC11" s="16">
        <f>'BIFUbC-biomass pre-CHP'!AC11+CHP!AC132</f>
        <v>4393808522957.6123</v>
      </c>
      <c r="AD11" s="16">
        <f>'BIFUbC-biomass pre-CHP'!AD11+CHP!AD132</f>
        <v>4450677654936.9043</v>
      </c>
      <c r="AE11" s="16">
        <f>'BIFUbC-biomass pre-CHP'!AE11+CHP!AE132</f>
        <v>4507546786916.1953</v>
      </c>
      <c r="AF11" s="16">
        <f>'BIFUbC-biomass pre-CHP'!AF11+CHP!AF132</f>
        <v>4564415918895.5107</v>
      </c>
    </row>
    <row r="12" spans="1:35">
      <c r="A12" t="s">
        <v>12</v>
      </c>
      <c r="B12" s="16">
        <f>'BIFUbC-biomass pre-CHP'!B12+CHP!B133</f>
        <v>1932206855845.4614</v>
      </c>
      <c r="C12" s="16">
        <f>'BIFUbC-biomass pre-CHP'!C12+CHP!C133</f>
        <v>2046873143886.0876</v>
      </c>
      <c r="D12" s="16">
        <f>'BIFUbC-biomass pre-CHP'!D12+CHP!D133</f>
        <v>2161539431926.7141</v>
      </c>
      <c r="E12" s="16">
        <f>'BIFUbC-biomass pre-CHP'!E12+CHP!E133</f>
        <v>2276205719967.3408</v>
      </c>
      <c r="F12" s="16">
        <f>'BIFUbC-biomass pre-CHP'!F12+CHP!F133</f>
        <v>2390872008007.9673</v>
      </c>
      <c r="G12" s="16">
        <f>'BIFUbC-biomass pre-CHP'!G12+CHP!G133</f>
        <v>2505538296048.5938</v>
      </c>
      <c r="H12" s="16">
        <f>'BIFUbC-biomass pre-CHP'!H12+CHP!H133</f>
        <v>2559554876228.7271</v>
      </c>
      <c r="I12" s="16">
        <f>'BIFUbC-biomass pre-CHP'!I12+CHP!I133</f>
        <v>2613571456408.8789</v>
      </c>
      <c r="J12" s="16">
        <f>'BIFUbC-biomass pre-CHP'!J12+CHP!J133</f>
        <v>2667588036589.0313</v>
      </c>
      <c r="K12" s="16">
        <f>'BIFUbC-biomass pre-CHP'!K12+CHP!K133</f>
        <v>2721604616769.1831</v>
      </c>
      <c r="L12" s="16">
        <f>'BIFUbC-biomass pre-CHP'!L12+CHP!L133</f>
        <v>2775621196949.3545</v>
      </c>
      <c r="M12" s="16">
        <f>'BIFUbC-biomass pre-CHP'!M12+CHP!M133</f>
        <v>2823367320968.7334</v>
      </c>
      <c r="N12" s="16">
        <f>'BIFUbC-biomass pre-CHP'!N12+CHP!N133</f>
        <v>2871113444988.1128</v>
      </c>
      <c r="O12" s="16">
        <f>'BIFUbC-biomass pre-CHP'!O12+CHP!O133</f>
        <v>2918859569007.4917</v>
      </c>
      <c r="P12" s="16">
        <f>'BIFUbC-biomass pre-CHP'!P12+CHP!P133</f>
        <v>2966605693026.8711</v>
      </c>
      <c r="Q12" s="16">
        <f>'BIFUbC-biomass pre-CHP'!Q12+CHP!Q133</f>
        <v>3014351817046.2505</v>
      </c>
      <c r="R12" s="16">
        <f>'BIFUbC-biomass pre-CHP'!R12+CHP!R133</f>
        <v>3059302677475.8687</v>
      </c>
      <c r="S12" s="16">
        <f>'BIFUbC-biomass pre-CHP'!S12+CHP!S133</f>
        <v>3104253537905.5054</v>
      </c>
      <c r="T12" s="16">
        <f>'BIFUbC-biomass pre-CHP'!T12+CHP!T133</f>
        <v>3149204398335.1426</v>
      </c>
      <c r="U12" s="16">
        <f>'BIFUbC-biomass pre-CHP'!U12+CHP!U133</f>
        <v>3194155258764.7793</v>
      </c>
      <c r="V12" s="16">
        <f>'BIFUbC-biomass pre-CHP'!V12+CHP!V133</f>
        <v>3239106119194.436</v>
      </c>
      <c r="W12" s="16">
        <f>'BIFUbC-biomass pre-CHP'!W12+CHP!W133</f>
        <v>3287783997743.6973</v>
      </c>
      <c r="X12" s="16">
        <f>'BIFUbC-biomass pre-CHP'!X12+CHP!X133</f>
        <v>3333920727575.0527</v>
      </c>
      <c r="Y12" s="16">
        <f>'BIFUbC-biomass pre-CHP'!Y12+CHP!Y133</f>
        <v>3380057457406.3896</v>
      </c>
      <c r="Z12" s="16">
        <f>'BIFUbC-biomass pre-CHP'!Z12+CHP!Z133</f>
        <v>3426194187237.7266</v>
      </c>
      <c r="AA12" s="16">
        <f>'BIFUbC-biomass pre-CHP'!AA12+CHP!AA133</f>
        <v>3472330917069.0825</v>
      </c>
      <c r="AB12" s="16">
        <f>'BIFUbC-biomass pre-CHP'!AB12+CHP!AB133</f>
        <v>3518467646900.4185</v>
      </c>
      <c r="AC12" s="16">
        <f>'BIFUbC-biomass pre-CHP'!AC12+CHP!AC133</f>
        <v>3564604376731.7744</v>
      </c>
      <c r="AD12" s="16">
        <f>'BIFUbC-biomass pre-CHP'!AD12+CHP!AD133</f>
        <v>3610741106563.1104</v>
      </c>
      <c r="AE12" s="16">
        <f>'BIFUbC-biomass pre-CHP'!AE12+CHP!AE133</f>
        <v>3656877836394.4473</v>
      </c>
      <c r="AF12" s="16">
        <f>'BIFUbC-biomass pre-CHP'!AF12+CHP!AF133</f>
        <v>3703014566225.8027</v>
      </c>
    </row>
    <row r="13" spans="1:35">
      <c r="A13" t="s">
        <v>13</v>
      </c>
      <c r="B13" s="16">
        <f>'BIFUbC-biomass pre-CHP'!B13+CHP!B134</f>
        <v>221254323105.15973</v>
      </c>
      <c r="C13" s="16">
        <f>'BIFUbC-biomass pre-CHP'!C13+CHP!C134</f>
        <v>229385037910.24857</v>
      </c>
      <c r="D13" s="16">
        <f>'BIFUbC-biomass pre-CHP'!D13+CHP!D134</f>
        <v>237515752715.33734</v>
      </c>
      <c r="E13" s="16">
        <f>'BIFUbC-biomass pre-CHP'!E13+CHP!E134</f>
        <v>245646467520.42621</v>
      </c>
      <c r="F13" s="16">
        <f>'BIFUbC-biomass pre-CHP'!F13+CHP!F134</f>
        <v>253777182325.51505</v>
      </c>
      <c r="G13" s="16">
        <f>'BIFUbC-biomass pre-CHP'!G13+CHP!G134</f>
        <v>261907897130.60391</v>
      </c>
      <c r="H13" s="16">
        <f>'BIFUbC-biomass pre-CHP'!H13+CHP!H134</f>
        <v>264017169057.04706</v>
      </c>
      <c r="I13" s="16">
        <f>'BIFUbC-biomass pre-CHP'!I13+CHP!I134</f>
        <v>266126440983.49014</v>
      </c>
      <c r="J13" s="16">
        <f>'BIFUbC-biomass pre-CHP'!J13+CHP!J134</f>
        <v>268235712909.93323</v>
      </c>
      <c r="K13" s="16">
        <f>'BIFUbC-biomass pre-CHP'!K13+CHP!K134</f>
        <v>270344984836.37631</v>
      </c>
      <c r="L13" s="16">
        <f>'BIFUbC-biomass pre-CHP'!L13+CHP!L134</f>
        <v>272454256762.81937</v>
      </c>
      <c r="M13" s="16">
        <f>'BIFUbC-biomass pre-CHP'!M13+CHP!M134</f>
        <v>273568589101.31766</v>
      </c>
      <c r="N13" s="16">
        <f>'BIFUbC-biomass pre-CHP'!N13+CHP!N134</f>
        <v>274682921439.81589</v>
      </c>
      <c r="O13" s="16">
        <f>'BIFUbC-biomass pre-CHP'!O13+CHP!O134</f>
        <v>275797253778.31415</v>
      </c>
      <c r="P13" s="16">
        <f>'BIFUbC-biomass pre-CHP'!P13+CHP!P134</f>
        <v>276911586116.81238</v>
      </c>
      <c r="Q13" s="16">
        <f>'BIFUbC-biomass pre-CHP'!Q13+CHP!Q134</f>
        <v>278025918455.31061</v>
      </c>
      <c r="R13" s="16">
        <f>'BIFUbC-biomass pre-CHP'!R13+CHP!R134</f>
        <v>278821870125.66644</v>
      </c>
      <c r="S13" s="16">
        <f>'BIFUbC-biomass pre-CHP'!S13+CHP!S134</f>
        <v>279617821796.0224</v>
      </c>
      <c r="T13" s="16">
        <f>'BIFUbC-biomass pre-CHP'!T13+CHP!T134</f>
        <v>280413773466.37823</v>
      </c>
      <c r="U13" s="16">
        <f>'BIFUbC-biomass pre-CHP'!U13+CHP!U134</f>
        <v>281209725136.73413</v>
      </c>
      <c r="V13" s="16">
        <f>'BIFUbC-biomass pre-CHP'!V13+CHP!V134</f>
        <v>282005676807.08997</v>
      </c>
      <c r="W13" s="16">
        <f>'BIFUbC-biomass pre-CHP'!W13+CHP!W134</f>
        <v>283226136034.96918</v>
      </c>
      <c r="X13" s="16">
        <f>'BIFUbC-biomass pre-CHP'!X13+CHP!X134</f>
        <v>284157158291.80951</v>
      </c>
      <c r="Y13" s="16">
        <f>'BIFUbC-biomass pre-CHP'!Y13+CHP!Y134</f>
        <v>285088180548.65009</v>
      </c>
      <c r="Z13" s="16">
        <f>'BIFUbC-biomass pre-CHP'!Z13+CHP!Z134</f>
        <v>286019202805.49066</v>
      </c>
      <c r="AA13" s="16">
        <f>'BIFUbC-biomass pre-CHP'!AA13+CHP!AA134</f>
        <v>286950225062.33124</v>
      </c>
      <c r="AB13" s="16">
        <f>'BIFUbC-biomass pre-CHP'!AB13+CHP!AB134</f>
        <v>287881247319.17157</v>
      </c>
      <c r="AC13" s="16">
        <f>'BIFUbC-biomass pre-CHP'!AC13+CHP!AC134</f>
        <v>288812269576.01215</v>
      </c>
      <c r="AD13" s="16">
        <f>'BIFUbC-biomass pre-CHP'!AD13+CHP!AD134</f>
        <v>289743291832.85266</v>
      </c>
      <c r="AE13" s="16">
        <f>'BIFUbC-biomass pre-CHP'!AE13+CHP!AE134</f>
        <v>290674314089.6933</v>
      </c>
      <c r="AF13" s="16">
        <f>'BIFUbC-biomass pre-CHP'!AF13+CHP!AF134</f>
        <v>291605336346.53387</v>
      </c>
    </row>
    <row r="14" spans="1:35">
      <c r="A14" t="s">
        <v>14</v>
      </c>
      <c r="B14" s="16">
        <f>'BIFUbC-biomass pre-CHP'!B14+CHP!B135</f>
        <v>127786792394630.08</v>
      </c>
      <c r="C14" s="16">
        <f>'BIFUbC-biomass pre-CHP'!C14+CHP!C135</f>
        <v>133463043698263.47</v>
      </c>
      <c r="D14" s="16">
        <f>'BIFUbC-biomass pre-CHP'!D14+CHP!D135</f>
        <v>139139295001896.86</v>
      </c>
      <c r="E14" s="16">
        <f>'BIFUbC-biomass pre-CHP'!E14+CHP!E135</f>
        <v>144815546305530.25</v>
      </c>
      <c r="F14" s="16">
        <f>'BIFUbC-biomass pre-CHP'!F14+CHP!F135</f>
        <v>150491797609163.63</v>
      </c>
      <c r="G14" s="16">
        <f>'BIFUbC-biomass pre-CHP'!G14+CHP!G135</f>
        <v>156168048912797.03</v>
      </c>
      <c r="H14" s="16">
        <f>'BIFUbC-biomass pre-CHP'!H14+CHP!H135</f>
        <v>160352190262214.19</v>
      </c>
      <c r="I14" s="16">
        <f>'BIFUbC-biomass pre-CHP'!I14+CHP!I135</f>
        <v>164536331611631.31</v>
      </c>
      <c r="J14" s="16">
        <f>'BIFUbC-biomass pre-CHP'!J14+CHP!J135</f>
        <v>168720472961047.09</v>
      </c>
      <c r="K14" s="16">
        <f>'BIFUbC-biomass pre-CHP'!K14+CHP!K135</f>
        <v>172904614310464.22</v>
      </c>
      <c r="L14" s="16">
        <f>'BIFUbC-biomass pre-CHP'!L14+CHP!L135</f>
        <v>177088755659879.38</v>
      </c>
      <c r="M14" s="16">
        <f>'BIFUbC-biomass pre-CHP'!M14+CHP!M135</f>
        <v>180826004543104.5</v>
      </c>
      <c r="N14" s="16">
        <f>'BIFUbC-biomass pre-CHP'!N14+CHP!N135</f>
        <v>184563253426327.63</v>
      </c>
      <c r="O14" s="16">
        <f>'BIFUbC-biomass pre-CHP'!O14+CHP!O135</f>
        <v>188300502309552.13</v>
      </c>
      <c r="P14" s="16">
        <f>'BIFUbC-biomass pre-CHP'!P14+CHP!P135</f>
        <v>192037751192775.25</v>
      </c>
      <c r="Q14" s="16">
        <f>'BIFUbC-biomass pre-CHP'!Q14+CHP!Q135</f>
        <v>195775000075998.38</v>
      </c>
      <c r="R14" s="16">
        <f>'BIFUbC-biomass pre-CHP'!R14+CHP!R135</f>
        <v>199591757133538.13</v>
      </c>
      <c r="S14" s="16">
        <f>'BIFUbC-biomass pre-CHP'!S14+CHP!S135</f>
        <v>203408514191077.88</v>
      </c>
      <c r="T14" s="16">
        <f>'BIFUbC-biomass pre-CHP'!T14+CHP!T135</f>
        <v>207225271248616.25</v>
      </c>
      <c r="U14" s="16">
        <f>'BIFUbC-biomass pre-CHP'!U14+CHP!U135</f>
        <v>211042028306155.97</v>
      </c>
      <c r="V14" s="16">
        <f>'BIFUbC-biomass pre-CHP'!V14+CHP!V135</f>
        <v>214858785363693.69</v>
      </c>
      <c r="W14" s="16">
        <f>'BIFUbC-biomass pre-CHP'!W14+CHP!W135</f>
        <v>218569531522145.72</v>
      </c>
      <c r="X14" s="16">
        <f>'BIFUbC-biomass pre-CHP'!X14+CHP!X135</f>
        <v>222352557839066.66</v>
      </c>
      <c r="Y14" s="16">
        <f>'BIFUbC-biomass pre-CHP'!Y14+CHP!Y135</f>
        <v>226135584155987.53</v>
      </c>
      <c r="Z14" s="16">
        <f>'BIFUbC-biomass pre-CHP'!Z14+CHP!Z135</f>
        <v>229918610472907.09</v>
      </c>
      <c r="AA14" s="16">
        <f>'BIFUbC-biomass pre-CHP'!AA14+CHP!AA135</f>
        <v>233701636789827.97</v>
      </c>
      <c r="AB14" s="16">
        <f>'BIFUbC-biomass pre-CHP'!AB14+CHP!AB135</f>
        <v>237484663106748.88</v>
      </c>
      <c r="AC14" s="16">
        <f>'BIFUbC-biomass pre-CHP'!AC14+CHP!AC135</f>
        <v>241267689423668.41</v>
      </c>
      <c r="AD14" s="16">
        <f>'BIFUbC-biomass pre-CHP'!AD14+CHP!AD135</f>
        <v>245050715740589.31</v>
      </c>
      <c r="AE14" s="16">
        <f>'BIFUbC-biomass pre-CHP'!AE14+CHP!AE135</f>
        <v>248833742057510.22</v>
      </c>
      <c r="AF14" s="16">
        <f>'BIFUbC-biomass pre-CHP'!AF14+CHP!AF135</f>
        <v>252616768374429.78</v>
      </c>
    </row>
    <row r="15" spans="1:35">
      <c r="A15" t="s">
        <v>15</v>
      </c>
      <c r="B15" s="16">
        <f>'BIFUbC-biomass pre-CHP'!B15+CHP!B136</f>
        <v>2412731865907.3389</v>
      </c>
      <c r="C15" s="16">
        <f>'BIFUbC-biomass pre-CHP'!C15+CHP!C136</f>
        <v>2372942540279.459</v>
      </c>
      <c r="D15" s="16">
        <f>'BIFUbC-biomass pre-CHP'!D15+CHP!D136</f>
        <v>2333153214651.5786</v>
      </c>
      <c r="E15" s="16">
        <f>'BIFUbC-biomass pre-CHP'!E15+CHP!E136</f>
        <v>2293363889023.6987</v>
      </c>
      <c r="F15" s="16">
        <f>'BIFUbC-biomass pre-CHP'!F15+CHP!F136</f>
        <v>2253574563395.8184</v>
      </c>
      <c r="G15" s="16">
        <f>'BIFUbC-biomass pre-CHP'!G15+CHP!G136</f>
        <v>2213785237767.938</v>
      </c>
      <c r="H15" s="16">
        <f>'BIFUbC-biomass pre-CHP'!H15+CHP!H136</f>
        <v>2200291689652.019</v>
      </c>
      <c r="I15" s="16">
        <f>'BIFUbC-biomass pre-CHP'!I15+CHP!I136</f>
        <v>2186798141536.1003</v>
      </c>
      <c r="J15" s="16">
        <f>'BIFUbC-biomass pre-CHP'!J15+CHP!J136</f>
        <v>2173304593420.1814</v>
      </c>
      <c r="K15" s="16">
        <f>'BIFUbC-biomass pre-CHP'!K15+CHP!K136</f>
        <v>2159811045304.2625</v>
      </c>
      <c r="L15" s="16">
        <f>'BIFUbC-biomass pre-CHP'!L15+CHP!L136</f>
        <v>2146317497188.344</v>
      </c>
      <c r="M15" s="16">
        <f>'BIFUbC-biomass pre-CHP'!M15+CHP!M136</f>
        <v>2140414069887.6292</v>
      </c>
      <c r="N15" s="16">
        <f>'BIFUbC-biomass pre-CHP'!N15+CHP!N136</f>
        <v>2134510642586.9148</v>
      </c>
      <c r="O15" s="16">
        <f>'BIFUbC-biomass pre-CHP'!O15+CHP!O136</f>
        <v>2128607215286.2002</v>
      </c>
      <c r="P15" s="16">
        <f>'BIFUbC-biomass pre-CHP'!P15+CHP!P136</f>
        <v>2122703787985.4858</v>
      </c>
      <c r="Q15" s="16">
        <f>'BIFUbC-biomass pre-CHP'!Q15+CHP!Q136</f>
        <v>2116800360684.771</v>
      </c>
      <c r="R15" s="16">
        <f>'BIFUbC-biomass pre-CHP'!R15+CHP!R136</f>
        <v>2113764312358.6895</v>
      </c>
      <c r="S15" s="16">
        <f>'BIFUbC-biomass pre-CHP'!S15+CHP!S136</f>
        <v>2110728264032.6077</v>
      </c>
      <c r="T15" s="16">
        <f>'BIFUbC-biomass pre-CHP'!T15+CHP!T136</f>
        <v>2107692215706.5276</v>
      </c>
      <c r="U15" s="16">
        <f>'BIFUbC-biomass pre-CHP'!U15+CHP!U136</f>
        <v>2104656167380.4458</v>
      </c>
      <c r="V15" s="16">
        <f>'BIFUbC-biomass pre-CHP'!V15+CHP!V136</f>
        <v>2101620119054.3625</v>
      </c>
      <c r="W15" s="16">
        <f>'BIFUbC-biomass pre-CHP'!W15+CHP!W136</f>
        <v>2094760898762.1047</v>
      </c>
      <c r="X15" s="16">
        <f>'BIFUbC-biomass pre-CHP'!X15+CHP!X136</f>
        <v>2090508386628.603</v>
      </c>
      <c r="Y15" s="16">
        <f>'BIFUbC-biomass pre-CHP'!Y15+CHP!Y136</f>
        <v>2086255874495.1011</v>
      </c>
      <c r="Z15" s="16">
        <f>'BIFUbC-biomass pre-CHP'!Z15+CHP!Z136</f>
        <v>2082003362361.5994</v>
      </c>
      <c r="AA15" s="16">
        <f>'BIFUbC-biomass pre-CHP'!AA15+CHP!AA136</f>
        <v>2077750850228.0989</v>
      </c>
      <c r="AB15" s="16">
        <f>'BIFUbC-biomass pre-CHP'!AB15+CHP!AB136</f>
        <v>2073498338094.5969</v>
      </c>
      <c r="AC15" s="16">
        <f>'BIFUbC-biomass pre-CHP'!AC15+CHP!AC136</f>
        <v>2069245825961.0952</v>
      </c>
      <c r="AD15" s="16">
        <f>'BIFUbC-biomass pre-CHP'!AD15+CHP!AD136</f>
        <v>2064993313827.5935</v>
      </c>
      <c r="AE15" s="16">
        <f>'BIFUbC-biomass pre-CHP'!AE15+CHP!AE136</f>
        <v>2060740801694.0916</v>
      </c>
      <c r="AF15" s="16">
        <f>'BIFUbC-biomass pre-CHP'!AF15+CHP!AF136</f>
        <v>2056488289560.5898</v>
      </c>
    </row>
    <row r="16" spans="1:35">
      <c r="A16" t="s">
        <v>16</v>
      </c>
      <c r="B16" s="16">
        <f>'BIFUbC-biomass pre-CHP'!B16+CHP!B137</f>
        <v>284649114674.38531</v>
      </c>
      <c r="C16" s="16">
        <f>'BIFUbC-biomass pre-CHP'!C16+CHP!C137</f>
        <v>293754885581.26459</v>
      </c>
      <c r="D16" s="16">
        <f>'BIFUbC-biomass pre-CHP'!D16+CHP!D137</f>
        <v>302860656488.14374</v>
      </c>
      <c r="E16" s="16">
        <f>'BIFUbC-biomass pre-CHP'!E16+CHP!E137</f>
        <v>311966427395.02295</v>
      </c>
      <c r="F16" s="16">
        <f>'BIFUbC-biomass pre-CHP'!F16+CHP!F137</f>
        <v>321072198301.90222</v>
      </c>
      <c r="G16" s="16">
        <f>'BIFUbC-biomass pre-CHP'!G16+CHP!G137</f>
        <v>330177969208.78137</v>
      </c>
      <c r="H16" s="16">
        <f>'BIFUbC-biomass pre-CHP'!H16+CHP!H137</f>
        <v>332689262319.44452</v>
      </c>
      <c r="I16" s="16">
        <f>'BIFUbC-biomass pre-CHP'!I16+CHP!I137</f>
        <v>335200555430.10773</v>
      </c>
      <c r="J16" s="16">
        <f>'BIFUbC-biomass pre-CHP'!J16+CHP!J137</f>
        <v>337711848540.77081</v>
      </c>
      <c r="K16" s="16">
        <f>'BIFUbC-biomass pre-CHP'!K16+CHP!K137</f>
        <v>340223141651.43402</v>
      </c>
      <c r="L16" s="16">
        <f>'BIFUbC-biomass pre-CHP'!L16+CHP!L137</f>
        <v>342734434762.09717</v>
      </c>
      <c r="M16" s="16">
        <f>'BIFUbC-biomass pre-CHP'!M16+CHP!M137</f>
        <v>344789129125.36707</v>
      </c>
      <c r="N16" s="16">
        <f>'BIFUbC-biomass pre-CHP'!N16+CHP!N137</f>
        <v>346843823488.6369</v>
      </c>
      <c r="O16" s="16">
        <f>'BIFUbC-biomass pre-CHP'!O16+CHP!O137</f>
        <v>348898517851.9068</v>
      </c>
      <c r="P16" s="16">
        <f>'BIFUbC-biomass pre-CHP'!P16+CHP!P137</f>
        <v>350953212215.17664</v>
      </c>
      <c r="Q16" s="16">
        <f>'BIFUbC-biomass pre-CHP'!Q16+CHP!Q137</f>
        <v>353007906578.44647</v>
      </c>
      <c r="R16" s="16">
        <f>'BIFUbC-biomass pre-CHP'!R16+CHP!R137</f>
        <v>355233825471.98877</v>
      </c>
      <c r="S16" s="16">
        <f>'BIFUbC-biomass pre-CHP'!S16+CHP!S137</f>
        <v>357459744365.53113</v>
      </c>
      <c r="T16" s="16">
        <f>'BIFUbC-biomass pre-CHP'!T16+CHP!T137</f>
        <v>359685663259.07349</v>
      </c>
      <c r="U16" s="16">
        <f>'BIFUbC-biomass pre-CHP'!U16+CHP!U137</f>
        <v>361911582152.61584</v>
      </c>
      <c r="V16" s="16">
        <f>'BIFUbC-biomass pre-CHP'!V16+CHP!V137</f>
        <v>364137501046.1582</v>
      </c>
      <c r="W16" s="16">
        <f>'BIFUbC-biomass pre-CHP'!W16+CHP!W137</f>
        <v>366135120566.00385</v>
      </c>
      <c r="X16" s="16">
        <f>'BIFUbC-biomass pre-CHP'!X16+CHP!X137</f>
        <v>368288398749.73346</v>
      </c>
      <c r="Y16" s="16">
        <f>'BIFUbC-biomass pre-CHP'!Y16+CHP!Y137</f>
        <v>370441676933.46307</v>
      </c>
      <c r="Z16" s="16">
        <f>'BIFUbC-biomass pre-CHP'!Z16+CHP!Z137</f>
        <v>372594955117.19275</v>
      </c>
      <c r="AA16" s="16">
        <f>'BIFUbC-biomass pre-CHP'!AA16+CHP!AA137</f>
        <v>374748233300.9223</v>
      </c>
      <c r="AB16" s="16">
        <f>'BIFUbC-biomass pre-CHP'!AB16+CHP!AB137</f>
        <v>376901511484.65283</v>
      </c>
      <c r="AC16" s="16">
        <f>'BIFUbC-biomass pre-CHP'!AC16+CHP!AC137</f>
        <v>379054789668.38245</v>
      </c>
      <c r="AD16" s="16">
        <f>'BIFUbC-biomass pre-CHP'!AD16+CHP!AD137</f>
        <v>381208067852.11206</v>
      </c>
      <c r="AE16" s="16">
        <f>'BIFUbC-biomass pre-CHP'!AE16+CHP!AE137</f>
        <v>383361346035.84167</v>
      </c>
      <c r="AF16" s="16">
        <f>'BIFUbC-biomass pre-CHP'!AF16+CHP!AF137</f>
        <v>385514624219.57129</v>
      </c>
    </row>
    <row r="17" spans="1:32">
      <c r="A17" t="s">
        <v>17</v>
      </c>
      <c r="B17" s="16">
        <f>'BIFUbC-biomass pre-CHP'!B17+CHP!B138</f>
        <v>556554797281.17102</v>
      </c>
      <c r="C17" s="16">
        <f>'BIFUbC-biomass pre-CHP'!C17+CHP!C138</f>
        <v>574358683609.65723</v>
      </c>
      <c r="D17" s="16">
        <f>'BIFUbC-biomass pre-CHP'!D17+CHP!D138</f>
        <v>592162569938.14319</v>
      </c>
      <c r="E17" s="16">
        <f>'BIFUbC-biomass pre-CHP'!E17+CHP!E138</f>
        <v>609966456266.62927</v>
      </c>
      <c r="F17" s="16">
        <f>'BIFUbC-biomass pre-CHP'!F17+CHP!F138</f>
        <v>627770342595.11523</v>
      </c>
      <c r="G17" s="16">
        <f>'BIFUbC-biomass pre-CHP'!G17+CHP!G138</f>
        <v>645574228923.6012</v>
      </c>
      <c r="H17" s="16">
        <f>'BIFUbC-biomass pre-CHP'!H17+CHP!H138</f>
        <v>650484387276.69348</v>
      </c>
      <c r="I17" s="16">
        <f>'BIFUbC-biomass pre-CHP'!I17+CHP!I138</f>
        <v>655394545629.78564</v>
      </c>
      <c r="J17" s="16">
        <f>'BIFUbC-biomass pre-CHP'!J17+CHP!J138</f>
        <v>660304703982.87793</v>
      </c>
      <c r="K17" s="16">
        <f>'BIFUbC-biomass pre-CHP'!K17+CHP!K138</f>
        <v>665214862335.97009</v>
      </c>
      <c r="L17" s="16">
        <f>'BIFUbC-biomass pre-CHP'!L17+CHP!L138</f>
        <v>670125020689.06238</v>
      </c>
      <c r="M17" s="16">
        <f>'BIFUbC-biomass pre-CHP'!M17+CHP!M138</f>
        <v>674142422977.95593</v>
      </c>
      <c r="N17" s="16">
        <f>'BIFUbC-biomass pre-CHP'!N17+CHP!N138</f>
        <v>678159825266.84961</v>
      </c>
      <c r="O17" s="16">
        <f>'BIFUbC-biomass pre-CHP'!O17+CHP!O138</f>
        <v>682177227555.74329</v>
      </c>
      <c r="P17" s="16">
        <f>'BIFUbC-biomass pre-CHP'!P17+CHP!P138</f>
        <v>686194629844.63684</v>
      </c>
      <c r="Q17" s="16">
        <f>'BIFUbC-biomass pre-CHP'!Q17+CHP!Q138</f>
        <v>690212032133.53052</v>
      </c>
      <c r="R17" s="16">
        <f>'BIFUbC-biomass pre-CHP'!R17+CHP!R138</f>
        <v>694564217946.49854</v>
      </c>
      <c r="S17" s="16">
        <f>'BIFUbC-biomass pre-CHP'!S17+CHP!S138</f>
        <v>698916403759.46655</v>
      </c>
      <c r="T17" s="16">
        <f>'BIFUbC-biomass pre-CHP'!T17+CHP!T138</f>
        <v>703268589572.43469</v>
      </c>
      <c r="U17" s="16">
        <f>'BIFUbC-biomass pre-CHP'!U17+CHP!U138</f>
        <v>707620775385.40283</v>
      </c>
      <c r="V17" s="16">
        <f>'BIFUbC-biomass pre-CHP'!V17+CHP!V138</f>
        <v>711972961198.37085</v>
      </c>
      <c r="W17" s="16">
        <f>'BIFUbC-biomass pre-CHP'!W17+CHP!W138</f>
        <v>715878768979.23975</v>
      </c>
      <c r="X17" s="16">
        <f>'BIFUbC-biomass pre-CHP'!X17+CHP!X138</f>
        <v>720088925418.35779</v>
      </c>
      <c r="Y17" s="16">
        <f>'BIFUbC-biomass pre-CHP'!Y17+CHP!Y138</f>
        <v>724299081857.47583</v>
      </c>
      <c r="Z17" s="16">
        <f>'BIFUbC-biomass pre-CHP'!Z17+CHP!Z138</f>
        <v>728509238296.59375</v>
      </c>
      <c r="AA17" s="16">
        <f>'BIFUbC-biomass pre-CHP'!AA17+CHP!AA138</f>
        <v>732719394735.71179</v>
      </c>
      <c r="AB17" s="16">
        <f>'BIFUbC-biomass pre-CHP'!AB17+CHP!AB138</f>
        <v>736929551174.83154</v>
      </c>
      <c r="AC17" s="16">
        <f>'BIFUbC-biomass pre-CHP'!AC17+CHP!AC138</f>
        <v>741139707613.94946</v>
      </c>
      <c r="AD17" s="16">
        <f>'BIFUbC-biomass pre-CHP'!AD17+CHP!AD138</f>
        <v>745349864053.0675</v>
      </c>
      <c r="AE17" s="16">
        <f>'BIFUbC-biomass pre-CHP'!AE17+CHP!AE138</f>
        <v>749560020492.18542</v>
      </c>
      <c r="AF17" s="16">
        <f>'BIFUbC-biomass pre-CHP'!AF17+CHP!AF138</f>
        <v>753770176931.30359</v>
      </c>
    </row>
    <row r="18" spans="1:32">
      <c r="A18" t="s">
        <v>18</v>
      </c>
      <c r="B18" s="16">
        <f>'BIFUbC-biomass pre-CHP'!B18+CHP!B139</f>
        <v>4096661513953.4912</v>
      </c>
      <c r="C18" s="16">
        <f>'BIFUbC-biomass pre-CHP'!C18+CHP!C139</f>
        <v>4282972864846.9824</v>
      </c>
      <c r="D18" s="16">
        <f>'BIFUbC-biomass pre-CHP'!D18+CHP!D139</f>
        <v>4469284215740.4736</v>
      </c>
      <c r="E18" s="16">
        <f>'BIFUbC-biomass pre-CHP'!E18+CHP!E139</f>
        <v>4655595566633.9658</v>
      </c>
      <c r="F18" s="16">
        <f>'BIFUbC-biomass pre-CHP'!F18+CHP!F139</f>
        <v>4841906917527.457</v>
      </c>
      <c r="G18" s="16">
        <f>'BIFUbC-biomass pre-CHP'!G18+CHP!G139</f>
        <v>5028218268420.9473</v>
      </c>
      <c r="H18" s="16">
        <f>'BIFUbC-biomass pre-CHP'!H18+CHP!H139</f>
        <v>5119453270034.5918</v>
      </c>
      <c r="I18" s="16">
        <f>'BIFUbC-biomass pre-CHP'!I18+CHP!I139</f>
        <v>5210688271648.2598</v>
      </c>
      <c r="J18" s="16">
        <f>'BIFUbC-biomass pre-CHP'!J18+CHP!J139</f>
        <v>5301923273261.9268</v>
      </c>
      <c r="K18" s="16">
        <f>'BIFUbC-biomass pre-CHP'!K18+CHP!K139</f>
        <v>5393158274875.5947</v>
      </c>
      <c r="L18" s="16">
        <f>'BIFUbC-biomass pre-CHP'!L18+CHP!L139</f>
        <v>5484393276489.2852</v>
      </c>
      <c r="M18" s="16">
        <f>'BIFUbC-biomass pre-CHP'!M18+CHP!M139</f>
        <v>5560562806041.6191</v>
      </c>
      <c r="N18" s="16">
        <f>'BIFUbC-biomass pre-CHP'!N18+CHP!N139</f>
        <v>5636732335593.9531</v>
      </c>
      <c r="O18" s="16">
        <f>'BIFUbC-biomass pre-CHP'!O18+CHP!O139</f>
        <v>5712901865146.2871</v>
      </c>
      <c r="P18" s="16">
        <f>'BIFUbC-biomass pre-CHP'!P18+CHP!P139</f>
        <v>5789071394698.6201</v>
      </c>
      <c r="Q18" s="16">
        <f>'BIFUbC-biomass pre-CHP'!Q18+CHP!Q139</f>
        <v>5865240924250.9541</v>
      </c>
      <c r="R18" s="16">
        <f>'BIFUbC-biomass pre-CHP'!R18+CHP!R139</f>
        <v>5943656238458.3926</v>
      </c>
      <c r="S18" s="16">
        <f>'BIFUbC-biomass pre-CHP'!S18+CHP!S139</f>
        <v>6022071552665.832</v>
      </c>
      <c r="T18" s="16">
        <f>'BIFUbC-biomass pre-CHP'!T18+CHP!T139</f>
        <v>6100486866873.2715</v>
      </c>
      <c r="U18" s="16">
        <f>'BIFUbC-biomass pre-CHP'!U18+CHP!U139</f>
        <v>6178902181080.7119</v>
      </c>
      <c r="V18" s="16">
        <f>'BIFUbC-biomass pre-CHP'!V18+CHP!V139</f>
        <v>6257317495288.1504</v>
      </c>
      <c r="W18" s="16">
        <f>'BIFUbC-biomass pre-CHP'!W18+CHP!W139</f>
        <v>6332738429955.4492</v>
      </c>
      <c r="X18" s="16">
        <f>'BIFUbC-biomass pre-CHP'!X18+CHP!X139</f>
        <v>6410200987036.4775</v>
      </c>
      <c r="Y18" s="16">
        <f>'BIFUbC-biomass pre-CHP'!Y18+CHP!Y139</f>
        <v>6487663544117.5303</v>
      </c>
      <c r="Z18" s="16">
        <f>'BIFUbC-biomass pre-CHP'!Z18+CHP!Z139</f>
        <v>6565126101198.5576</v>
      </c>
      <c r="AA18" s="16">
        <f>'BIFUbC-biomass pre-CHP'!AA18+CHP!AA139</f>
        <v>6642588658279.5879</v>
      </c>
      <c r="AB18" s="16">
        <f>'BIFUbC-biomass pre-CHP'!AB18+CHP!AB139</f>
        <v>6720051215360.6172</v>
      </c>
      <c r="AC18" s="16">
        <f>'BIFUbC-biomass pre-CHP'!AC18+CHP!AC139</f>
        <v>6797513772441.6436</v>
      </c>
      <c r="AD18" s="16">
        <f>'BIFUbC-biomass pre-CHP'!AD18+CHP!AD139</f>
        <v>6874976329522.6738</v>
      </c>
      <c r="AE18" s="16">
        <f>'BIFUbC-biomass pre-CHP'!AE18+CHP!AE139</f>
        <v>6952438886603.7031</v>
      </c>
      <c r="AF18" s="16">
        <f>'BIFUbC-biomass pre-CHP'!AF18+CHP!AF139</f>
        <v>7029901443684.7314</v>
      </c>
    </row>
    <row r="19" spans="1:32">
      <c r="A19" t="s">
        <v>19</v>
      </c>
      <c r="B19" s="16">
        <f>'BIFUbC-biomass pre-CHP'!B19+CHP!B140</f>
        <v>713392314436.32507</v>
      </c>
      <c r="C19" s="16">
        <f>'BIFUbC-biomass pre-CHP'!C19+CHP!C140</f>
        <v>745836558454.76672</v>
      </c>
      <c r="D19" s="16">
        <f>'BIFUbC-biomass pre-CHP'!D19+CHP!D140</f>
        <v>778280802473.2085</v>
      </c>
      <c r="E19" s="16">
        <f>'BIFUbC-biomass pre-CHP'!E19+CHP!E140</f>
        <v>810725046491.65027</v>
      </c>
      <c r="F19" s="16">
        <f>'BIFUbC-biomass pre-CHP'!F19+CHP!F140</f>
        <v>843169290510.09204</v>
      </c>
      <c r="G19" s="16">
        <f>'BIFUbC-biomass pre-CHP'!G19+CHP!G140</f>
        <v>875613534528.53369</v>
      </c>
      <c r="H19" s="16">
        <f>'BIFUbC-biomass pre-CHP'!H19+CHP!H140</f>
        <v>891501190547.2384</v>
      </c>
      <c r="I19" s="16">
        <f>'BIFUbC-biomass pre-CHP'!I19+CHP!I140</f>
        <v>907388846565.94727</v>
      </c>
      <c r="J19" s="16">
        <f>'BIFUbC-biomass pre-CHP'!J19+CHP!J140</f>
        <v>923276502584.65613</v>
      </c>
      <c r="K19" s="16">
        <f>'BIFUbC-biomass pre-CHP'!K19+CHP!K140</f>
        <v>939164158603.36499</v>
      </c>
      <c r="L19" s="16">
        <f>'BIFUbC-biomass pre-CHP'!L19+CHP!L140</f>
        <v>955051814622.078</v>
      </c>
      <c r="M19" s="16">
        <f>'BIFUbC-biomass pre-CHP'!M19+CHP!M140</f>
        <v>968315970518.72314</v>
      </c>
      <c r="N19" s="16">
        <f>'BIFUbC-biomass pre-CHP'!N19+CHP!N140</f>
        <v>981580126415.36816</v>
      </c>
      <c r="O19" s="16">
        <f>'BIFUbC-biomass pre-CHP'!O19+CHP!O140</f>
        <v>994844282312.01343</v>
      </c>
      <c r="P19" s="16">
        <f>'BIFUbC-biomass pre-CHP'!P19+CHP!P140</f>
        <v>1008108438208.6586</v>
      </c>
      <c r="Q19" s="16">
        <f>'BIFUbC-biomass pre-CHP'!Q19+CHP!Q140</f>
        <v>1021372594105.3037</v>
      </c>
      <c r="R19" s="16">
        <f>'BIFUbC-biomass pre-CHP'!R19+CHP!R140</f>
        <v>1035027830765.4861</v>
      </c>
      <c r="S19" s="16">
        <f>'BIFUbC-biomass pre-CHP'!S19+CHP!S140</f>
        <v>1048683067425.6688</v>
      </c>
      <c r="T19" s="16">
        <f>'BIFUbC-biomass pre-CHP'!T19+CHP!T140</f>
        <v>1062338304085.8514</v>
      </c>
      <c r="U19" s="16">
        <f>'BIFUbC-biomass pre-CHP'!U19+CHP!U140</f>
        <v>1075993540746.0341</v>
      </c>
      <c r="V19" s="16">
        <f>'BIFUbC-biomass pre-CHP'!V19+CHP!V140</f>
        <v>1089648777406.2167</v>
      </c>
      <c r="W19" s="16">
        <f>'BIFUbC-biomass pre-CHP'!W19+CHP!W140</f>
        <v>1102782573048.3491</v>
      </c>
      <c r="X19" s="16">
        <f>'BIFUbC-biomass pre-CHP'!X19+CHP!X140</f>
        <v>1116271896657.3337</v>
      </c>
      <c r="Y19" s="16">
        <f>'BIFUbC-biomass pre-CHP'!Y19+CHP!Y140</f>
        <v>1129761220266.3223</v>
      </c>
      <c r="Z19" s="16">
        <f>'BIFUbC-biomass pre-CHP'!Z19+CHP!Z140</f>
        <v>1143250543875.3069</v>
      </c>
      <c r="AA19" s="16">
        <f>'BIFUbC-biomass pre-CHP'!AA19+CHP!AA140</f>
        <v>1156739867484.2915</v>
      </c>
      <c r="AB19" s="16">
        <f>'BIFUbC-biomass pre-CHP'!AB19+CHP!AB140</f>
        <v>1170229191093.2759</v>
      </c>
      <c r="AC19" s="16">
        <f>'BIFUbC-biomass pre-CHP'!AC19+CHP!AC140</f>
        <v>1183718514702.2605</v>
      </c>
      <c r="AD19" s="16">
        <f>'BIFUbC-biomass pre-CHP'!AD19+CHP!AD140</f>
        <v>1197207838311.2449</v>
      </c>
      <c r="AE19" s="16">
        <f>'BIFUbC-biomass pre-CHP'!AE19+CHP!AE140</f>
        <v>1210697161920.2295</v>
      </c>
      <c r="AF19" s="16">
        <f>'BIFUbC-biomass pre-CHP'!AF19+CHP!AF140</f>
        <v>1224186485529.2139</v>
      </c>
    </row>
    <row r="20" spans="1:32">
      <c r="A20" t="s">
        <v>20</v>
      </c>
      <c r="B20" s="16">
        <f>'BIFUbC-biomass pre-CHP'!B20+CHP!B141</f>
        <v>1113694127575.3503</v>
      </c>
      <c r="C20" s="16">
        <f>'BIFUbC-biomass pre-CHP'!C20+CHP!C141</f>
        <v>1164343627585.0469</v>
      </c>
      <c r="D20" s="16">
        <f>'BIFUbC-biomass pre-CHP'!D20+CHP!D141</f>
        <v>1214993127594.7437</v>
      </c>
      <c r="E20" s="16">
        <f>'BIFUbC-biomass pre-CHP'!E20+CHP!E141</f>
        <v>1265642627604.4407</v>
      </c>
      <c r="F20" s="16">
        <f>'BIFUbC-biomass pre-CHP'!F20+CHP!F141</f>
        <v>1316292127614.1372</v>
      </c>
      <c r="G20" s="16">
        <f>'BIFUbC-biomass pre-CHP'!G20+CHP!G141</f>
        <v>1366941627623.834</v>
      </c>
      <c r="H20" s="16">
        <f>'BIFUbC-biomass pre-CHP'!H20+CHP!H141</f>
        <v>1391744234619.8867</v>
      </c>
      <c r="I20" s="16">
        <f>'BIFUbC-biomass pre-CHP'!I20+CHP!I141</f>
        <v>1416546841615.946</v>
      </c>
      <c r="J20" s="16">
        <f>'BIFUbC-biomass pre-CHP'!J20+CHP!J141</f>
        <v>1441349448612.0051</v>
      </c>
      <c r="K20" s="16">
        <f>'BIFUbC-biomass pre-CHP'!K20+CHP!K141</f>
        <v>1466152055608.0642</v>
      </c>
      <c r="L20" s="16">
        <f>'BIFUbC-biomass pre-CHP'!L20+CHP!L141</f>
        <v>1490954662604.1299</v>
      </c>
      <c r="M20" s="16">
        <f>'BIFUbC-biomass pre-CHP'!M20+CHP!M141</f>
        <v>1511661659624.4297</v>
      </c>
      <c r="N20" s="16">
        <f>'BIFUbC-biomass pre-CHP'!N20+CHP!N141</f>
        <v>1532368656644.729</v>
      </c>
      <c r="O20" s="16">
        <f>'BIFUbC-biomass pre-CHP'!O20+CHP!O141</f>
        <v>1553075653665.0288</v>
      </c>
      <c r="P20" s="16">
        <f>'BIFUbC-biomass pre-CHP'!P20+CHP!P141</f>
        <v>1573782650685.3284</v>
      </c>
      <c r="Q20" s="16">
        <f>'BIFUbC-biomass pre-CHP'!Q20+CHP!Q141</f>
        <v>1594489647705.6279</v>
      </c>
      <c r="R20" s="16">
        <f>'BIFUbC-biomass pre-CHP'!R20+CHP!R141</f>
        <v>1615807170436.5996</v>
      </c>
      <c r="S20" s="16">
        <f>'BIFUbC-biomass pre-CHP'!S20+CHP!S141</f>
        <v>1637124693167.572</v>
      </c>
      <c r="T20" s="16">
        <f>'BIFUbC-biomass pre-CHP'!T20+CHP!T141</f>
        <v>1658442215898.5437</v>
      </c>
      <c r="U20" s="16">
        <f>'BIFUbC-biomass pre-CHP'!U20+CHP!U141</f>
        <v>1679759738629.5154</v>
      </c>
      <c r="V20" s="16">
        <f>'BIFUbC-biomass pre-CHP'!V20+CHP!V141</f>
        <v>1701077261360.4873</v>
      </c>
      <c r="W20" s="16">
        <f>'BIFUbC-biomass pre-CHP'!W20+CHP!W141</f>
        <v>1721580749810.563</v>
      </c>
      <c r="X20" s="16">
        <f>'BIFUbC-biomass pre-CHP'!X20+CHP!X141</f>
        <v>1742639261633.9763</v>
      </c>
      <c r="Y20" s="16">
        <f>'BIFUbC-biomass pre-CHP'!Y20+CHP!Y141</f>
        <v>1763697773457.396</v>
      </c>
      <c r="Z20" s="16">
        <f>'BIFUbC-biomass pre-CHP'!Z20+CHP!Z141</f>
        <v>1784756285280.8093</v>
      </c>
      <c r="AA20" s="16">
        <f>'BIFUbC-biomass pre-CHP'!AA20+CHP!AA141</f>
        <v>1805814797104.2227</v>
      </c>
      <c r="AB20" s="16">
        <f>'BIFUbC-biomass pre-CHP'!AB20+CHP!AB141</f>
        <v>1826873308927.636</v>
      </c>
      <c r="AC20" s="16">
        <f>'BIFUbC-biomass pre-CHP'!AC20+CHP!AC141</f>
        <v>1847931820751.0496</v>
      </c>
      <c r="AD20" s="16">
        <f>'BIFUbC-biomass pre-CHP'!AD20+CHP!AD141</f>
        <v>1868990332574.4629</v>
      </c>
      <c r="AE20" s="16">
        <f>'BIFUbC-biomass pre-CHP'!AE20+CHP!AE141</f>
        <v>1890048844397.876</v>
      </c>
      <c r="AF20" s="16">
        <f>'BIFUbC-biomass pre-CHP'!AF20+CHP!AF141</f>
        <v>1911107356221.2893</v>
      </c>
    </row>
    <row r="21" spans="1:32">
      <c r="A21" t="s">
        <v>21</v>
      </c>
      <c r="B21" s="16">
        <f>'BIFUbC-biomass pre-CHP'!B21+CHP!B142</f>
        <v>1162785961464.5642</v>
      </c>
      <c r="C21" s="16">
        <f>'BIFUbC-biomass pre-CHP'!C21+CHP!C142</f>
        <v>1215668100382.4509</v>
      </c>
      <c r="D21" s="16">
        <f>'BIFUbC-biomass pre-CHP'!D21+CHP!D142</f>
        <v>1268550239300.3384</v>
      </c>
      <c r="E21" s="16">
        <f>'BIFUbC-biomass pre-CHP'!E21+CHP!E142</f>
        <v>1321432378218.2253</v>
      </c>
      <c r="F21" s="16">
        <f>'BIFUbC-biomass pre-CHP'!F21+CHP!F142</f>
        <v>1374314517136.1123</v>
      </c>
      <c r="G21" s="16">
        <f>'BIFUbC-biomass pre-CHP'!G21+CHP!G142</f>
        <v>1427196656053.9995</v>
      </c>
      <c r="H21" s="16">
        <f>'BIFUbC-biomass pre-CHP'!H21+CHP!H142</f>
        <v>1453092566348.0776</v>
      </c>
      <c r="I21" s="16">
        <f>'BIFUbC-biomass pre-CHP'!I21+CHP!I142</f>
        <v>1478988476642.1624</v>
      </c>
      <c r="J21" s="16">
        <f>'BIFUbC-biomass pre-CHP'!J21+CHP!J142</f>
        <v>1504884386936.2473</v>
      </c>
      <c r="K21" s="16">
        <f>'BIFUbC-biomass pre-CHP'!K21+CHP!K142</f>
        <v>1530780297230.3323</v>
      </c>
      <c r="L21" s="16">
        <f>'BIFUbC-biomass pre-CHP'!L21+CHP!L142</f>
        <v>1556676207524.4236</v>
      </c>
      <c r="M21" s="16">
        <f>'BIFUbC-biomass pre-CHP'!M21+CHP!M142</f>
        <v>1578295972631.4851</v>
      </c>
      <c r="N21" s="16">
        <f>'BIFUbC-biomass pre-CHP'!N21+CHP!N142</f>
        <v>1599915737738.5469</v>
      </c>
      <c r="O21" s="16">
        <f>'BIFUbC-biomass pre-CHP'!O21+CHP!O142</f>
        <v>1621535502845.6084</v>
      </c>
      <c r="P21" s="16">
        <f>'BIFUbC-biomass pre-CHP'!P21+CHP!P142</f>
        <v>1643155267952.6699</v>
      </c>
      <c r="Q21" s="16">
        <f>'BIFUbC-biomass pre-CHP'!Q21+CHP!Q142</f>
        <v>1664775033059.7317</v>
      </c>
      <c r="R21" s="16">
        <f>'BIFUbC-biomass pre-CHP'!R21+CHP!R142</f>
        <v>1687032235958.6477</v>
      </c>
      <c r="S21" s="16">
        <f>'BIFUbC-biomass pre-CHP'!S21+CHP!S142</f>
        <v>1709289438857.5637</v>
      </c>
      <c r="T21" s="16">
        <f>'BIFUbC-biomass pre-CHP'!T21+CHP!T142</f>
        <v>1731546641756.4797</v>
      </c>
      <c r="U21" s="16">
        <f>'BIFUbC-biomass pre-CHP'!U21+CHP!U142</f>
        <v>1753803844655.396</v>
      </c>
      <c r="V21" s="16">
        <f>'BIFUbC-biomass pre-CHP'!V21+CHP!V142</f>
        <v>1776061047554.3118</v>
      </c>
      <c r="W21" s="16">
        <f>'BIFUbC-biomass pre-CHP'!W21+CHP!W142</f>
        <v>1797468333397.4219</v>
      </c>
      <c r="X21" s="16">
        <f>'BIFUbC-biomass pre-CHP'!X21+CHP!X142</f>
        <v>1819455108142.2173</v>
      </c>
      <c r="Y21" s="16">
        <f>'BIFUbC-biomass pre-CHP'!Y21+CHP!Y142</f>
        <v>1841441882887.019</v>
      </c>
      <c r="Z21" s="16">
        <f>'BIFUbC-biomass pre-CHP'!Z21+CHP!Z142</f>
        <v>1863428657631.8147</v>
      </c>
      <c r="AA21" s="16">
        <f>'BIFUbC-biomass pre-CHP'!AA21+CHP!AA142</f>
        <v>1885415432376.6101</v>
      </c>
      <c r="AB21" s="16">
        <f>'BIFUbC-biomass pre-CHP'!AB21+CHP!AB142</f>
        <v>1907402207121.405</v>
      </c>
      <c r="AC21" s="16">
        <f>'BIFUbC-biomass pre-CHP'!AC21+CHP!AC142</f>
        <v>1929388981866.2007</v>
      </c>
      <c r="AD21" s="16">
        <f>'BIFUbC-biomass pre-CHP'!AD21+CHP!AD142</f>
        <v>1951375756610.9961</v>
      </c>
      <c r="AE21" s="16">
        <f>'BIFUbC-biomass pre-CHP'!AE21+CHP!AE142</f>
        <v>1973362531355.7913</v>
      </c>
      <c r="AF21" s="16">
        <f>'BIFUbC-biomass pre-CHP'!AF21+CHP!AF142</f>
        <v>1995349306100.5869</v>
      </c>
    </row>
    <row r="22" spans="1:32">
      <c r="A22" t="s">
        <v>22</v>
      </c>
      <c r="B22" s="16">
        <f>'BIFUbC-biomass pre-CHP'!B22+CHP!B143</f>
        <v>297767038696.04236</v>
      </c>
      <c r="C22" s="16">
        <f>'BIFUbC-biomass pre-CHP'!C22+CHP!C143</f>
        <v>311309133653.62054</v>
      </c>
      <c r="D22" s="16">
        <f>'BIFUbC-biomass pre-CHP'!D22+CHP!D143</f>
        <v>324851228611.19867</v>
      </c>
      <c r="E22" s="16">
        <f>'BIFUbC-biomass pre-CHP'!E22+CHP!E143</f>
        <v>338393323568.77686</v>
      </c>
      <c r="F22" s="16">
        <f>'BIFUbC-biomass pre-CHP'!F22+CHP!F143</f>
        <v>351935418526.35498</v>
      </c>
      <c r="G22" s="16">
        <f>'BIFUbC-biomass pre-CHP'!G22+CHP!G143</f>
        <v>365477513483.93323</v>
      </c>
      <c r="H22" s="16">
        <f>'BIFUbC-biomass pre-CHP'!H22+CHP!H143</f>
        <v>372108956224.17224</v>
      </c>
      <c r="I22" s="16">
        <f>'BIFUbC-biomass pre-CHP'!I22+CHP!I143</f>
        <v>378740398964.4129</v>
      </c>
      <c r="J22" s="16">
        <f>'BIFUbC-biomass pre-CHP'!J22+CHP!J143</f>
        <v>385371841704.65356</v>
      </c>
      <c r="K22" s="16">
        <f>'BIFUbC-biomass pre-CHP'!K22+CHP!K143</f>
        <v>392003284444.89441</v>
      </c>
      <c r="L22" s="16">
        <f>'BIFUbC-biomass pre-CHP'!L22+CHP!L143</f>
        <v>398634727185.13684</v>
      </c>
      <c r="M22" s="16">
        <f>'BIFUbC-biomass pre-CHP'!M22+CHP!M143</f>
        <v>404171131688.27106</v>
      </c>
      <c r="N22" s="16">
        <f>'BIFUbC-biomass pre-CHP'!N22+CHP!N143</f>
        <v>409707536191.4054</v>
      </c>
      <c r="O22" s="16">
        <f>'BIFUbC-biomass pre-CHP'!O22+CHP!O143</f>
        <v>415243940694.53967</v>
      </c>
      <c r="P22" s="16">
        <f>'BIFUbC-biomass pre-CHP'!P22+CHP!P143</f>
        <v>420780345197.67401</v>
      </c>
      <c r="Q22" s="16">
        <f>'BIFUbC-biomass pre-CHP'!Q22+CHP!Q143</f>
        <v>426316749700.80823</v>
      </c>
      <c r="R22" s="16">
        <f>'BIFUbC-biomass pre-CHP'!R22+CHP!R143</f>
        <v>432016389717.54852</v>
      </c>
      <c r="S22" s="16">
        <f>'BIFUbC-biomass pre-CHP'!S22+CHP!S143</f>
        <v>437716029734.28876</v>
      </c>
      <c r="T22" s="16">
        <f>'BIFUbC-biomass pre-CHP'!T22+CHP!T143</f>
        <v>443415669751.02899</v>
      </c>
      <c r="U22" s="16">
        <f>'BIFUbC-biomass pre-CHP'!U22+CHP!U143</f>
        <v>449115309767.76917</v>
      </c>
      <c r="V22" s="16">
        <f>'BIFUbC-biomass pre-CHP'!V22+CHP!V143</f>
        <v>454814949784.5094</v>
      </c>
      <c r="W22" s="16">
        <f>'BIFUbC-biomass pre-CHP'!W22+CHP!W143</f>
        <v>460296942449.77502</v>
      </c>
      <c r="X22" s="16">
        <f>'BIFUbC-biomass pre-CHP'!X22+CHP!X143</f>
        <v>465927331036.50043</v>
      </c>
      <c r="Y22" s="16">
        <f>'BIFUbC-biomass pre-CHP'!Y22+CHP!Y143</f>
        <v>471557719623.2276</v>
      </c>
      <c r="Z22" s="16">
        <f>'BIFUbC-biomass pre-CHP'!Z22+CHP!Z143</f>
        <v>477188108209.95313</v>
      </c>
      <c r="AA22" s="16">
        <f>'BIFUbC-biomass pre-CHP'!AA22+CHP!AA143</f>
        <v>482818496796.67853</v>
      </c>
      <c r="AB22" s="16">
        <f>'BIFUbC-biomass pre-CHP'!AB22+CHP!AB143</f>
        <v>488448885383.40399</v>
      </c>
      <c r="AC22" s="16">
        <f>'BIFUbC-biomass pre-CHP'!AC22+CHP!AC143</f>
        <v>494079273970.12946</v>
      </c>
      <c r="AD22" s="16">
        <f>'BIFUbC-biomass pre-CHP'!AD22+CHP!AD143</f>
        <v>499709662556.8548</v>
      </c>
      <c r="AE22" s="16">
        <f>'BIFUbC-biomass pre-CHP'!AE22+CHP!AE143</f>
        <v>505340051143.58026</v>
      </c>
      <c r="AF22" s="16">
        <f>'BIFUbC-biomass pre-CHP'!AF22+CHP!AF143</f>
        <v>510970439730.30566</v>
      </c>
    </row>
    <row r="23" spans="1:32">
      <c r="A23" t="s">
        <v>23</v>
      </c>
      <c r="B23" s="16">
        <f>'BIFUbC-biomass pre-CHP'!B23+CHP!B144</f>
        <v>68807414270755.391</v>
      </c>
      <c r="C23" s="16">
        <f>'BIFUbC-biomass pre-CHP'!C23+CHP!C144</f>
        <v>71863896017500.969</v>
      </c>
      <c r="D23" s="16">
        <f>'BIFUbC-biomass pre-CHP'!D23+CHP!D144</f>
        <v>74920377764246.531</v>
      </c>
      <c r="E23" s="16">
        <f>'BIFUbC-biomass pre-CHP'!E23+CHP!E144</f>
        <v>77976859510992.109</v>
      </c>
      <c r="F23" s="16">
        <f>'BIFUbC-biomass pre-CHP'!F23+CHP!F144</f>
        <v>81033341257737.688</v>
      </c>
      <c r="G23" s="16">
        <f>'BIFUbC-biomass pre-CHP'!G23+CHP!G144</f>
        <v>84089823004483.266</v>
      </c>
      <c r="H23" s="16">
        <f>'BIFUbC-biomass pre-CHP'!H23+CHP!H144</f>
        <v>86343026662855.625</v>
      </c>
      <c r="I23" s="16">
        <f>'BIFUbC-biomass pre-CHP'!I23+CHP!I144</f>
        <v>88596230321227.969</v>
      </c>
      <c r="J23" s="16">
        <f>'BIFUbC-biomass pre-CHP'!J23+CHP!J144</f>
        <v>90849433979599.578</v>
      </c>
      <c r="K23" s="16">
        <f>'BIFUbC-biomass pre-CHP'!K23+CHP!K144</f>
        <v>93102637637971.938</v>
      </c>
      <c r="L23" s="16">
        <f>'BIFUbC-biomass pre-CHP'!L23+CHP!L144</f>
        <v>95355841296343.203</v>
      </c>
      <c r="M23" s="16">
        <f>'BIFUbC-biomass pre-CHP'!M23+CHP!M144</f>
        <v>97368423569589.031</v>
      </c>
      <c r="N23" s="16">
        <f>'BIFUbC-biomass pre-CHP'!N23+CHP!N144</f>
        <v>99381005842833.766</v>
      </c>
      <c r="O23" s="16">
        <f>'BIFUbC-biomass pre-CHP'!O23+CHP!O144</f>
        <v>101393588116079.23</v>
      </c>
      <c r="P23" s="16">
        <f>'BIFUbC-biomass pre-CHP'!P23+CHP!P144</f>
        <v>103406170389323.98</v>
      </c>
      <c r="Q23" s="16">
        <f>'BIFUbC-biomass pre-CHP'!Q23+CHP!Q144</f>
        <v>105418752662568.72</v>
      </c>
      <c r="R23" s="16">
        <f>'BIFUbC-biomass pre-CHP'!R23+CHP!R144</f>
        <v>107474167150135.19</v>
      </c>
      <c r="S23" s="16">
        <f>'BIFUbC-biomass pre-CHP'!S23+CHP!S144</f>
        <v>109529581637701.64</v>
      </c>
      <c r="T23" s="16">
        <f>'BIFUbC-biomass pre-CHP'!T23+CHP!T144</f>
        <v>111584996125267.38</v>
      </c>
      <c r="U23" s="16">
        <f>'BIFUbC-biomass pre-CHP'!U23+CHP!U144</f>
        <v>113640410612833.84</v>
      </c>
      <c r="V23" s="16">
        <f>'BIFUbC-biomass pre-CHP'!V23+CHP!V144</f>
        <v>115695825100399.22</v>
      </c>
      <c r="W23" s="16">
        <f>'BIFUbC-biomass pre-CHP'!W23+CHP!W144</f>
        <v>117694129968870.66</v>
      </c>
      <c r="X23" s="16">
        <f>'BIFUbC-biomass pre-CHP'!X23+CHP!X144</f>
        <v>119731373213997.78</v>
      </c>
      <c r="Y23" s="16">
        <f>'BIFUbC-biomass pre-CHP'!Y23+CHP!Y144</f>
        <v>121768616459124.91</v>
      </c>
      <c r="Z23" s="16">
        <f>'BIFUbC-biomass pre-CHP'!Z23+CHP!Z144</f>
        <v>123805859704251.3</v>
      </c>
      <c r="AA23" s="16">
        <f>'BIFUbC-biomass pre-CHP'!AA23+CHP!AA144</f>
        <v>125843102949378.42</v>
      </c>
      <c r="AB23" s="16">
        <f>'BIFUbC-biomass pre-CHP'!AB23+CHP!AB144</f>
        <v>127880346194505.53</v>
      </c>
      <c r="AC23" s="16">
        <f>'BIFUbC-biomass pre-CHP'!AC23+CHP!AC144</f>
        <v>129917589439631.94</v>
      </c>
      <c r="AD23" s="16">
        <f>'BIFUbC-biomass pre-CHP'!AD23+CHP!AD144</f>
        <v>131954832684759.05</v>
      </c>
      <c r="AE23" s="16">
        <f>'BIFUbC-biomass pre-CHP'!AE23+CHP!AE144</f>
        <v>133992075929886.17</v>
      </c>
      <c r="AF23" s="16">
        <f>'BIFUbC-biomass pre-CHP'!AF23+CHP!AF144</f>
        <v>136029319175012.56</v>
      </c>
    </row>
    <row r="24" spans="1:32">
      <c r="A24" t="s">
        <v>24</v>
      </c>
      <c r="B24" s="16">
        <f>'BIFUbC-biomass pre-CHP'!B24+CHP!B145</f>
        <v>0</v>
      </c>
      <c r="C24" s="16">
        <f>'BIFUbC-biomass pre-CHP'!C24+CHP!C145</f>
        <v>0</v>
      </c>
      <c r="D24" s="16">
        <f>'BIFUbC-biomass pre-CHP'!D24+CHP!D145</f>
        <v>0</v>
      </c>
      <c r="E24" s="16">
        <f>'BIFUbC-biomass pre-CHP'!E24+CHP!E145</f>
        <v>0</v>
      </c>
      <c r="F24" s="16">
        <f>'BIFUbC-biomass pre-CHP'!F24+CHP!F145</f>
        <v>0</v>
      </c>
      <c r="G24" s="16">
        <f>'BIFUbC-biomass pre-CHP'!G24+CHP!G145</f>
        <v>0</v>
      </c>
      <c r="H24" s="16">
        <f>'BIFUbC-biomass pre-CHP'!H24+CHP!H145</f>
        <v>0</v>
      </c>
      <c r="I24" s="16">
        <f>'BIFUbC-biomass pre-CHP'!I24+CHP!I145</f>
        <v>0</v>
      </c>
      <c r="J24" s="16">
        <f>'BIFUbC-biomass pre-CHP'!J24+CHP!J145</f>
        <v>0</v>
      </c>
      <c r="K24" s="16">
        <f>'BIFUbC-biomass pre-CHP'!K24+CHP!K145</f>
        <v>0</v>
      </c>
      <c r="L24" s="16">
        <f>'BIFUbC-biomass pre-CHP'!L24+CHP!L145</f>
        <v>0</v>
      </c>
      <c r="M24" s="16">
        <f>'BIFUbC-biomass pre-CHP'!M24+CHP!M145</f>
        <v>0</v>
      </c>
      <c r="N24" s="16">
        <f>'BIFUbC-biomass pre-CHP'!N24+CHP!N145</f>
        <v>0</v>
      </c>
      <c r="O24" s="16">
        <f>'BIFUbC-biomass pre-CHP'!O24+CHP!O145</f>
        <v>0</v>
      </c>
      <c r="P24" s="16">
        <f>'BIFUbC-biomass pre-CHP'!P24+CHP!P145</f>
        <v>0</v>
      </c>
      <c r="Q24" s="16">
        <f>'BIFUbC-biomass pre-CHP'!Q24+CHP!Q145</f>
        <v>0</v>
      </c>
      <c r="R24" s="16">
        <f>'BIFUbC-biomass pre-CHP'!R24+CHP!R145</f>
        <v>0</v>
      </c>
      <c r="S24" s="16">
        <f>'BIFUbC-biomass pre-CHP'!S24+CHP!S145</f>
        <v>0</v>
      </c>
      <c r="T24" s="16">
        <f>'BIFUbC-biomass pre-CHP'!T24+CHP!T145</f>
        <v>0</v>
      </c>
      <c r="U24" s="16">
        <f>'BIFUbC-biomass pre-CHP'!U24+CHP!U145</f>
        <v>0</v>
      </c>
      <c r="V24" s="16">
        <f>'BIFUbC-biomass pre-CHP'!V24+CHP!V145</f>
        <v>0</v>
      </c>
      <c r="W24" s="16">
        <f>'BIFUbC-biomass pre-CHP'!W24+CHP!W145</f>
        <v>0</v>
      </c>
      <c r="X24" s="16">
        <f>'BIFUbC-biomass pre-CHP'!X24+CHP!X145</f>
        <v>0</v>
      </c>
      <c r="Y24" s="16">
        <f>'BIFUbC-biomass pre-CHP'!Y24+CHP!Y145</f>
        <v>0</v>
      </c>
      <c r="Z24" s="16">
        <f>'BIFUbC-biomass pre-CHP'!Z24+CHP!Z145</f>
        <v>0</v>
      </c>
      <c r="AA24" s="16">
        <f>'BIFUbC-biomass pre-CHP'!AA24+CHP!AA145</f>
        <v>0</v>
      </c>
      <c r="AB24" s="16">
        <f>'BIFUbC-biomass pre-CHP'!AB24+CHP!AB145</f>
        <v>0</v>
      </c>
      <c r="AC24" s="16">
        <f>'BIFUbC-biomass pre-CHP'!AC24+CHP!AC145</f>
        <v>0</v>
      </c>
      <c r="AD24" s="16">
        <f>'BIFUbC-biomass pre-CHP'!AD24+CHP!AD145</f>
        <v>0</v>
      </c>
      <c r="AE24" s="16">
        <f>'BIFUbC-biomass pre-CHP'!AE24+CHP!AE145</f>
        <v>0</v>
      </c>
      <c r="AF24" s="16">
        <f>'BIFUbC-biomass pre-CHP'!AF24+CHP!AF145</f>
        <v>0</v>
      </c>
    </row>
    <row r="25" spans="1:32">
      <c r="A25" t="s">
        <v>25</v>
      </c>
      <c r="B25" s="16">
        <f>'BIFUbC-biomass pre-CHP'!B25+CHP!B146</f>
        <v>111825069562.98364</v>
      </c>
      <c r="C25" s="16">
        <f>'BIFUbC-biomass pre-CHP'!C25+CHP!C146</f>
        <v>111936894632.54662</v>
      </c>
      <c r="D25" s="16">
        <f>'BIFUbC-biomass pre-CHP'!D25+CHP!D146</f>
        <v>112048831527.17915</v>
      </c>
      <c r="E25" s="16">
        <f>'BIFUbC-biomass pre-CHP'!E25+CHP!E146</f>
        <v>112160880358.70633</v>
      </c>
      <c r="F25" s="16">
        <f>'BIFUbC-biomass pre-CHP'!F25+CHP!F146</f>
        <v>112273041239.06503</v>
      </c>
      <c r="G25" s="16">
        <f>'BIFUbC-biomass pre-CHP'!G25+CHP!G146</f>
        <v>112385314280.30406</v>
      </c>
      <c r="H25" s="16">
        <f>'BIFUbC-biomass pre-CHP'!H25+CHP!H146</f>
        <v>112497699594.58435</v>
      </c>
      <c r="I25" s="16">
        <f>'BIFUbC-biomass pre-CHP'!I25+CHP!I146</f>
        <v>112610197294.17896</v>
      </c>
      <c r="J25" s="16">
        <f>'BIFUbC-biomass pre-CHP'!J25+CHP!J146</f>
        <v>112722807491.47311</v>
      </c>
      <c r="K25" s="16">
        <f>'BIFUbC-biomass pre-CHP'!K25+CHP!K146</f>
        <v>112835530298.96457</v>
      </c>
      <c r="L25" s="16">
        <f>'BIFUbC-biomass pre-CHP'!L25+CHP!L146</f>
        <v>112948365829.2635</v>
      </c>
      <c r="M25" s="16">
        <f>'BIFUbC-biomass pre-CHP'!M25+CHP!M146</f>
        <v>113061314195.09277</v>
      </c>
      <c r="N25" s="16">
        <f>'BIFUbC-biomass pre-CHP'!N25+CHP!N146</f>
        <v>113174375509.28786</v>
      </c>
      <c r="O25" s="16">
        <f>'BIFUbC-biomass pre-CHP'!O25+CHP!O146</f>
        <v>113287549884.7971</v>
      </c>
      <c r="P25" s="16">
        <f>'BIFUbC-biomass pre-CHP'!P25+CHP!P146</f>
        <v>113400837434.68192</v>
      </c>
      <c r="Q25" s="16">
        <f>'BIFUbC-biomass pre-CHP'!Q25+CHP!Q146</f>
        <v>113514238272.11658</v>
      </c>
      <c r="R25" s="16">
        <f>'BIFUbC-biomass pre-CHP'!R25+CHP!R146</f>
        <v>113627752510.38867</v>
      </c>
      <c r="S25" s="16">
        <f>'BIFUbC-biomass pre-CHP'!S25+CHP!S146</f>
        <v>113741380262.89905</v>
      </c>
      <c r="T25" s="16">
        <f>'BIFUbC-biomass pre-CHP'!T25+CHP!T146</f>
        <v>113855121643.16193</v>
      </c>
      <c r="U25" s="16">
        <f>'BIFUbC-biomass pre-CHP'!U25+CHP!U146</f>
        <v>113968976764.80508</v>
      </c>
      <c r="V25" s="16">
        <f>'BIFUbC-biomass pre-CHP'!V25+CHP!V146</f>
        <v>114082945741.56987</v>
      </c>
      <c r="W25" s="16">
        <f>'BIFUbC-biomass pre-CHP'!W25+CHP!W146</f>
        <v>113512531012.86203</v>
      </c>
      <c r="X25" s="16">
        <f>'BIFUbC-biomass pre-CHP'!X25+CHP!X146</f>
        <v>112944968357.7977</v>
      </c>
      <c r="Y25" s="16">
        <f>'BIFUbC-biomass pre-CHP'!Y25+CHP!Y146</f>
        <v>112380243516.00873</v>
      </c>
      <c r="Z25" s="16">
        <f>'BIFUbC-biomass pre-CHP'!Z25+CHP!Z146</f>
        <v>111818342298.42868</v>
      </c>
      <c r="AA25" s="16">
        <f>'BIFUbC-biomass pre-CHP'!AA25+CHP!AA146</f>
        <v>111259250586.93652</v>
      </c>
      <c r="AB25" s="16">
        <f>'BIFUbC-biomass pre-CHP'!AB25+CHP!AB146</f>
        <v>110702954334.00185</v>
      </c>
      <c r="AC25" s="16">
        <f>'BIFUbC-biomass pre-CHP'!AC25+CHP!AC146</f>
        <v>110149439562.33183</v>
      </c>
      <c r="AD25" s="16">
        <f>'BIFUbC-biomass pre-CHP'!AD25+CHP!AD146</f>
        <v>109598692364.52019</v>
      </c>
      <c r="AE25" s="16">
        <f>'BIFUbC-biomass pre-CHP'!AE25+CHP!AE146</f>
        <v>109050698902.69757</v>
      </c>
      <c r="AF25" s="16">
        <f>'BIFUbC-biomass pre-CHP'!AF25+CHP!AF146</f>
        <v>108505445408.18408</v>
      </c>
    </row>
    <row r="26" spans="1:32">
      <c r="A26" t="s">
        <v>26</v>
      </c>
      <c r="B26" s="16">
        <f>'BIFUbC-biomass pre-CHP'!B26+CHP!B147</f>
        <v>6088367107930.127</v>
      </c>
      <c r="C26" s="16">
        <f>'BIFUbC-biomass pre-CHP'!C26+CHP!C147</f>
        <v>6359010285623.7939</v>
      </c>
      <c r="D26" s="16">
        <f>'BIFUbC-biomass pre-CHP'!D26+CHP!D147</f>
        <v>6629653463317.4609</v>
      </c>
      <c r="E26" s="16">
        <f>'BIFUbC-biomass pre-CHP'!E26+CHP!E147</f>
        <v>6900296641011.126</v>
      </c>
      <c r="F26" s="16">
        <f>'BIFUbC-biomass pre-CHP'!F26+CHP!F147</f>
        <v>7170939818704.793</v>
      </c>
      <c r="G26" s="16">
        <f>'BIFUbC-biomass pre-CHP'!G26+CHP!G147</f>
        <v>7441582996398.4609</v>
      </c>
      <c r="H26" s="16">
        <f>'BIFUbC-biomass pre-CHP'!H26+CHP!H147</f>
        <v>7641539536204.5957</v>
      </c>
      <c r="I26" s="16">
        <f>'BIFUbC-biomass pre-CHP'!I26+CHP!I147</f>
        <v>7841496076010.7295</v>
      </c>
      <c r="J26" s="16">
        <f>'BIFUbC-biomass pre-CHP'!J26+CHP!J147</f>
        <v>8041452615816.7998</v>
      </c>
      <c r="K26" s="16">
        <f>'BIFUbC-biomass pre-CHP'!K26+CHP!K147</f>
        <v>8241409155622.9346</v>
      </c>
      <c r="L26" s="16">
        <f>'BIFUbC-biomass pre-CHP'!L26+CHP!L147</f>
        <v>8441365695428.9717</v>
      </c>
      <c r="M26" s="16">
        <f>'BIFUbC-biomass pre-CHP'!M26+CHP!M147</f>
        <v>8620056189934.8896</v>
      </c>
      <c r="N26" s="16">
        <f>'BIFUbC-biomass pre-CHP'!N26+CHP!N147</f>
        <v>8798746684440.709</v>
      </c>
      <c r="O26" s="16">
        <f>'BIFUbC-biomass pre-CHP'!O26+CHP!O147</f>
        <v>8977437178946.5938</v>
      </c>
      <c r="P26" s="16">
        <f>'BIFUbC-biomass pre-CHP'!P26+CHP!P147</f>
        <v>9156127673452.416</v>
      </c>
      <c r="Q26" s="16">
        <f>'BIFUbC-biomass pre-CHP'!Q26+CHP!Q147</f>
        <v>9334818167958.2344</v>
      </c>
      <c r="R26" s="16">
        <f>'BIFUbC-biomass pre-CHP'!R26+CHP!R147</f>
        <v>9517350469589.543</v>
      </c>
      <c r="S26" s="16">
        <f>'BIFUbC-biomass pre-CHP'!S26+CHP!S147</f>
        <v>9699882771220.8516</v>
      </c>
      <c r="T26" s="16">
        <f>'BIFUbC-biomass pre-CHP'!T26+CHP!T147</f>
        <v>9882415072852.0938</v>
      </c>
      <c r="U26" s="16">
        <f>'BIFUbC-biomass pre-CHP'!U26+CHP!U147</f>
        <v>10064947374483.402</v>
      </c>
      <c r="V26" s="16">
        <f>'BIFUbC-biomass pre-CHP'!V26+CHP!V147</f>
        <v>10247479676114.613</v>
      </c>
      <c r="W26" s="16">
        <f>'BIFUbC-biomass pre-CHP'!W26+CHP!W147</f>
        <v>10424889568245.326</v>
      </c>
      <c r="X26" s="16">
        <f>'BIFUbC-biomass pre-CHP'!X26+CHP!X147</f>
        <v>10605792012308.262</v>
      </c>
      <c r="Y26" s="16">
        <f>'BIFUbC-biomass pre-CHP'!Y26+CHP!Y147</f>
        <v>10786694456371.197</v>
      </c>
      <c r="Z26" s="16">
        <f>'BIFUbC-biomass pre-CHP'!Z26+CHP!Z147</f>
        <v>10967596900434.066</v>
      </c>
      <c r="AA26" s="16">
        <f>'BIFUbC-biomass pre-CHP'!AA26+CHP!AA147</f>
        <v>11148499344497.002</v>
      </c>
      <c r="AB26" s="16">
        <f>'BIFUbC-biomass pre-CHP'!AB26+CHP!AB147</f>
        <v>11329401788559.938</v>
      </c>
      <c r="AC26" s="16">
        <f>'BIFUbC-biomass pre-CHP'!AC26+CHP!AC147</f>
        <v>11510304232622.807</v>
      </c>
      <c r="AD26" s="16">
        <f>'BIFUbC-biomass pre-CHP'!AD26+CHP!AD147</f>
        <v>11691206676685.742</v>
      </c>
      <c r="AE26" s="16">
        <f>'BIFUbC-biomass pre-CHP'!AE26+CHP!AE147</f>
        <v>11872109120748.676</v>
      </c>
      <c r="AF26" s="16">
        <f>'BIFUbC-biomass pre-CHP'!AF26+CHP!AF147</f>
        <v>12053011564811.549</v>
      </c>
    </row>
  </sheetData>
  <phoneticPr fontId="34" type="noConversion"/>
  <pageMargins left="0.7" right="0.7" top="0.75" bottom="0.75" header="0.3" footer="0.3"/>
  <pageSetup paperSize="9" orientation="portrait" r:id="rId1"/>
  <drawing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3"/>
  </sheetPr>
  <dimension ref="A1:AI28"/>
  <sheetViews>
    <sheetView topLeftCell="B1" zoomScale="55" zoomScaleNormal="55" workbookViewId="0">
      <selection activeCell="B2" sqref="B2:AF26"/>
    </sheetView>
  </sheetViews>
  <sheetFormatPr defaultColWidth="9.140625" defaultRowHeight="15"/>
  <cols>
    <col min="1" max="1" width="39.85546875" customWidth="1"/>
  </cols>
  <sheetData>
    <row r="1" spans="1:35">
      <c r="A1" s="24" t="s">
        <v>27</v>
      </c>
      <c r="B1" s="1">
        <v>2020</v>
      </c>
      <c r="C1" s="1">
        <v>2021</v>
      </c>
      <c r="D1" s="1">
        <v>2022</v>
      </c>
      <c r="E1" s="1">
        <v>2023</v>
      </c>
      <c r="F1" s="1">
        <v>2024</v>
      </c>
      <c r="G1" s="1">
        <v>2025</v>
      </c>
      <c r="H1" s="1">
        <v>2026</v>
      </c>
      <c r="I1" s="1">
        <v>2027</v>
      </c>
      <c r="J1" s="1">
        <v>2028</v>
      </c>
      <c r="K1" s="1">
        <v>2029</v>
      </c>
      <c r="L1" s="1">
        <v>2030</v>
      </c>
      <c r="M1" s="1">
        <v>2031</v>
      </c>
      <c r="N1" s="1">
        <v>2032</v>
      </c>
      <c r="O1" s="1">
        <v>2033</v>
      </c>
      <c r="P1" s="1">
        <v>2034</v>
      </c>
      <c r="Q1" s="1">
        <v>2035</v>
      </c>
      <c r="R1" s="1">
        <v>2036</v>
      </c>
      <c r="S1" s="1">
        <v>2037</v>
      </c>
      <c r="T1" s="1">
        <v>2038</v>
      </c>
      <c r="U1" s="1">
        <v>2039</v>
      </c>
      <c r="V1" s="1">
        <v>2040</v>
      </c>
      <c r="W1" s="1">
        <v>2041</v>
      </c>
      <c r="X1" s="1">
        <v>2042</v>
      </c>
      <c r="Y1" s="1">
        <v>2043</v>
      </c>
      <c r="Z1" s="1">
        <v>2044</v>
      </c>
      <c r="AA1" s="1">
        <v>2045</v>
      </c>
      <c r="AB1" s="1">
        <v>2046</v>
      </c>
      <c r="AC1" s="1">
        <v>2047</v>
      </c>
      <c r="AD1" s="1">
        <v>2048</v>
      </c>
      <c r="AE1" s="1">
        <v>2049</v>
      </c>
      <c r="AF1" s="1">
        <v>2050</v>
      </c>
      <c r="AG1" s="1"/>
      <c r="AH1" s="1"/>
      <c r="AI1" s="1"/>
    </row>
    <row r="2" spans="1:35">
      <c r="A2" t="s">
        <v>2</v>
      </c>
      <c r="B2" s="16">
        <f>'2019 KESIS Energy Balance'!BI51*(1+'KEEI BAU - Industry'!$AW$35)</f>
        <v>0</v>
      </c>
      <c r="C2" s="16">
        <f>B2*(1+'KEEI BAU - Industry'!$AW$35)</f>
        <v>0</v>
      </c>
      <c r="D2" s="16">
        <f>C2*(1+'KEEI BAU - Industry'!$AW$35)</f>
        <v>0</v>
      </c>
      <c r="E2" s="16">
        <f>D2*(1+'KEEI BAU - Industry'!$AW$35)</f>
        <v>0</v>
      </c>
      <c r="F2" s="16">
        <f>E2*(1+'KEEI BAU - Industry'!$AW$35)</f>
        <v>0</v>
      </c>
      <c r="G2" s="16">
        <f>F2*(1+'KEEI BAU - Industry'!$AW$35)</f>
        <v>0</v>
      </c>
      <c r="H2" s="16">
        <f>G2*(1+'KEEI BAU - Industry'!$AW$35)</f>
        <v>0</v>
      </c>
      <c r="I2" s="16">
        <f>H2*(1+'KEEI BAU - Industry'!$AW$35)</f>
        <v>0</v>
      </c>
      <c r="J2" s="16">
        <f>I2*(1+'KEEI BAU - Industry'!$AW$35)</f>
        <v>0</v>
      </c>
      <c r="K2" s="16">
        <f>J2*(1+'KEEI BAU - Industry'!$AW$35)</f>
        <v>0</v>
      </c>
      <c r="L2" s="16">
        <f>K2*(1+'KEEI BAU - Industry'!$AW$35)</f>
        <v>0</v>
      </c>
      <c r="M2" s="16">
        <f>L2*(1+'KEEI BAU - Industry'!$AW$35)</f>
        <v>0</v>
      </c>
      <c r="N2" s="16">
        <f>M2*(1+'KEEI BAU - Industry'!$AW$35)</f>
        <v>0</v>
      </c>
      <c r="O2" s="16">
        <f>N2*(1+'KEEI BAU - Industry'!$AW$35)</f>
        <v>0</v>
      </c>
      <c r="P2" s="16">
        <f>O2*(1+'KEEI BAU - Industry'!$AW$35)</f>
        <v>0</v>
      </c>
      <c r="Q2" s="16">
        <f>P2*(1+'KEEI BAU - Industry'!$AW$35)</f>
        <v>0</v>
      </c>
      <c r="R2" s="16">
        <f>Q2*(1+'KEEI BAU - Industry'!$AW$35)</f>
        <v>0</v>
      </c>
      <c r="S2" s="16">
        <f>R2*(1+'KEEI BAU - Industry'!$AW$35)</f>
        <v>0</v>
      </c>
      <c r="T2" s="16">
        <f>S2*(1+'KEEI BAU - Industry'!$AW$35)</f>
        <v>0</v>
      </c>
      <c r="U2" s="16">
        <f>T2*(1+'KEEI BAU - Industry'!$AW$35)</f>
        <v>0</v>
      </c>
      <c r="V2" s="16">
        <f>U2*(1+'KEEI BAU - Industry'!$AW$35)</f>
        <v>0</v>
      </c>
      <c r="W2" s="16">
        <f>V2*(1+'KEEI BAU - Industry'!$AW$35)</f>
        <v>0</v>
      </c>
      <c r="X2" s="16">
        <f>W2*(1+'KEEI BAU - Industry'!$AW$35)</f>
        <v>0</v>
      </c>
      <c r="Y2" s="16">
        <f>X2*(1+'KEEI BAU - Industry'!$AW$35)</f>
        <v>0</v>
      </c>
      <c r="Z2" s="16">
        <f>Y2*(1+'KEEI BAU - Industry'!$AW$35)</f>
        <v>0</v>
      </c>
      <c r="AA2" s="16">
        <f>Z2*(1+'KEEI BAU - Industry'!$AW$35)</f>
        <v>0</v>
      </c>
      <c r="AB2" s="16">
        <f>AA2*(1+'KEEI BAU - Industry'!$AW$35)</f>
        <v>0</v>
      </c>
      <c r="AC2" s="16">
        <f>AB2*(1+'KEEI BAU - Industry'!$AW$35)</f>
        <v>0</v>
      </c>
      <c r="AD2" s="16">
        <f>AC2*(1+'KEEI BAU - Industry'!$AW$35)</f>
        <v>0</v>
      </c>
      <c r="AE2" s="16">
        <f>AD2*(1+'KEEI BAU - Industry'!$AW$35)</f>
        <v>0</v>
      </c>
      <c r="AF2" s="16">
        <f>AE2*(1+'KEEI BAU - Industry'!$AW$35)</f>
        <v>0</v>
      </c>
    </row>
    <row r="3" spans="1:35">
      <c r="A3" t="s">
        <v>3</v>
      </c>
      <c r="B3" s="16">
        <v>0</v>
      </c>
      <c r="C3" s="16">
        <v>0</v>
      </c>
      <c r="D3" s="16">
        <v>0</v>
      </c>
      <c r="E3" s="16">
        <v>0</v>
      </c>
      <c r="F3" s="16">
        <v>0</v>
      </c>
      <c r="G3" s="16">
        <v>0</v>
      </c>
      <c r="H3" s="16">
        <v>0</v>
      </c>
      <c r="I3" s="16">
        <v>0</v>
      </c>
      <c r="J3" s="16">
        <v>0</v>
      </c>
      <c r="K3" s="16">
        <v>0</v>
      </c>
      <c r="L3" s="16">
        <v>0</v>
      </c>
      <c r="M3" s="16">
        <v>0</v>
      </c>
      <c r="N3" s="16">
        <v>0</v>
      </c>
      <c r="O3" s="16">
        <v>0</v>
      </c>
      <c r="P3" s="16">
        <v>0</v>
      </c>
      <c r="Q3" s="16">
        <v>0</v>
      </c>
      <c r="R3" s="16">
        <v>0</v>
      </c>
      <c r="S3" s="16">
        <v>0</v>
      </c>
      <c r="T3" s="16">
        <v>0</v>
      </c>
      <c r="U3" s="16">
        <v>0</v>
      </c>
      <c r="V3" s="16">
        <v>0</v>
      </c>
      <c r="W3" s="16">
        <v>0</v>
      </c>
      <c r="X3" s="16">
        <v>0</v>
      </c>
      <c r="Y3" s="16">
        <v>0</v>
      </c>
      <c r="Z3" s="16">
        <v>0</v>
      </c>
      <c r="AA3" s="16">
        <v>0</v>
      </c>
      <c r="AB3" s="16">
        <v>0</v>
      </c>
      <c r="AC3" s="16">
        <v>0</v>
      </c>
      <c r="AD3" s="16">
        <v>0</v>
      </c>
      <c r="AE3" s="16">
        <v>0</v>
      </c>
      <c r="AF3" s="16">
        <v>0</v>
      </c>
    </row>
    <row r="4" spans="1:35">
      <c r="A4" t="s">
        <v>4</v>
      </c>
      <c r="B4" s="16">
        <v>0</v>
      </c>
      <c r="C4" s="16">
        <v>0</v>
      </c>
      <c r="D4" s="16">
        <v>0</v>
      </c>
      <c r="E4" s="16">
        <v>0</v>
      </c>
      <c r="F4" s="16">
        <v>0</v>
      </c>
      <c r="G4" s="16">
        <v>0</v>
      </c>
      <c r="H4" s="16">
        <v>0</v>
      </c>
      <c r="I4" s="16">
        <v>0</v>
      </c>
      <c r="J4" s="16">
        <v>0</v>
      </c>
      <c r="K4" s="16">
        <v>0</v>
      </c>
      <c r="L4" s="16">
        <v>0</v>
      </c>
      <c r="M4" s="16">
        <v>0</v>
      </c>
      <c r="N4" s="16">
        <v>0</v>
      </c>
      <c r="O4" s="16">
        <v>0</v>
      </c>
      <c r="P4" s="16">
        <v>0</v>
      </c>
      <c r="Q4" s="16">
        <v>0</v>
      </c>
      <c r="R4" s="16">
        <v>0</v>
      </c>
      <c r="S4" s="16">
        <v>0</v>
      </c>
      <c r="T4" s="16">
        <v>0</v>
      </c>
      <c r="U4" s="16">
        <v>0</v>
      </c>
      <c r="V4" s="16">
        <v>0</v>
      </c>
      <c r="W4" s="16">
        <v>0</v>
      </c>
      <c r="X4" s="16">
        <v>0</v>
      </c>
      <c r="Y4" s="16">
        <v>0</v>
      </c>
      <c r="Z4" s="16">
        <v>0</v>
      </c>
      <c r="AA4" s="16">
        <v>0</v>
      </c>
      <c r="AB4" s="16">
        <v>0</v>
      </c>
      <c r="AC4" s="16">
        <v>0</v>
      </c>
      <c r="AD4" s="16">
        <v>0</v>
      </c>
      <c r="AE4" s="16">
        <v>0</v>
      </c>
      <c r="AF4" s="16">
        <v>0</v>
      </c>
    </row>
    <row r="5" spans="1:35">
      <c r="A5" t="s">
        <v>5</v>
      </c>
      <c r="B5" s="16">
        <f>'2019 KESIS Energy Balance'!BI53*(1+'KEEI BAU - Industry'!$AW$35)</f>
        <v>0</v>
      </c>
      <c r="C5" s="16">
        <f>B5*(1+'KEEI BAU - Industry'!$AW$35)</f>
        <v>0</v>
      </c>
      <c r="D5" s="16">
        <f>C5*(1+'KEEI BAU - Industry'!$AW$35)</f>
        <v>0</v>
      </c>
      <c r="E5" s="16">
        <f>D5*(1+'KEEI BAU - Industry'!$AW$35)</f>
        <v>0</v>
      </c>
      <c r="F5" s="16">
        <f>E5*(1+'KEEI BAU - Industry'!$AW$35)</f>
        <v>0</v>
      </c>
      <c r="G5" s="16">
        <f>F5*(1+'KEEI BAU - Industry'!$AW$35)</f>
        <v>0</v>
      </c>
      <c r="H5" s="16">
        <f>G5*(1+'KEEI BAU - Industry'!$AW$35)</f>
        <v>0</v>
      </c>
      <c r="I5" s="16">
        <f>H5*(1+'KEEI BAU - Industry'!$AW$35)</f>
        <v>0</v>
      </c>
      <c r="J5" s="16">
        <f>I5*(1+'KEEI BAU - Industry'!$AW$35)</f>
        <v>0</v>
      </c>
      <c r="K5" s="16">
        <f>J5*(1+'KEEI BAU - Industry'!$AW$35)</f>
        <v>0</v>
      </c>
      <c r="L5" s="16">
        <f>K5*(1+'KEEI BAU - Industry'!$AW$35)</f>
        <v>0</v>
      </c>
      <c r="M5" s="16">
        <f>L5*(1+'KEEI BAU - Industry'!$AW$35)</f>
        <v>0</v>
      </c>
      <c r="N5" s="16">
        <f>M5*(1+'KEEI BAU - Industry'!$AW$35)</f>
        <v>0</v>
      </c>
      <c r="O5" s="16">
        <f>N5*(1+'KEEI BAU - Industry'!$AW$35)</f>
        <v>0</v>
      </c>
      <c r="P5" s="16">
        <f>O5*(1+'KEEI BAU - Industry'!$AW$35)</f>
        <v>0</v>
      </c>
      <c r="Q5" s="16">
        <f>P5*(1+'KEEI BAU - Industry'!$AW$35)</f>
        <v>0</v>
      </c>
      <c r="R5" s="16">
        <f>Q5*(1+'KEEI BAU - Industry'!$AW$35)</f>
        <v>0</v>
      </c>
      <c r="S5" s="16">
        <f>R5*(1+'KEEI BAU - Industry'!$AW$35)</f>
        <v>0</v>
      </c>
      <c r="T5" s="16">
        <f>S5*(1+'KEEI BAU - Industry'!$AW$35)</f>
        <v>0</v>
      </c>
      <c r="U5" s="16">
        <f>T5*(1+'KEEI BAU - Industry'!$AW$35)</f>
        <v>0</v>
      </c>
      <c r="V5" s="16">
        <f>U5*(1+'KEEI BAU - Industry'!$AW$35)</f>
        <v>0</v>
      </c>
      <c r="W5" s="16">
        <f>V5*(1+'KEEI BAU - Industry'!$AW$35)</f>
        <v>0</v>
      </c>
      <c r="X5" s="16">
        <f>W5*(1+'KEEI BAU - Industry'!$AW$35)</f>
        <v>0</v>
      </c>
      <c r="Y5" s="16">
        <f>X5*(1+'KEEI BAU - Industry'!$AW$35)</f>
        <v>0</v>
      </c>
      <c r="Z5" s="16">
        <f>Y5*(1+'KEEI BAU - Industry'!$AW$35)</f>
        <v>0</v>
      </c>
      <c r="AA5" s="16">
        <f>Z5*(1+'KEEI BAU - Industry'!$AW$35)</f>
        <v>0</v>
      </c>
      <c r="AB5" s="16">
        <f>AA5*(1+'KEEI BAU - Industry'!$AW$35)</f>
        <v>0</v>
      </c>
      <c r="AC5" s="16">
        <f>AB5*(1+'KEEI BAU - Industry'!$AW$35)</f>
        <v>0</v>
      </c>
      <c r="AD5" s="16">
        <f>AC5*(1+'KEEI BAU - Industry'!$AW$35)</f>
        <v>0</v>
      </c>
      <c r="AE5" s="16">
        <f>AD5*(1+'KEEI BAU - Industry'!$AW$35)</f>
        <v>0</v>
      </c>
      <c r="AF5" s="16">
        <f>AE5*(1+'KEEI BAU - Industry'!$AW$35)</f>
        <v>0</v>
      </c>
    </row>
    <row r="6" spans="1:35">
      <c r="A6" t="s">
        <v>6</v>
      </c>
      <c r="B6" s="16">
        <f>'2019 KESIS Energy Balance'!BI55*(1+'KEEI BAU - Industry'!$AW$35)</f>
        <v>136.05075463216477</v>
      </c>
      <c r="C6" s="16">
        <f>B6*(1+'KEEI BAU - Industry'!$AW$35)</f>
        <v>138.14423449672361</v>
      </c>
      <c r="D6" s="16">
        <f>C6*(1+'KEEI BAU - Industry'!$AW$35)</f>
        <v>140.26992776542832</v>
      </c>
      <c r="E6" s="16">
        <f>D6*(1+'KEEI BAU - Industry'!$AW$35)</f>
        <v>142.42833012176942</v>
      </c>
      <c r="F6" s="16">
        <f>E6*(1+'KEEI BAU - Industry'!$AW$35)</f>
        <v>144.6199448765631</v>
      </c>
      <c r="G6" s="16">
        <f>F6*(1+'KEEI BAU - Industry'!$AW$35)</f>
        <v>146.84528308531654</v>
      </c>
      <c r="H6" s="16">
        <f>G6*(1+'KEEI BAU - Industry'!$AW$35)</f>
        <v>149.10486366739937</v>
      </c>
      <c r="I6" s="16">
        <f>H6*(1+'KEEI BAU - Industry'!$AW$35)</f>
        <v>151.39921352704872</v>
      </c>
      <c r="J6" s="16">
        <f>I6*(1+'KEEI BAU - Industry'!$AW$35)</f>
        <v>153.72886767623629</v>
      </c>
      <c r="K6" s="16">
        <f>J6*(1+'KEEI BAU - Industry'!$AW$35)</f>
        <v>156.09436935942614</v>
      </c>
      <c r="L6" s="16">
        <f>K6*(1+'KEEI BAU - Industry'!$AW$35)</f>
        <v>158.49627018025197</v>
      </c>
      <c r="M6" s="16">
        <f>L6*(1+'KEEI BAU - Industry'!$AW$35)</f>
        <v>160.9351302301439</v>
      </c>
      <c r="N6" s="16">
        <f>M6*(1+'KEEI BAU - Industry'!$AW$35)</f>
        <v>163.4115182189343</v>
      </c>
      <c r="O6" s="16">
        <f>N6*(1+'KEEI BAU - Industry'!$AW$35)</f>
        <v>165.92601160747338</v>
      </c>
      <c r="P6" s="16">
        <f>O6*(1+'KEEI BAU - Industry'!$AW$35)</f>
        <v>168.47919674228544</v>
      </c>
      <c r="Q6" s="16">
        <f>P6*(1+'KEEI BAU - Industry'!$AW$35)</f>
        <v>171.07166899229705</v>
      </c>
      <c r="R6" s="16">
        <f>Q6*(1+'KEEI BAU - Industry'!$AW$35)</f>
        <v>173.70403288766923</v>
      </c>
      <c r="S6" s="16">
        <f>R6*(1+'KEEI BAU - Industry'!$AW$35)</f>
        <v>176.37690226076592</v>
      </c>
      <c r="T6" s="16">
        <f>S6*(1+'KEEI BAU - Industry'!$AW$35)</f>
        <v>179.09090038929142</v>
      </c>
      <c r="U6" s="16">
        <f>T6*(1+'KEEI BAU - Industry'!$AW$35)</f>
        <v>181.84666014163062</v>
      </c>
      <c r="V6" s="16">
        <f>U6*(1+'KEEI BAU - Industry'!$AW$35)</f>
        <v>184.64482412442544</v>
      </c>
      <c r="W6" s="16">
        <f>V6*(1+'KEEI BAU - Industry'!$AW$35)</f>
        <v>187.48604483242221</v>
      </c>
      <c r="X6" s="16">
        <f>W6*(1+'KEEI BAU - Industry'!$AW$35)</f>
        <v>190.3709848006248</v>
      </c>
      <c r="Y6" s="16">
        <f>X6*(1+'KEEI BAU - Industry'!$AW$35)</f>
        <v>193.30031675878894</v>
      </c>
      <c r="Z6" s="16">
        <f>Y6*(1+'KEEI BAU - Industry'!$AW$35)</f>
        <v>196.27472378829395</v>
      </c>
      <c r="AA6" s="16">
        <f>Z6*(1+'KEEI BAU - Industry'!$AW$35)</f>
        <v>199.29489948142827</v>
      </c>
      <c r="AB6" s="16">
        <f>AA6*(1+'KEEI BAU - Industry'!$AW$35)</f>
        <v>202.3615481031259</v>
      </c>
      <c r="AC6" s="16">
        <f>AB6*(1+'KEEI BAU - Industry'!$AW$35)</f>
        <v>205.47538475519175</v>
      </c>
      <c r="AD6" s="16">
        <f>AC6*(1+'KEEI BAU - Industry'!$AW$35)</f>
        <v>208.63713554305383</v>
      </c>
      <c r="AE6" s="16">
        <f>AD6*(1+'KEEI BAU - Industry'!$AW$35)</f>
        <v>211.84753774508144</v>
      </c>
      <c r="AF6" s="16">
        <f>AE6*(1+'KEEI BAU - Industry'!$AW$35)</f>
        <v>215.10733998450871</v>
      </c>
    </row>
    <row r="7" spans="1:35">
      <c r="A7" t="s">
        <v>7</v>
      </c>
      <c r="B7" s="16">
        <f>'2019 KESIS Energy Balance'!BI56*(1+'KEEI BAU - Industry'!$AW$35)</f>
        <v>256.94075862500199</v>
      </c>
      <c r="C7" s="16">
        <f>B7*(1+'KEEI BAU - Industry'!$AW$35)</f>
        <v>260.89443242872488</v>
      </c>
      <c r="D7" s="16">
        <f>C7*(1+'KEEI BAU - Industry'!$AW$35)</f>
        <v>264.90894335548694</v>
      </c>
      <c r="E7" s="16">
        <f>D7*(1+'KEEI BAU - Industry'!$AW$35)</f>
        <v>268.98522753601702</v>
      </c>
      <c r="F7" s="16">
        <f>E7*(1+'KEEI BAU - Industry'!$AW$35)</f>
        <v>273.12423550574795</v>
      </c>
      <c r="G7" s="16">
        <f>F7*(1+'KEEI BAU - Industry'!$AW$35)</f>
        <v>277.32693242646855</v>
      </c>
      <c r="H7" s="16">
        <f>G7*(1+'KEEI BAU - Industry'!$AW$35)</f>
        <v>281.59429831138681</v>
      </c>
      <c r="I7" s="16">
        <f>H7*(1+'KEEI BAU - Industry'!$AW$35)</f>
        <v>285.92732825365584</v>
      </c>
      <c r="J7" s="16">
        <f>I7*(1+'KEEI BAU - Industry'!$AW$35)</f>
        <v>290.32703265841644</v>
      </c>
      <c r="K7" s="16">
        <f>J7*(1+'KEEI BAU - Industry'!$AW$35)</f>
        <v>294.79443747841015</v>
      </c>
      <c r="L7" s="16">
        <f>K7*(1+'KEEI BAU - Industry'!$AW$35)</f>
        <v>299.33058445321791</v>
      </c>
      <c r="M7" s="16">
        <f>L7*(1+'KEEI BAU - Industry'!$AW$35)</f>
        <v>303.93653135217983</v>
      </c>
      <c r="N7" s="16">
        <f>M7*(1+'KEEI BAU - Industry'!$AW$35)</f>
        <v>308.61335222105299</v>
      </c>
      <c r="O7" s="16">
        <f>N7*(1+'KEEI BAU - Industry'!$AW$35)</f>
        <v>313.36213763246474</v>
      </c>
      <c r="P7" s="16">
        <f>O7*(1+'KEEI BAU - Industry'!$AW$35)</f>
        <v>318.18399494021975</v>
      </c>
      <c r="Q7" s="16">
        <f>P7*(1+'KEEI BAU - Industry'!$AW$35)</f>
        <v>323.08004853752016</v>
      </c>
      <c r="R7" s="16">
        <f>Q7*(1+'KEEI BAU - Industry'!$AW$35)</f>
        <v>328.05144011915928</v>
      </c>
      <c r="S7" s="16">
        <f>R7*(1+'KEEI BAU - Industry'!$AW$35)</f>
        <v>333.09932894774965</v>
      </c>
      <c r="T7" s="16">
        <f>S7*(1+'KEEI BAU - Industry'!$AW$35)</f>
        <v>338.22489212404764</v>
      </c>
      <c r="U7" s="16">
        <f>T7*(1+'KEEI BAU - Industry'!$AW$35)</f>
        <v>343.42932486143786</v>
      </c>
      <c r="V7" s="16">
        <f>U7*(1+'KEEI BAU - Industry'!$AW$35)</f>
        <v>348.71384076464096</v>
      </c>
      <c r="W7" s="16">
        <f>V7*(1+'KEEI BAU - Industry'!$AW$35)</f>
        <v>354.07967211271028</v>
      </c>
      <c r="X7" s="16">
        <f>W7*(1+'KEEI BAU - Industry'!$AW$35)</f>
        <v>359.5280701463829</v>
      </c>
      <c r="Y7" s="16">
        <f>X7*(1+'KEEI BAU - Industry'!$AW$35)</f>
        <v>365.06030535985235</v>
      </c>
      <c r="Z7" s="16">
        <f>Y7*(1+'KEEI BAU - Industry'!$AW$35)</f>
        <v>370.67766779703118</v>
      </c>
      <c r="AA7" s="16">
        <f>Z7*(1+'KEEI BAU - Industry'!$AW$35)</f>
        <v>376.38146735237194</v>
      </c>
      <c r="AB7" s="16">
        <f>AA7*(1+'KEEI BAU - Industry'!$AW$35)</f>
        <v>382.17303407631732</v>
      </c>
      <c r="AC7" s="16">
        <f>AB7*(1+'KEEI BAU - Industry'!$AW$35)</f>
        <v>388.05371848545019</v>
      </c>
      <c r="AD7" s="16">
        <f>AC7*(1+'KEEI BAU - Industry'!$AW$35)</f>
        <v>394.02489187741622</v>
      </c>
      <c r="AE7" s="16">
        <f>AD7*(1+'KEEI BAU - Industry'!$AW$35)</f>
        <v>400.08794665069223</v>
      </c>
      <c r="AF7" s="16">
        <f>AE7*(1+'KEEI BAU - Industry'!$AW$35)</f>
        <v>406.2442966292752</v>
      </c>
    </row>
    <row r="8" spans="1:35">
      <c r="A8" t="s">
        <v>8</v>
      </c>
      <c r="B8" s="16">
        <f>'2019 KESIS Energy Balance'!BI57*(1+'KEEI BAU - Industry'!$AW$35)</f>
        <v>8.8765174528833288</v>
      </c>
      <c r="C8" s="16">
        <f>B8*(1+'KEEI BAU - Industry'!$AW$35)</f>
        <v>9.0131047919632046</v>
      </c>
      <c r="D8" s="16">
        <f>C8*(1+'KEEI BAU - Industry'!$AW$35)</f>
        <v>9.1517938675964015</v>
      </c>
      <c r="E8" s="16">
        <f>D8*(1+'KEEI BAU - Industry'!$AW$35)</f>
        <v>9.292617020236797</v>
      </c>
      <c r="F8" s="16">
        <f>E8*(1+'KEEI BAU - Industry'!$AW$35)</f>
        <v>9.4356070879767326</v>
      </c>
      <c r="G8" s="16">
        <f>F8*(1+'KEEI BAU - Industry'!$AW$35)</f>
        <v>9.5807974142044277</v>
      </c>
      <c r="H8" s="16">
        <f>G8*(1+'KEEI BAU - Industry'!$AW$35)</f>
        <v>9.7282218553792106</v>
      </c>
      <c r="I8" s="16">
        <f>H8*(1+'KEEI BAU - Industry'!$AW$35)</f>
        <v>9.8779147889264003</v>
      </c>
      <c r="J8" s="16">
        <f>I8*(1+'KEEI BAU - Industry'!$AW$35)</f>
        <v>10.029911121253663</v>
      </c>
      <c r="K8" s="16">
        <f>J8*(1+'KEEI BAU - Industry'!$AW$35)</f>
        <v>10.184246295890727</v>
      </c>
      <c r="L8" s="16">
        <f>K8*(1+'KEEI BAU - Industry'!$AW$35)</f>
        <v>10.340956301754339</v>
      </c>
      <c r="M8" s="16">
        <f>L8*(1+'KEEI BAU - Industry'!$AW$35)</f>
        <v>10.500077681540406</v>
      </c>
      <c r="N8" s="16">
        <f>M8*(1+'KEEI BAU - Industry'!$AW$35)</f>
        <v>10.661647540245268</v>
      </c>
      <c r="O8" s="16">
        <f>N8*(1+'KEEI BAU - Industry'!$AW$35)</f>
        <v>10.825703553818087</v>
      </c>
      <c r="P8" s="16">
        <f>O8*(1+'KEEI BAU - Industry'!$AW$35)</f>
        <v>10.992283977946387</v>
      </c>
      <c r="Q8" s="16">
        <f>P8*(1+'KEEI BAU - Industry'!$AW$35)</f>
        <v>11.161427656976766</v>
      </c>
      <c r="R8" s="16">
        <f>Q8*(1+'KEEI BAU - Industry'!$AW$35)</f>
        <v>11.333174032972883</v>
      </c>
      <c r="S8" s="16">
        <f>R8*(1+'KEEI BAU - Industry'!$AW$35)</f>
        <v>11.507563154912827</v>
      </c>
      <c r="T8" s="16">
        <f>S8*(1+'KEEI BAU - Industry'!$AW$35)</f>
        <v>11.684635688028008</v>
      </c>
      <c r="U8" s="16">
        <f>T8*(1+'KEEI BAU - Industry'!$AW$35)</f>
        <v>11.864432923285749</v>
      </c>
      <c r="V8" s="16">
        <f>U8*(1+'KEEI BAU - Industry'!$AW$35)</f>
        <v>12.04699678701779</v>
      </c>
      <c r="W8" s="16">
        <f>V8*(1+'KEEI BAU - Industry'!$AW$35)</f>
        <v>12.232369850696957</v>
      </c>
      <c r="X8" s="16">
        <f>W8*(1+'KEEI BAU - Industry'!$AW$35)</f>
        <v>12.420595340864262</v>
      </c>
      <c r="Y8" s="16">
        <f>X8*(1+'KEEI BAU - Industry'!$AW$35)</f>
        <v>12.61171714920876</v>
      </c>
      <c r="Z8" s="16">
        <f>Y8*(1+'KEEI BAU - Industry'!$AW$35)</f>
        <v>12.805779842802508</v>
      </c>
      <c r="AA8" s="16">
        <f>Z8*(1+'KEEI BAU - Industry'!$AW$35)</f>
        <v>13.002828674493021</v>
      </c>
      <c r="AB8" s="16">
        <f>AA8*(1+'KEEI BAU - Industry'!$AW$35)</f>
        <v>13.202909593455628</v>
      </c>
      <c r="AC8" s="16">
        <f>AB8*(1+'KEEI BAU - Industry'!$AW$35)</f>
        <v>13.406069255908214</v>
      </c>
      <c r="AD8" s="16">
        <f>AC8*(1+'KEEI BAU - Industry'!$AW$35)</f>
        <v>13.612355035990834</v>
      </c>
      <c r="AE8" s="16">
        <f>AD8*(1+'KEEI BAU - Industry'!$AW$35)</f>
        <v>13.821815036812733</v>
      </c>
      <c r="AF8" s="16">
        <f>AE8*(1+'KEEI BAU - Industry'!$AW$35)</f>
        <v>14.03449810166935</v>
      </c>
    </row>
    <row r="9" spans="1:35">
      <c r="A9" t="s">
        <v>9</v>
      </c>
      <c r="B9" s="16">
        <f>'2019 KESIS Energy Balance'!BI58*(1+'KEEI BAU - Industry'!$AW$35)</f>
        <v>259.40713484246407</v>
      </c>
      <c r="C9" s="16">
        <f>B9*(1+'KEEI BAU - Industry'!$AW$35)</f>
        <v>263.39875998988691</v>
      </c>
      <c r="D9" s="16">
        <f>C9*(1+'KEEI BAU - Industry'!$AW$35)</f>
        <v>267.45180623633701</v>
      </c>
      <c r="E9" s="16">
        <f>D9*(1+'KEEI BAU - Industry'!$AW$35)</f>
        <v>271.56721869846893</v>
      </c>
      <c r="F9" s="16">
        <f>E9*(1+'KEEI BAU - Industry'!$AW$35)</f>
        <v>275.74595703591206</v>
      </c>
      <c r="G9" s="16">
        <f>F9*(1+'KEEI BAU - Industry'!$AW$35)</f>
        <v>279.98899567505032</v>
      </c>
      <c r="H9" s="16">
        <f>G9*(1+'KEEI BAU - Industry'!$AW$35)</f>
        <v>284.29732403624558</v>
      </c>
      <c r="I9" s="16">
        <f>H9*(1+'KEEI BAU - Industry'!$AW$35)</f>
        <v>288.67194676455739</v>
      </c>
      <c r="J9" s="16">
        <f>I9*(1+'KEEI BAU - Industry'!$AW$35)</f>
        <v>293.11388396401287</v>
      </c>
      <c r="K9" s="16">
        <f>J9*(1+'KEEI BAU - Industry'!$AW$35)</f>
        <v>297.62417143548146</v>
      </c>
      <c r="L9" s="16">
        <f>K9*(1+'KEEI BAU - Industry'!$AW$35)</f>
        <v>302.2038609182099</v>
      </c>
      <c r="M9" s="16">
        <f>L9*(1+'KEEI BAU - Industry'!$AW$35)</f>
        <v>306.85402033507393</v>
      </c>
      <c r="N9" s="16">
        <f>M9*(1+'KEEI BAU - Industry'!$AW$35)</f>
        <v>311.57573404160371</v>
      </c>
      <c r="O9" s="16">
        <f>N9*(1+'KEEI BAU - Industry'!$AW$35)</f>
        <v>316.37010307884117</v>
      </c>
      <c r="P9" s="16">
        <f>O9*(1+'KEEI BAU - Industry'!$AW$35)</f>
        <v>321.23824543008823</v>
      </c>
      <c r="Q9" s="16">
        <f>P9*(1+'KEEI BAU - Industry'!$AW$35)</f>
        <v>326.18129628160563</v>
      </c>
      <c r="R9" s="16">
        <f>Q9*(1+'KEEI BAU - Industry'!$AW$35)</f>
        <v>331.20040828732328</v>
      </c>
      <c r="S9" s="16">
        <f>R9*(1+'KEEI BAU - Industry'!$AW$35)</f>
        <v>336.29675183762402</v>
      </c>
      <c r="T9" s="16">
        <f>S9*(1+'KEEI BAU - Industry'!$AW$35)</f>
        <v>341.47151533226298</v>
      </c>
      <c r="U9" s="16">
        <f>T9*(1+'KEEI BAU - Industry'!$AW$35)</f>
        <v>346.72590545748676</v>
      </c>
      <c r="V9" s="16">
        <f>U9*(1+'KEEI BAU - Industry'!$AW$35)</f>
        <v>352.06114746741662</v>
      </c>
      <c r="W9" s="16">
        <f>V9*(1+'KEEI BAU - Industry'!$AW$35)</f>
        <v>357.47848546976149</v>
      </c>
      <c r="X9" s="16">
        <f>W9*(1+'KEEI BAU - Industry'!$AW$35)</f>
        <v>362.97918271592738</v>
      </c>
      <c r="Y9" s="16">
        <f>X9*(1+'KEEI BAU - Industry'!$AW$35)</f>
        <v>368.56452189559093</v>
      </c>
      <c r="Z9" s="16">
        <f>Y9*(1+'KEEI BAU - Industry'!$AW$35)</f>
        <v>374.23580543580562</v>
      </c>
      <c r="AA9" s="16">
        <f>Z9*(1+'KEEI BAU - Industry'!$AW$35)</f>
        <v>379.99435580471038</v>
      </c>
      <c r="AB9" s="16">
        <f>AA9*(1+'KEEI BAU - Industry'!$AW$35)</f>
        <v>385.84151581991182</v>
      </c>
      <c r="AC9" s="16">
        <f>AB9*(1+'KEEI BAU - Industry'!$AW$35)</f>
        <v>391.77864896161134</v>
      </c>
      <c r="AD9" s="16">
        <f>AC9*(1+'KEEI BAU - Industry'!$AW$35)</f>
        <v>397.80713969055068</v>
      </c>
      <c r="AE9" s="16">
        <f>AD9*(1+'KEEI BAU - Industry'!$AW$35)</f>
        <v>403.92839377084982</v>
      </c>
      <c r="AF9" s="16">
        <f>AE9*(1+'KEEI BAU - Industry'!$AW$35)</f>
        <v>410.14383859781265</v>
      </c>
    </row>
    <row r="10" spans="1:35">
      <c r="A10" t="s">
        <v>10</v>
      </c>
      <c r="B10" s="16">
        <v>0</v>
      </c>
      <c r="C10" s="16">
        <v>0</v>
      </c>
      <c r="D10" s="16">
        <v>0</v>
      </c>
      <c r="E10" s="16">
        <v>0</v>
      </c>
      <c r="F10" s="16">
        <v>0</v>
      </c>
      <c r="G10" s="16">
        <v>0</v>
      </c>
      <c r="H10" s="16">
        <v>0</v>
      </c>
      <c r="I10" s="16">
        <v>0</v>
      </c>
      <c r="J10" s="16">
        <v>0</v>
      </c>
      <c r="K10" s="16">
        <v>0</v>
      </c>
      <c r="L10" s="16">
        <v>0</v>
      </c>
      <c r="M10" s="16">
        <v>0</v>
      </c>
      <c r="N10" s="16">
        <v>0</v>
      </c>
      <c r="O10" s="16">
        <v>0</v>
      </c>
      <c r="P10" s="16">
        <v>0</v>
      </c>
      <c r="Q10" s="16">
        <v>0</v>
      </c>
      <c r="R10" s="16">
        <v>0</v>
      </c>
      <c r="S10" s="16">
        <v>0</v>
      </c>
      <c r="T10" s="16">
        <v>0</v>
      </c>
      <c r="U10" s="16">
        <v>0</v>
      </c>
      <c r="V10" s="16">
        <v>0</v>
      </c>
      <c r="W10" s="16">
        <v>0</v>
      </c>
      <c r="X10" s="16">
        <v>0</v>
      </c>
      <c r="Y10" s="16">
        <v>0</v>
      </c>
      <c r="Z10" s="16">
        <v>0</v>
      </c>
      <c r="AA10" s="16">
        <v>0</v>
      </c>
      <c r="AB10" s="16">
        <v>0</v>
      </c>
      <c r="AC10" s="16">
        <v>0</v>
      </c>
      <c r="AD10" s="16">
        <v>0</v>
      </c>
      <c r="AE10" s="16">
        <v>0</v>
      </c>
      <c r="AF10" s="16">
        <v>0</v>
      </c>
    </row>
    <row r="11" spans="1:35">
      <c r="A11" t="s">
        <v>11</v>
      </c>
      <c r="B11" s="16">
        <f>'2019 KESIS Energy Balance'!BI59*(1+'KEEI BAU - Industry'!$AW$7)*'Petrochemicals Split'!$J$6</f>
        <v>1386.1483780153455</v>
      </c>
      <c r="C11" s="16">
        <f>B11*(1+'KEEI BAU - Industry'!$AW$7)</f>
        <v>1396.7538310744858</v>
      </c>
      <c r="D11" s="16">
        <f>C11*(1+'KEEI BAU - Industry'!$AW$7)</f>
        <v>1407.4404266984291</v>
      </c>
      <c r="E11" s="16">
        <f>D11*(1+'KEEI BAU - Industry'!$AW$7)</f>
        <v>1418.2087857108013</v>
      </c>
      <c r="F11" s="16">
        <f>E11*(1+'KEEI BAU - Industry'!$AW$7)</f>
        <v>1429.0595336851641</v>
      </c>
      <c r="G11" s="16">
        <f>F11*(1+'KEEI BAU - Industry'!$AW$7)</f>
        <v>1439.9933009813569</v>
      </c>
      <c r="H11" s="16">
        <f>G11*(1+'KEEI BAU - Industry'!$AW$7)</f>
        <v>1451.0107227821168</v>
      </c>
      <c r="I11" s="16">
        <f>H11*(1+'KEEI BAU - Industry'!$AW$7)</f>
        <v>1462.1124391299784</v>
      </c>
      <c r="J11" s="16">
        <f>I11*(1+'KEEI BAU - Industry'!$AW$7)</f>
        <v>1473.2990949644568</v>
      </c>
      <c r="K11" s="16">
        <f>J11*(1+'KEEI BAU - Industry'!$AW$7)</f>
        <v>1484.5713401595137</v>
      </c>
      <c r="L11" s="16">
        <f>K11*(1+'KEEI BAU - Industry'!$AW$7)</f>
        <v>1495.9298295613116</v>
      </c>
      <c r="M11" s="16">
        <f>L11*(1+'KEEI BAU - Industry'!$AW$7)</f>
        <v>1507.3752230262562</v>
      </c>
      <c r="N11" s="16">
        <f>M11*(1+'KEEI BAU - Industry'!$AW$7)</f>
        <v>1518.9081854593292</v>
      </c>
      <c r="O11" s="16">
        <f>N11*(1+'KEEI BAU - Industry'!$AW$7)</f>
        <v>1530.529386852716</v>
      </c>
      <c r="P11" s="16">
        <f>O11*(1+'KEEI BAU - Industry'!$AW$7)</f>
        <v>1542.2395023247275</v>
      </c>
      <c r="Q11" s="16">
        <f>P11*(1+'KEEI BAU - Industry'!$AW$7)</f>
        <v>1554.0392121590203</v>
      </c>
      <c r="R11" s="16">
        <f>Q11*(1+'KEEI BAU - Industry'!$AW$7)</f>
        <v>1565.929201844117</v>
      </c>
      <c r="S11" s="16">
        <f>R11*(1+'KEEI BAU - Industry'!$AW$7)</f>
        <v>1577.9101621132281</v>
      </c>
      <c r="T11" s="16">
        <f>S11*(1+'KEEI BAU - Industry'!$AW$7)</f>
        <v>1589.9827889843805</v>
      </c>
      <c r="U11" s="16">
        <f>T11*(1+'KEEI BAU - Industry'!$AW$7)</f>
        <v>1602.1477838008504</v>
      </c>
      <c r="V11" s="16">
        <f>U11*(1+'KEEI BAU - Industry'!$AW$7)</f>
        <v>1614.4058532719077</v>
      </c>
      <c r="W11" s="16">
        <f>V11*(1+'KEEI BAU - Industry'!$AW$7)</f>
        <v>1626.7577095138713</v>
      </c>
      <c r="X11" s="16">
        <f>W11*(1+'KEEI BAU - Industry'!$AW$7)</f>
        <v>1639.2040700914781</v>
      </c>
      <c r="Y11" s="16">
        <f>X11*(1+'KEEI BAU - Industry'!$AW$7)</f>
        <v>1651.7456580595697</v>
      </c>
      <c r="Z11" s="16">
        <f>Y11*(1+'KEEI BAU - Industry'!$AW$7)</f>
        <v>1664.3832020050963</v>
      </c>
      <c r="AA11" s="16">
        <f>Z11*(1+'KEEI BAU - Industry'!$AW$7)</f>
        <v>1677.1174360894443</v>
      </c>
      <c r="AB11" s="16">
        <f>AA11*(1+'KEEI BAU - Industry'!$AW$7)</f>
        <v>1689.949100091085</v>
      </c>
      <c r="AC11" s="16">
        <f>AB11*(1+'KEEI BAU - Industry'!$AW$7)</f>
        <v>1702.8789394485525</v>
      </c>
      <c r="AD11" s="16">
        <f>AC11*(1+'KEEI BAU - Industry'!$AW$7)</f>
        <v>1715.9077053037474</v>
      </c>
      <c r="AE11" s="16">
        <f>AD11*(1+'KEEI BAU - Industry'!$AW$7)</f>
        <v>1729.0361545455751</v>
      </c>
      <c r="AF11" s="16">
        <f>AE11*(1+'KEEI BAU - Industry'!$AW$7)</f>
        <v>1742.2650498539144</v>
      </c>
    </row>
    <row r="12" spans="1:35">
      <c r="A12" t="s">
        <v>12</v>
      </c>
      <c r="B12" s="16">
        <f>'2019 KESIS Energy Balance'!BI59*(1+'KEEI BAU - Industry'!$AW$7)*'Petrochemicals Split'!$J$7</f>
        <v>989.65593612199496</v>
      </c>
      <c r="C12" s="16">
        <f>B12*(1+'KEEI BAU - Industry'!$AW$7)</f>
        <v>997.22781640675123</v>
      </c>
      <c r="D12" s="16">
        <f>C12*(1+'KEEI BAU - Industry'!$AW$7)</f>
        <v>1004.8576293213782</v>
      </c>
      <c r="E12" s="16">
        <f>D12*(1+'KEEI BAU - Industry'!$AW$7)</f>
        <v>1012.5458181097569</v>
      </c>
      <c r="F12" s="16">
        <f>E12*(1+'KEEI BAU - Industry'!$AW$7)</f>
        <v>1020.2928294070373</v>
      </c>
      <c r="G12" s="16">
        <f>F12*(1+'KEEI BAU - Industry'!$AW$7)</f>
        <v>1028.0991132655854</v>
      </c>
      <c r="H12" s="16">
        <f>G12*(1+'KEEI BAU - Industry'!$AW$7)</f>
        <v>1035.9651231811279</v>
      </c>
      <c r="I12" s="16">
        <f>H12*(1+'KEEI BAU - Industry'!$AW$7)</f>
        <v>1043.8913161190981</v>
      </c>
      <c r="J12" s="16">
        <f>I12*(1+'KEEI BAU - Industry'!$AW$7)</f>
        <v>1051.8781525411819</v>
      </c>
      <c r="K12" s="16">
        <f>J12*(1+'KEEI BAU - Industry'!$AW$7)</f>
        <v>1059.9260964320683</v>
      </c>
      <c r="L12" s="16">
        <f>K12*(1+'KEEI BAU - Industry'!$AW$7)</f>
        <v>1068.035615326404</v>
      </c>
      <c r="M12" s="16">
        <f>L12*(1+'KEEI BAU - Industry'!$AW$7)</f>
        <v>1076.2071803359536</v>
      </c>
      <c r="N12" s="16">
        <f>M12*(1+'KEEI BAU - Industry'!$AW$7)</f>
        <v>1084.4412661769691</v>
      </c>
      <c r="O12" s="16">
        <f>N12*(1+'KEEI BAU - Industry'!$AW$7)</f>
        <v>1092.7383511977671</v>
      </c>
      <c r="P12" s="16">
        <f>O12*(1+'KEEI BAU - Industry'!$AW$7)</f>
        <v>1101.0989174065182</v>
      </c>
      <c r="Q12" s="16">
        <f>P12*(1+'KEEI BAU - Industry'!$AW$7)</f>
        <v>1109.5234504992488</v>
      </c>
      <c r="R12" s="16">
        <f>Q12*(1+'KEEI BAU - Industry'!$AW$7)</f>
        <v>1118.0124398880564</v>
      </c>
      <c r="S12" s="16">
        <f>R12*(1+'KEEI BAU - Industry'!$AW$7)</f>
        <v>1126.5663787295421</v>
      </c>
      <c r="T12" s="16">
        <f>S12*(1+'KEEI BAU - Industry'!$AW$7)</f>
        <v>1135.1857639534589</v>
      </c>
      <c r="U12" s="16">
        <f>T12*(1+'KEEI BAU - Industry'!$AW$7)</f>
        <v>1143.8710962915814</v>
      </c>
      <c r="V12" s="16">
        <f>U12*(1+'KEEI BAU - Industry'!$AW$7)</f>
        <v>1152.6228803067941</v>
      </c>
      <c r="W12" s="16">
        <f>V12*(1+'KEEI BAU - Industry'!$AW$7)</f>
        <v>1161.4416244224037</v>
      </c>
      <c r="X12" s="16">
        <f>W12*(1+'KEEI BAU - Industry'!$AW$7)</f>
        <v>1170.3278409516756</v>
      </c>
      <c r="Y12" s="16">
        <f>X12*(1+'KEEI BAU - Industry'!$AW$7)</f>
        <v>1179.2820461275955</v>
      </c>
      <c r="Z12" s="16">
        <f>Y12*(1+'KEEI BAU - Industry'!$AW$7)</f>
        <v>1188.3047601328597</v>
      </c>
      <c r="AA12" s="16">
        <f>Z12*(1+'KEEI BAU - Industry'!$AW$7)</f>
        <v>1197.3965071300938</v>
      </c>
      <c r="AB12" s="16">
        <f>AA12*(1+'KEEI BAU - Industry'!$AW$7)</f>
        <v>1206.5578152923042</v>
      </c>
      <c r="AC12" s="16">
        <f>AB12*(1+'KEEI BAU - Industry'!$AW$7)</f>
        <v>1215.7892168335609</v>
      </c>
      <c r="AD12" s="16">
        <f>AC12*(1+'KEEI BAU - Industry'!$AW$7)</f>
        <v>1225.0912480399161</v>
      </c>
      <c r="AE12" s="16">
        <f>AD12*(1+'KEEI BAU - Industry'!$AW$7)</f>
        <v>1234.4644493005585</v>
      </c>
      <c r="AF12" s="16">
        <f>AE12*(1+'KEEI BAU - Industry'!$AW$7)</f>
        <v>1243.9093651392072</v>
      </c>
    </row>
    <row r="13" spans="1:35">
      <c r="A13" t="s">
        <v>13</v>
      </c>
      <c r="B13" s="16">
        <f>'2019 KESIS Energy Balance'!BI60*'Others Split'!$J$12*(1+'KEEI BAU - Industry'!$AW$35)</f>
        <v>7.9252755017212131E-6</v>
      </c>
      <c r="C13" s="16">
        <f>B13*(1+'KEEI BAU - Industry'!$AW$35)</f>
        <v>8.0472256131248021E-6</v>
      </c>
      <c r="D13" s="16">
        <f>C13*(1+'KEEI BAU - Industry'!$AW$35)</f>
        <v>8.1710522308615936E-6</v>
      </c>
      <c r="E13" s="16">
        <f>D13*(1+'KEEI BAU - Industry'!$AW$35)</f>
        <v>8.2967842296573079E-6</v>
      </c>
      <c r="F13" s="16">
        <f>E13*(1+'KEEI BAU - Industry'!$AW$35)</f>
        <v>8.4244509285472716E-6</v>
      </c>
      <c r="G13" s="16">
        <f>F13*(1+'KEEI BAU - Industry'!$AW$35)</f>
        <v>8.5540820977132252E-6</v>
      </c>
      <c r="H13" s="16">
        <f>G13*(1+'KEEI BAU - Industry'!$AW$35)</f>
        <v>8.6857079654253339E-6</v>
      </c>
      <c r="I13" s="16">
        <f>H13*(1+'KEEI BAU - Industry'!$AW$35)</f>
        <v>8.8193592250910234E-6</v>
      </c>
      <c r="J13" s="16">
        <f>I13*(1+'KEEI BAU - Industry'!$AW$35)</f>
        <v>8.9550670424122693E-6</v>
      </c>
      <c r="K13" s="16">
        <f>J13*(1+'KEEI BAU - Industry'!$AW$35)</f>
        <v>9.0928630626530309E-6</v>
      </c>
      <c r="L13" s="16">
        <f>K13*(1+'KEEI BAU - Industry'!$AW$35)</f>
        <v>9.2327794180185064E-6</v>
      </c>
      <c r="M13" s="16">
        <f>L13*(1+'KEEI BAU - Industry'!$AW$35)</f>
        <v>9.374848735147935E-6</v>
      </c>
      <c r="N13" s="16">
        <f>M13*(1+'KEEI BAU - Industry'!$AW$35)</f>
        <v>9.5191041427226996E-6</v>
      </c>
      <c r="O13" s="16">
        <f>N13*(1+'KEEI BAU - Industry'!$AW$35)</f>
        <v>9.665579279191494E-6</v>
      </c>
      <c r="P13" s="16">
        <f>O13*(1+'KEEI BAU - Industry'!$AW$35)</f>
        <v>9.8143083006143617E-6</v>
      </c>
      <c r="Q13" s="16">
        <f>P13*(1+'KEEI BAU - Industry'!$AW$35)</f>
        <v>9.965325888627443E-6</v>
      </c>
      <c r="R13" s="16">
        <f>Q13*(1+'KEEI BAU - Industry'!$AW$35)</f>
        <v>1.0118667258530263E-5</v>
      </c>
      <c r="S13" s="16">
        <f>R13*(1+'KEEI BAU - Industry'!$AW$35)</f>
        <v>1.0274368167497481E-5</v>
      </c>
      <c r="T13" s="16">
        <f>S13*(1+'KEEI BAU - Industry'!$AW$35)</f>
        <v>1.0432464922916986E-5</v>
      </c>
      <c r="U13" s="16">
        <f>T13*(1+'KEEI BAU - Industry'!$AW$35)</f>
        <v>1.0592994390856298E-5</v>
      </c>
      <c r="V13" s="16">
        <f>U13*(1+'KEEI BAU - Industry'!$AW$35)</f>
        <v>1.0755994004659246E-5</v>
      </c>
      <c r="W13" s="16">
        <f>V13*(1+'KEEI BAU - Industry'!$AW$35)</f>
        <v>1.092150177367493E-5</v>
      </c>
      <c r="X13" s="16">
        <f>W13*(1+'KEEI BAU - Industry'!$AW$35)</f>
        <v>1.1089556292120995E-5</v>
      </c>
      <c r="Y13" s="16">
        <f>X13*(1+'KEEI BAU - Industry'!$AW$35)</f>
        <v>1.1260196748083292E-5</v>
      </c>
      <c r="Z13" s="16">
        <f>Y13*(1+'KEEI BAU - Industry'!$AW$35)</f>
        <v>1.143346293265402E-5</v>
      </c>
      <c r="AA13" s="16">
        <f>Z13*(1+'KEEI BAU - Industry'!$AW$35)</f>
        <v>1.160939524921048E-5</v>
      </c>
      <c r="AB13" s="16">
        <f>AA13*(1+'KEEI BAU - Industry'!$AW$35)</f>
        <v>1.1788034722836609E-5</v>
      </c>
      <c r="AC13" s="16">
        <f>AB13*(1+'KEEI BAU - Industry'!$AW$35)</f>
        <v>1.1969423009889481E-5</v>
      </c>
      <c r="AD13" s="16">
        <f>AC13*(1+'KEEI BAU - Industry'!$AW$35)</f>
        <v>1.2153602407713026E-5</v>
      </c>
      <c r="AE13" s="16">
        <f>AD13*(1+'KEEI BAU - Industry'!$AW$35)</f>
        <v>1.2340615864501204E-5</v>
      </c>
      <c r="AF13" s="16">
        <f>AE13*(1+'KEEI BAU - Industry'!$AW$35)</f>
        <v>1.2530506989312952E-5</v>
      </c>
    </row>
    <row r="14" spans="1:35">
      <c r="A14" t="s">
        <v>14</v>
      </c>
      <c r="B14" s="16">
        <f>'2019 KESIS Energy Balance'!BI60*'Others Split'!$J$13*(1+'KEEI BAU - Industry'!$AW$35)</f>
        <v>1.6590243383603068E-4</v>
      </c>
      <c r="C14" s="16">
        <f>B14*(1+'KEEI BAU - Industry'!$AW$35)</f>
        <v>1.6845525616807915E-4</v>
      </c>
      <c r="D14" s="16">
        <f>C14*(1+'KEEI BAU - Industry'!$AW$35)</f>
        <v>1.7104736003270264E-4</v>
      </c>
      <c r="E14" s="16">
        <f>D14*(1+'KEEI BAU - Industry'!$AW$35)</f>
        <v>1.7367934987415961E-4</v>
      </c>
      <c r="F14" s="16">
        <f>E14*(1+'KEEI BAU - Industry'!$AW$35)</f>
        <v>1.7635183943758953E-4</v>
      </c>
      <c r="G14" s="16">
        <f>F14*(1+'KEEI BAU - Industry'!$AW$35)</f>
        <v>1.7906545191213017E-4</v>
      </c>
      <c r="H14" s="16">
        <f>G14*(1+'KEEI BAU - Industry'!$AW$35)</f>
        <v>1.81820820076237E-4</v>
      </c>
      <c r="I14" s="16">
        <f>H14*(1+'KEEI BAU - Industry'!$AW$35)</f>
        <v>1.8461858644523875E-4</v>
      </c>
      <c r="J14" s="16">
        <f>I14*(1+'KEEI BAU - Industry'!$AW$35)</f>
        <v>1.8745940342116348E-4</v>
      </c>
      <c r="K14" s="16">
        <f>J14*(1+'KEEI BAU - Industry'!$AW$35)</f>
        <v>1.9034393344487008E-4</v>
      </c>
      <c r="L14" s="16">
        <f>K14*(1+'KEEI BAU - Industry'!$AW$35)</f>
        <v>1.9327284915052071E-4</v>
      </c>
      <c r="M14" s="16">
        <f>L14*(1+'KEEI BAU - Industry'!$AW$35)</f>
        <v>1.9624683352243008E-4</v>
      </c>
      <c r="N14" s="16">
        <f>M14*(1+'KEEI BAU - Industry'!$AW$35)</f>
        <v>1.9926658005432849E-4</v>
      </c>
      <c r="O14" s="16">
        <f>N14*(1+'KEEI BAU - Industry'!$AW$35)</f>
        <v>2.0233279291107523E-4</v>
      </c>
      <c r="P14" s="16">
        <f>O14*(1+'KEEI BAU - Industry'!$AW$35)</f>
        <v>2.0544618709286062E-4</v>
      </c>
      <c r="Q14" s="16">
        <f>P14*(1+'KEEI BAU - Industry'!$AW$35)</f>
        <v>2.0860748860193444E-4</v>
      </c>
      <c r="R14" s="16">
        <f>Q14*(1+'KEEI BAU - Industry'!$AW$35)</f>
        <v>2.1181743461190015E-4</v>
      </c>
      <c r="S14" s="16">
        <f>R14*(1+'KEEI BAU - Industry'!$AW$35)</f>
        <v>2.150767736396139E-4</v>
      </c>
      <c r="T14" s="16">
        <f>S14*(1+'KEEI BAU - Industry'!$AW$35)</f>
        <v>2.1838626571972887E-4</v>
      </c>
      <c r="U14" s="16">
        <f>T14*(1+'KEEI BAU - Industry'!$AW$35)</f>
        <v>2.2174668258192513E-4</v>
      </c>
      <c r="V14" s="16">
        <f>U14*(1+'KEEI BAU - Industry'!$AW$35)</f>
        <v>2.2515880783086686E-4</v>
      </c>
      <c r="W14" s="16">
        <f>V14*(1+'KEEI BAU - Industry'!$AW$35)</f>
        <v>2.2862343712892852E-4</v>
      </c>
      <c r="X14" s="16">
        <f>W14*(1+'KEEI BAU - Industry'!$AW$35)</f>
        <v>2.3214137838173282E-4</v>
      </c>
      <c r="Y14" s="16">
        <f>X14*(1+'KEEI BAU - Industry'!$AW$35)</f>
        <v>2.3571345192654358E-4</v>
      </c>
      <c r="Z14" s="16">
        <f>Y14*(1+'KEEI BAU - Industry'!$AW$35)</f>
        <v>2.3934049072355749E-4</v>
      </c>
      <c r="AA14" s="16">
        <f>Z14*(1+'KEEI BAU - Industry'!$AW$35)</f>
        <v>2.4302334055013937E-4</v>
      </c>
      <c r="AB14" s="16">
        <f>AA14*(1+'KEEI BAU - Industry'!$AW$35)</f>
        <v>2.4676286019804629E-4</v>
      </c>
      <c r="AC14" s="16">
        <f>AB14*(1+'KEEI BAU - Industry'!$AW$35)</f>
        <v>2.505599216736864E-4</v>
      </c>
      <c r="AD14" s="16">
        <f>AC14*(1+'KEEI BAU - Industry'!$AW$35)</f>
        <v>2.5441541040145926E-4</v>
      </c>
      <c r="AE14" s="16">
        <f>AD14*(1+'KEEI BAU - Industry'!$AW$35)</f>
        <v>2.5833022543022508E-4</v>
      </c>
      <c r="AF14" s="16">
        <f>AE14*(1+'KEEI BAU - Industry'!$AW$35)</f>
        <v>2.62305279642951E-4</v>
      </c>
    </row>
    <row r="15" spans="1:35">
      <c r="A15" t="s">
        <v>15</v>
      </c>
      <c r="B15" s="16">
        <f>'2019 KESIS Energy Balance'!BI61*(1+'KEEI BAU - Industry'!$AW$21)</f>
        <v>6.2244236817898804</v>
      </c>
      <c r="C15" s="16">
        <f>B15*(1+'KEEI BAU - Industry'!$AW$21)</f>
        <v>6.2449145987148116</v>
      </c>
      <c r="D15" s="16">
        <f>C15*(1+'KEEI BAU - Industry'!$AW$21)</f>
        <v>6.2654729721140914</v>
      </c>
      <c r="E15" s="16">
        <f>D15*(1+'KEEI BAU - Industry'!$AW$21)</f>
        <v>6.2860990240556704</v>
      </c>
      <c r="F15" s="16">
        <f>E15*(1+'KEEI BAU - Industry'!$AW$21)</f>
        <v>6.3067929773385512</v>
      </c>
      <c r="G15" s="16">
        <f>F15*(1+'KEEI BAU - Industry'!$AW$21)</f>
        <v>6.3275550554951945</v>
      </c>
      <c r="H15" s="16">
        <f>G15*(1+'KEEI BAU - Industry'!$AW$21)</f>
        <v>6.3483854827939341</v>
      </c>
      <c r="I15" s="16">
        <f>H15*(1+'KEEI BAU - Industry'!$AW$21)</f>
        <v>6.3692844842414003</v>
      </c>
      <c r="J15" s="16">
        <f>I15*(1+'KEEI BAU - Industry'!$AW$21)</f>
        <v>6.390252285584948</v>
      </c>
      <c r="K15" s="16">
        <f>J15*(1+'KEEI BAU - Industry'!$AW$21)</f>
        <v>6.4112891133150969</v>
      </c>
      <c r="L15" s="16">
        <f>K15*(1+'KEEI BAU - Industry'!$AW$21)</f>
        <v>6.4323951946679774</v>
      </c>
      <c r="M15" s="16">
        <f>L15*(1+'KEEI BAU - Industry'!$AW$21)</f>
        <v>6.4535707576277863</v>
      </c>
      <c r="N15" s="16">
        <f>M15*(1+'KEEI BAU - Industry'!$AW$21)</f>
        <v>6.4748160309292482</v>
      </c>
      <c r="O15" s="16">
        <f>N15*(1+'KEEI BAU - Industry'!$AW$21)</f>
        <v>6.496131244060086</v>
      </c>
      <c r="P15" s="16">
        <f>O15*(1+'KEEI BAU - Industry'!$AW$21)</f>
        <v>6.5175166272635003</v>
      </c>
      <c r="Q15" s="16">
        <f>P15*(1+'KEEI BAU - Industry'!$AW$21)</f>
        <v>6.5389724115406578</v>
      </c>
      <c r="R15" s="16">
        <f>Q15*(1+'KEEI BAU - Industry'!$AW$21)</f>
        <v>6.5604988286531842</v>
      </c>
      <c r="S15" s="16">
        <f>R15*(1+'KEEI BAU - Industry'!$AW$21)</f>
        <v>6.5820961111256695</v>
      </c>
      <c r="T15" s="16">
        <f>S15*(1+'KEEI BAU - Industry'!$AW$21)</f>
        <v>6.6037644922481773</v>
      </c>
      <c r="U15" s="16">
        <f>T15*(1+'KEEI BAU - Industry'!$AW$21)</f>
        <v>6.6255042060787686</v>
      </c>
      <c r="V15" s="16">
        <f>U15*(1+'KEEI BAU - Industry'!$AW$21)</f>
        <v>6.6473154874460265</v>
      </c>
      <c r="W15" s="16">
        <f>V15*(1+'KEEI BAU - Industry'!$AW$21)</f>
        <v>6.6691985719515943</v>
      </c>
      <c r="X15" s="16">
        <f>W15*(1+'KEEI BAU - Industry'!$AW$21)</f>
        <v>6.6911536959727203</v>
      </c>
      <c r="Y15" s="16">
        <f>X15*(1+'KEEI BAU - Industry'!$AW$21)</f>
        <v>6.7131810966648109</v>
      </c>
      <c r="Z15" s="16">
        <f>Y15*(1+'KEEI BAU - Industry'!$AW$21)</f>
        <v>6.7352810119639921</v>
      </c>
      <c r="AA15" s="16">
        <f>Z15*(1+'KEEI BAU - Industry'!$AW$21)</f>
        <v>6.7574536805896814</v>
      </c>
      <c r="AB15" s="16">
        <f>AA15*(1+'KEEI BAU - Industry'!$AW$21)</f>
        <v>6.7796993420471638</v>
      </c>
      <c r="AC15" s="16">
        <f>AB15*(1+'KEEI BAU - Industry'!$AW$21)</f>
        <v>6.8020182366301798</v>
      </c>
      <c r="AD15" s="16">
        <f>AC15*(1+'KEEI BAU - Industry'!$AW$21)</f>
        <v>6.8244106054235223</v>
      </c>
      <c r="AE15" s="16">
        <f>AD15*(1+'KEEI BAU - Industry'!$AW$21)</f>
        <v>6.8468766903056393</v>
      </c>
      <c r="AF15" s="16">
        <f>AE15*(1+'KEEI BAU - Industry'!$AW$21)</f>
        <v>6.8694167339512475</v>
      </c>
    </row>
    <row r="16" spans="1:35">
      <c r="A16" t="s">
        <v>16</v>
      </c>
      <c r="B16" s="16">
        <f>'2019 KESIS Energy Balance'!BI62*'Non-ferrous Metals Split'!$J$6*(1+'KEEI BAU - Industry'!$AW$14)</f>
        <v>2.3136604185399214</v>
      </c>
      <c r="C16" s="16">
        <f>B16*(1+'KEEI BAU - Industry'!$AW$14)</f>
        <v>2.3104849236533194</v>
      </c>
      <c r="D16" s="16">
        <f>C16*(1+'KEEI BAU - Industry'!$AW$14)</f>
        <v>2.3073137871279075</v>
      </c>
      <c r="E16" s="16">
        <f>D16*(1+'KEEI BAU - Industry'!$AW$14)</f>
        <v>2.3041470029818423</v>
      </c>
      <c r="F16" s="16">
        <f>E16*(1+'KEEI BAU - Industry'!$AW$14)</f>
        <v>2.3009845652414906</v>
      </c>
      <c r="G16" s="16">
        <f>F16*(1+'KEEI BAU - Industry'!$AW$14)</f>
        <v>2.2978264679414186</v>
      </c>
      <c r="H16" s="16">
        <f>G16*(1+'KEEI BAU - Industry'!$AW$14)</f>
        <v>2.2946727051243796</v>
      </c>
      <c r="I16" s="16">
        <f>H16*(1+'KEEI BAU - Industry'!$AW$14)</f>
        <v>2.2915232708413029</v>
      </c>
      <c r="J16" s="16">
        <f>I16*(1+'KEEI BAU - Industry'!$AW$14)</f>
        <v>2.2883781591512831</v>
      </c>
      <c r="K16" s="16">
        <f>J16*(1+'KEEI BAU - Industry'!$AW$14)</f>
        <v>2.2852373641215689</v>
      </c>
      <c r="L16" s="16">
        <f>K16*(1+'KEEI BAU - Industry'!$AW$14)</f>
        <v>2.2821008798275515</v>
      </c>
      <c r="M16" s="16">
        <f>L16*(1+'KEEI BAU - Industry'!$AW$14)</f>
        <v>2.2789687003527539</v>
      </c>
      <c r="N16" s="16">
        <f>M16*(1+'KEEI BAU - Industry'!$AW$14)</f>
        <v>2.2758408197888191</v>
      </c>
      <c r="O16" s="16">
        <f>N16*(1+'KEEI BAU - Industry'!$AW$14)</f>
        <v>2.2727172322354994</v>
      </c>
      <c r="P16" s="16">
        <f>O16*(1+'KEEI BAU - Industry'!$AW$14)</f>
        <v>2.2695979318006452</v>
      </c>
      <c r="Q16" s="16">
        <f>P16*(1+'KEEI BAU - Industry'!$AW$14)</f>
        <v>2.266482912600194</v>
      </c>
      <c r="R16" s="16">
        <f>Q16*(1+'KEEI BAU - Industry'!$AW$14)</f>
        <v>2.2633721687581594</v>
      </c>
      <c r="S16" s="16">
        <f>R16*(1+'KEEI BAU - Industry'!$AW$14)</f>
        <v>2.2602656944066188</v>
      </c>
      <c r="T16" s="16">
        <f>S16*(1+'KEEI BAU - Industry'!$AW$14)</f>
        <v>2.2571634836857042</v>
      </c>
      <c r="U16" s="16">
        <f>T16*(1+'KEEI BAU - Industry'!$AW$14)</f>
        <v>2.2540655307435902</v>
      </c>
      <c r="V16" s="16">
        <f>U16*(1+'KEEI BAU - Industry'!$AW$14)</f>
        <v>2.2509718297364825</v>
      </c>
      <c r="W16" s="16">
        <f>V16*(1+'KEEI BAU - Industry'!$AW$14)</f>
        <v>2.2478823748286079</v>
      </c>
      <c r="X16" s="16">
        <f>W16*(1+'KEEI BAU - Industry'!$AW$14)</f>
        <v>2.2447971601922028</v>
      </c>
      <c r="Y16" s="16">
        <f>X16*(1+'KEEI BAU - Industry'!$AW$14)</f>
        <v>2.2417161800075016</v>
      </c>
      <c r="Z16" s="16">
        <f>Y16*(1+'KEEI BAU - Industry'!$AW$14)</f>
        <v>2.2386394284627271</v>
      </c>
      <c r="AA16" s="16">
        <f>Z16*(1+'KEEI BAU - Industry'!$AW$14)</f>
        <v>2.2355668997540779</v>
      </c>
      <c r="AB16" s="16">
        <f>AA16*(1+'KEEI BAU - Industry'!$AW$14)</f>
        <v>2.2324985880857193</v>
      </c>
      <c r="AC16" s="16">
        <f>AB16*(1+'KEEI BAU - Industry'!$AW$14)</f>
        <v>2.2294344876697707</v>
      </c>
      <c r="AD16" s="16">
        <f>AC16*(1+'KEEI BAU - Industry'!$AW$14)</f>
        <v>2.2263745927262955</v>
      </c>
      <c r="AE16" s="16">
        <f>AD16*(1+'KEEI BAU - Industry'!$AW$14)</f>
        <v>2.2233188974832898</v>
      </c>
      <c r="AF16" s="16">
        <f>AE16*(1+'KEEI BAU - Industry'!$AW$14)</f>
        <v>2.2202673961766721</v>
      </c>
    </row>
    <row r="17" spans="1:32">
      <c r="A17" t="s">
        <v>17</v>
      </c>
      <c r="B17" s="16">
        <f>'2019 KESIS Energy Balance'!BI62*'Non-ferrous Metals Split'!$J$7*(1+'KEEI BAU - Industry'!$AW$14)</f>
        <v>1.6059525258100631</v>
      </c>
      <c r="C17" s="16">
        <f>B17*(1+'KEEI BAU - Industry'!$AW$14)</f>
        <v>1.6037483587711276</v>
      </c>
      <c r="D17" s="16">
        <f>C17*(1+'KEEI BAU - Industry'!$AW$14)</f>
        <v>1.6015472169476064</v>
      </c>
      <c r="E17" s="16">
        <f>D17*(1+'KEEI BAU - Industry'!$AW$14)</f>
        <v>1.5993490961873964</v>
      </c>
      <c r="F17" s="16">
        <f>E17*(1+'KEEI BAU - Industry'!$AW$14)</f>
        <v>1.5971539923440936</v>
      </c>
      <c r="G17" s="16">
        <f>F17*(1+'KEEI BAU - Industry'!$AW$14)</f>
        <v>1.5949619012769849</v>
      </c>
      <c r="H17" s="16">
        <f>G17*(1+'KEEI BAU - Industry'!$AW$14)</f>
        <v>1.5927728188510399</v>
      </c>
      <c r="I17" s="16">
        <f>H17*(1+'KEEI BAU - Industry'!$AW$14)</f>
        <v>1.5905867409369043</v>
      </c>
      <c r="J17" s="16">
        <f>I17*(1+'KEEI BAU - Industry'!$AW$14)</f>
        <v>1.5884036634108907</v>
      </c>
      <c r="K17" s="16">
        <f>J17*(1+'KEEI BAU - Industry'!$AW$14)</f>
        <v>1.5862235821549715</v>
      </c>
      <c r="L17" s="16">
        <f>K17*(1+'KEEI BAU - Industry'!$AW$14)</f>
        <v>1.5840464930567713</v>
      </c>
      <c r="M17" s="16">
        <f>L17*(1+'KEEI BAU - Industry'!$AW$14)</f>
        <v>1.5818723920095588</v>
      </c>
      <c r="N17" s="16">
        <f>M17*(1+'KEEI BAU - Industry'!$AW$14)</f>
        <v>1.5797012749122394</v>
      </c>
      <c r="O17" s="16">
        <f>N17*(1+'KEEI BAU - Industry'!$AW$14)</f>
        <v>1.5775331376693471</v>
      </c>
      <c r="P17" s="16">
        <f>O17*(1+'KEEI BAU - Industry'!$AW$14)</f>
        <v>1.5753679761910366</v>
      </c>
      <c r="Q17" s="16">
        <f>P17*(1+'KEEI BAU - Industry'!$AW$14)</f>
        <v>1.5732057863930766</v>
      </c>
      <c r="R17" s="16">
        <f>Q17*(1+'KEEI BAU - Industry'!$AW$14)</f>
        <v>1.5710465641968407</v>
      </c>
      <c r="S17" s="16">
        <f>R17*(1+'KEEI BAU - Industry'!$AW$14)</f>
        <v>1.5688903055293009</v>
      </c>
      <c r="T17" s="16">
        <f>S17*(1+'KEEI BAU - Industry'!$AW$14)</f>
        <v>1.566737006323019</v>
      </c>
      <c r="U17" s="16">
        <f>T17*(1+'KEEI BAU - Industry'!$AW$14)</f>
        <v>1.5645866625161398</v>
      </c>
      <c r="V17" s="16">
        <f>U17*(1+'KEEI BAU - Industry'!$AW$14)</f>
        <v>1.5624392700523826</v>
      </c>
      <c r="W17" s="16">
        <f>V17*(1+'KEEI BAU - Industry'!$AW$14)</f>
        <v>1.5602948248810344</v>
      </c>
      <c r="X17" s="16">
        <f>W17*(1+'KEEI BAU - Industry'!$AW$14)</f>
        <v>1.5581533229569413</v>
      </c>
      <c r="Y17" s="16">
        <f>X17*(1+'KEEI BAU - Industry'!$AW$14)</f>
        <v>1.5560147602405017</v>
      </c>
      <c r="Z17" s="16">
        <f>Y17*(1+'KEEI BAU - Industry'!$AW$14)</f>
        <v>1.553879132697658</v>
      </c>
      <c r="AA17" s="16">
        <f>Z17*(1+'KEEI BAU - Industry'!$AW$14)</f>
        <v>1.5517464362998898</v>
      </c>
      <c r="AB17" s="16">
        <f>AA17*(1+'KEEI BAU - Industry'!$AW$14)</f>
        <v>1.5496166670242055</v>
      </c>
      <c r="AC17" s="16">
        <f>AB17*(1+'KEEI BAU - Industry'!$AW$14)</f>
        <v>1.5474898208531351</v>
      </c>
      <c r="AD17" s="16">
        <f>AC17*(1+'KEEI BAU - Industry'!$AW$14)</f>
        <v>1.5453658937747228</v>
      </c>
      <c r="AE17" s="16">
        <f>AD17*(1+'KEEI BAU - Industry'!$AW$14)</f>
        <v>1.5432448817825188</v>
      </c>
      <c r="AF17" s="16">
        <f>AE17*(1+'KEEI BAU - Industry'!$AW$14)</f>
        <v>1.5411267808755726</v>
      </c>
    </row>
    <row r="18" spans="1:32">
      <c r="A18" t="s">
        <v>18</v>
      </c>
      <c r="B18" s="16">
        <f>SUM('2019 KESIS Energy Balance'!$BI$63:$BI$64)*'Machinery Split'!$J6*(1+'KEEI BAU - Industry'!$AW$28)</f>
        <v>285.88150584649742</v>
      </c>
      <c r="C18" s="16">
        <f>B18*(1+'KEEI BAU - Industry'!$AW$28)</f>
        <v>289.53683741723381</v>
      </c>
      <c r="D18" s="16">
        <f>C18*(1+'KEEI BAU - Industry'!$AW$28)</f>
        <v>293.23890670488709</v>
      </c>
      <c r="E18" s="16">
        <f>D18*(1+'KEEI BAU - Industry'!$AW$28)</f>
        <v>296.98831130618413</v>
      </c>
      <c r="F18" s="16">
        <f>E18*(1+'KEEI BAU - Industry'!$AW$28)</f>
        <v>300.78565645882958</v>
      </c>
      <c r="G18" s="16">
        <f>F18*(1+'KEEI BAU - Industry'!$AW$28)</f>
        <v>304.63155513920447</v>
      </c>
      <c r="H18" s="16">
        <f>G18*(1+'KEEI BAU - Industry'!$AW$28)</f>
        <v>308.52662816131442</v>
      </c>
      <c r="I18" s="16">
        <f>H18*(1+'KEEI BAU - Industry'!$AW$28)</f>
        <v>312.47150427700285</v>
      </c>
      <c r="J18" s="16">
        <f>I18*(1+'KEEI BAU - Industry'!$AW$28)</f>
        <v>316.46682027744572</v>
      </c>
      <c r="K18" s="16">
        <f>J18*(1+'KEEI BAU - Industry'!$AW$28)</f>
        <v>320.51322109594372</v>
      </c>
      <c r="L18" s="16">
        <f>K18*(1+'KEEI BAU - Industry'!$AW$28)</f>
        <v>324.61135991202889</v>
      </c>
      <c r="M18" s="16">
        <f>L18*(1+'KEEI BAU - Industry'!$AW$28)</f>
        <v>328.76189825690255</v>
      </c>
      <c r="N18" s="16">
        <f>M18*(1+'KEEI BAU - Industry'!$AW$28)</f>
        <v>332.96550612022105</v>
      </c>
      <c r="O18" s="16">
        <f>N18*(1+'KEEI BAU - Industry'!$AW$28)</f>
        <v>337.22286205824724</v>
      </c>
      <c r="P18" s="16">
        <f>O18*(1+'KEEI BAU - Industry'!$AW$28)</f>
        <v>341.53465330338452</v>
      </c>
      <c r="Q18" s="16">
        <f>P18*(1+'KEEI BAU - Industry'!$AW$28)</f>
        <v>345.90157587511146</v>
      </c>
      <c r="R18" s="16">
        <f>Q18*(1+'KEEI BAU - Industry'!$AW$28)</f>
        <v>350.32433469233507</v>
      </c>
      <c r="S18" s="16">
        <f>R18*(1+'KEEI BAU - Industry'!$AW$28)</f>
        <v>354.80364368718028</v>
      </c>
      <c r="T18" s="16">
        <f>S18*(1+'KEEI BAU - Industry'!$AW$28)</f>
        <v>359.34022592023467</v>
      </c>
      <c r="U18" s="16">
        <f>T18*(1+'KEEI BAU - Industry'!$AW$28)</f>
        <v>363.93481369726652</v>
      </c>
      <c r="V18" s="16">
        <f>U18*(1+'KEEI BAU - Industry'!$AW$28)</f>
        <v>368.58814868743542</v>
      </c>
      <c r="W18" s="16">
        <f>V18*(1+'KEEI BAU - Industry'!$AW$28)</f>
        <v>373.30098204301419</v>
      </c>
      <c r="X18" s="16">
        <f>W18*(1+'KEEI BAU - Industry'!$AW$28)</f>
        <v>378.07407452064166</v>
      </c>
      <c r="Y18" s="16">
        <f>X18*(1+'KEEI BAU - Industry'!$AW$28)</f>
        <v>382.90819660412575</v>
      </c>
      <c r="Z18" s="16">
        <f>Y18*(1+'KEEI BAU - Industry'!$AW$28)</f>
        <v>387.8041286288169</v>
      </c>
      <c r="AA18" s="16">
        <f>Z18*(1+'KEEI BAU - Industry'!$AW$28)</f>
        <v>392.7626609075715</v>
      </c>
      <c r="AB18" s="16">
        <f>AA18*(1+'KEEI BAU - Industry'!$AW$28)</f>
        <v>397.7845938583261</v>
      </c>
      <c r="AC18" s="16">
        <f>AB18*(1+'KEEI BAU - Industry'!$AW$28)</f>
        <v>402.87073813330284</v>
      </c>
      <c r="AD18" s="16">
        <f>AC18*(1+'KEEI BAU - Industry'!$AW$28)</f>
        <v>408.02191474986665</v>
      </c>
      <c r="AE18" s="16">
        <f>AD18*(1+'KEEI BAU - Industry'!$AW$28)</f>
        <v>413.238955223056</v>
      </c>
      <c r="AF18" s="16">
        <f>AE18*(1+'KEEI BAU - Industry'!$AW$28)</f>
        <v>418.5227016998079</v>
      </c>
    </row>
    <row r="19" spans="1:32">
      <c r="A19" t="s">
        <v>19</v>
      </c>
      <c r="B19" s="16">
        <f>SUM('2019 KESIS Energy Balance'!$BI$63:$BI$64)*'Machinery Split'!$J7*(1+'KEEI BAU - Industry'!$AW$28)</f>
        <v>58.278874470084887</v>
      </c>
      <c r="C19" s="16">
        <f>B19*(1+'KEEI BAU - Industry'!$AW$28)</f>
        <v>59.024038481750154</v>
      </c>
      <c r="D19" s="16">
        <f>C19*(1+'KEEI BAU - Industry'!$AW$28)</f>
        <v>59.778730292456324</v>
      </c>
      <c r="E19" s="16">
        <f>D19*(1+'KEEI BAU - Industry'!$AW$28)</f>
        <v>60.543071726329558</v>
      </c>
      <c r="F19" s="16">
        <f>E19*(1+'KEEI BAU - Industry'!$AW$28)</f>
        <v>61.317186165160862</v>
      </c>
      <c r="G19" s="16">
        <f>F19*(1+'KEEI BAU - Industry'!$AW$28)</f>
        <v>62.10119856832268</v>
      </c>
      <c r="H19" s="16">
        <f>G19*(1+'KEEI BAU - Industry'!$AW$28)</f>
        <v>62.895235492940131</v>
      </c>
      <c r="I19" s="16">
        <f>H19*(1+'KEEI BAU - Industry'!$AW$28)</f>
        <v>63.699425114320142</v>
      </c>
      <c r="J19" s="16">
        <f>I19*(1+'KEEI BAU - Industry'!$AW$28)</f>
        <v>64.513897246641832</v>
      </c>
      <c r="K19" s="16">
        <f>J19*(1+'KEEI BAU - Industry'!$AW$28)</f>
        <v>65.338783363911389</v>
      </c>
      <c r="L19" s="16">
        <f>K19*(1+'KEEI BAU - Industry'!$AW$28)</f>
        <v>66.174216621184954</v>
      </c>
      <c r="M19" s="16">
        <f>L19*(1+'KEEI BAU - Industry'!$AW$28)</f>
        <v>67.020331876062784</v>
      </c>
      <c r="N19" s="16">
        <f>M19*(1+'KEEI BAU - Industry'!$AW$28)</f>
        <v>67.877265710458289</v>
      </c>
      <c r="O19" s="16">
        <f>N19*(1+'KEEI BAU - Industry'!$AW$28)</f>
        <v>68.745156452645446</v>
      </c>
      <c r="P19" s="16">
        <f>O19*(1+'KEEI BAU - Industry'!$AW$28)</f>
        <v>69.624144199588031</v>
      </c>
      <c r="Q19" s="16">
        <f>P19*(1+'KEEI BAU - Industry'!$AW$28)</f>
        <v>70.514370839554417</v>
      </c>
      <c r="R19" s="16">
        <f>Q19*(1+'KEEI BAU - Industry'!$AW$28)</f>
        <v>71.415980075021494</v>
      </c>
      <c r="S19" s="16">
        <f>R19*(1+'KEEI BAU - Industry'!$AW$28)</f>
        <v>72.329117445871489</v>
      </c>
      <c r="T19" s="16">
        <f>S19*(1+'KEEI BAU - Industry'!$AW$28)</f>
        <v>73.253930352885334</v>
      </c>
      <c r="U19" s="16">
        <f>T19*(1+'KEEI BAU - Industry'!$AW$28)</f>
        <v>74.190568081536455</v>
      </c>
      <c r="V19" s="16">
        <f>U19*(1+'KEEI BAU - Industry'!$AW$28)</f>
        <v>75.139181826088787</v>
      </c>
      <c r="W19" s="16">
        <f>V19*(1+'KEEI BAU - Industry'!$AW$28)</f>
        <v>76.09992471400291</v>
      </c>
      <c r="X19" s="16">
        <f>W19*(1+'KEEI BAU - Industry'!$AW$28)</f>
        <v>77.072951830654233</v>
      </c>
      <c r="Y19" s="16">
        <f>X19*(1+'KEEI BAU - Industry'!$AW$28)</f>
        <v>78.058420244367241</v>
      </c>
      <c r="Z19" s="16">
        <f>Y19*(1+'KEEI BAU - Industry'!$AW$28)</f>
        <v>79.056489031769843</v>
      </c>
      <c r="AA19" s="16">
        <f>Z19*(1+'KEEI BAU - Industry'!$AW$28)</f>
        <v>80.067319303471876</v>
      </c>
      <c r="AB19" s="16">
        <f>AA19*(1+'KEEI BAU - Industry'!$AW$28)</f>
        <v>81.091074230071996</v>
      </c>
      <c r="AC19" s="16">
        <f>AB19*(1+'KEEI BAU - Industry'!$AW$28)</f>
        <v>82.127919068497008</v>
      </c>
      <c r="AD19" s="16">
        <f>AC19*(1+'KEEI BAU - Industry'!$AW$28)</f>
        <v>83.178021188678059</v>
      </c>
      <c r="AE19" s="16">
        <f>AD19*(1+'KEEI BAU - Industry'!$AW$28)</f>
        <v>84.241550100567906</v>
      </c>
      <c r="AF19" s="16">
        <f>AE19*(1+'KEEI BAU - Industry'!$AW$28)</f>
        <v>85.318677481503556</v>
      </c>
    </row>
    <row r="20" spans="1:32">
      <c r="A20" t="s">
        <v>20</v>
      </c>
      <c r="B20" s="16">
        <f>SUM('2019 KESIS Energy Balance'!$BI$63:$BI$64)*'Machinery Split'!$J8*(1+'KEEI BAU - Industry'!$AW$28)</f>
        <v>2.5595451625375119</v>
      </c>
      <c r="C20" s="16">
        <f>B20*(1+'KEEI BAU - Industry'!$AW$28)</f>
        <v>2.5922719603471349</v>
      </c>
      <c r="D20" s="16">
        <f>C20*(1+'KEEI BAU - Industry'!$AW$28)</f>
        <v>2.6254172087903114</v>
      </c>
      <c r="E20" s="16">
        <f>D20*(1+'KEEI BAU - Industry'!$AW$28)</f>
        <v>2.6589862582509602</v>
      </c>
      <c r="F20" s="16">
        <f>E20*(1+'KEEI BAU - Industry'!$AW$28)</f>
        <v>2.6929845275239566</v>
      </c>
      <c r="G20" s="16">
        <f>F20*(1+'KEEI BAU - Industry'!$AW$28)</f>
        <v>2.7274175046898472</v>
      </c>
      <c r="H20" s="16">
        <f>G20*(1+'KEEI BAU - Industry'!$AW$28)</f>
        <v>2.7622907480007486</v>
      </c>
      <c r="I20" s="16">
        <f>H20*(1+'KEEI BAU - Industry'!$AW$28)</f>
        <v>2.7976098867775736</v>
      </c>
      <c r="J20" s="16">
        <f>I20*(1+'KEEI BAU - Industry'!$AW$28)</f>
        <v>2.833380622318729</v>
      </c>
      <c r="K20" s="16">
        <f>J20*(1+'KEEI BAU - Industry'!$AW$28)</f>
        <v>2.8696087288204328</v>
      </c>
      <c r="L20" s="16">
        <f>K20*(1+'KEEI BAU - Industry'!$AW$28)</f>
        <v>2.9063000543087987</v>
      </c>
      <c r="M20" s="16">
        <f>L20*(1+'KEEI BAU - Industry'!$AW$28)</f>
        <v>2.9434605215838383</v>
      </c>
      <c r="N20" s="16">
        <f>M20*(1+'KEEI BAU - Industry'!$AW$28)</f>
        <v>2.9810961291755329</v>
      </c>
      <c r="O20" s="16">
        <f>N20*(1+'KEEI BAU - Industry'!$AW$28)</f>
        <v>3.0192129523121314</v>
      </c>
      <c r="P20" s="16">
        <f>O20*(1+'KEEI BAU - Industry'!$AW$28)</f>
        <v>3.0578171439008259</v>
      </c>
      <c r="Q20" s="16">
        <f>P20*(1+'KEEI BAU - Industry'!$AW$28)</f>
        <v>3.0969149355209709</v>
      </c>
      <c r="R20" s="16">
        <f>Q20*(1+'KEEI BAU - Industry'!$AW$28)</f>
        <v>3.1365126384299975</v>
      </c>
      <c r="S20" s="16">
        <f>R20*(1+'KEEI BAU - Industry'!$AW$28)</f>
        <v>3.1766166445821931</v>
      </c>
      <c r="T20" s="16">
        <f>S20*(1+'KEEI BAU - Industry'!$AW$28)</f>
        <v>3.2172334276605037</v>
      </c>
      <c r="U20" s="16">
        <f>T20*(1+'KEEI BAU - Industry'!$AW$28)</f>
        <v>3.2583695441215328</v>
      </c>
      <c r="V20" s="16">
        <f>U20*(1+'KEEI BAU - Industry'!$AW$28)</f>
        <v>3.3000316342538989</v>
      </c>
      <c r="W20" s="16">
        <f>V20*(1+'KEEI BAU - Industry'!$AW$28)</f>
        <v>3.3422264232501275</v>
      </c>
      <c r="X20" s="16">
        <f>W20*(1+'KEEI BAU - Industry'!$AW$28)</f>
        <v>3.3849607222922464</v>
      </c>
      <c r="Y20" s="16">
        <f>X20*(1+'KEEI BAU - Industry'!$AW$28)</f>
        <v>3.4282414296512638</v>
      </c>
      <c r="Z20" s="16">
        <f>Y20*(1+'KEEI BAU - Industry'!$AW$28)</f>
        <v>3.4720755318007024</v>
      </c>
      <c r="AA20" s="16">
        <f>Z20*(1+'KEEI BAU - Industry'!$AW$28)</f>
        <v>3.5164701045443731</v>
      </c>
      <c r="AB20" s="16">
        <f>AA20*(1+'KEEI BAU - Industry'!$AW$28)</f>
        <v>3.5614323141585675</v>
      </c>
      <c r="AC20" s="16">
        <f>AB20*(1+'KEEI BAU - Industry'!$AW$28)</f>
        <v>3.606969418548855</v>
      </c>
      <c r="AD20" s="16">
        <f>AC20*(1+'KEEI BAU - Industry'!$AW$28)</f>
        <v>3.6530887684216715</v>
      </c>
      <c r="AE20" s="16">
        <f>AD20*(1+'KEEI BAU - Industry'!$AW$28)</f>
        <v>3.6997978084708874</v>
      </c>
      <c r="AF20" s="16">
        <f>AE20*(1+'KEEI BAU - Industry'!$AW$28)</f>
        <v>3.7471040785795475</v>
      </c>
    </row>
    <row r="21" spans="1:32">
      <c r="A21" t="s">
        <v>21</v>
      </c>
      <c r="B21" s="16">
        <f>SUM('2019 KESIS Energy Balance'!$BI$63:$BI$64)*'Machinery Split'!$J9*(1+'KEEI BAU - Industry'!$AW$28)</f>
        <v>10.43506873957601</v>
      </c>
      <c r="C21" s="16">
        <f>B21*(1+'KEEI BAU - Industry'!$AW$28)</f>
        <v>10.568493376799859</v>
      </c>
      <c r="D21" s="16">
        <f>C21*(1+'KEEI BAU - Industry'!$AW$28)</f>
        <v>10.703624005068194</v>
      </c>
      <c r="E21" s="16">
        <f>D21*(1+'KEEI BAU - Industry'!$AW$28)</f>
        <v>10.840482437484685</v>
      </c>
      <c r="F21" s="16">
        <f>E21*(1+'KEEI BAU - Industry'!$AW$28)</f>
        <v>10.979090766059208</v>
      </c>
      <c r="G21" s="16">
        <f>F21*(1+'KEEI BAU - Industry'!$AW$28)</f>
        <v>11.119471365273993</v>
      </c>
      <c r="H21" s="16">
        <f>G21*(1+'KEEI BAU - Industry'!$AW$28)</f>
        <v>11.26164689569536</v>
      </c>
      <c r="I21" s="16">
        <f>H21*(1+'KEEI BAU - Industry'!$AW$28)</f>
        <v>11.405640307631646</v>
      </c>
      <c r="J21" s="16">
        <f>I21*(1+'KEEI BAU - Industry'!$AW$28)</f>
        <v>11.551474844837895</v>
      </c>
      <c r="K21" s="16">
        <f>J21*(1+'KEEI BAU - Industry'!$AW$28)</f>
        <v>11.699174048267917</v>
      </c>
      <c r="L21" s="16">
        <f>K21*(1+'KEEI BAU - Industry'!$AW$28)</f>
        <v>11.848761759874332</v>
      </c>
      <c r="M21" s="16">
        <f>L21*(1+'KEEI BAU - Industry'!$AW$28)</f>
        <v>12.000262126457185</v>
      </c>
      <c r="N21" s="16">
        <f>M21*(1+'KEEI BAU - Industry'!$AW$28)</f>
        <v>12.153699603561787</v>
      </c>
      <c r="O21" s="16">
        <f>N21*(1+'KEEI BAU - Industry'!$AW$28)</f>
        <v>12.309098959426381</v>
      </c>
      <c r="P21" s="16">
        <f>O21*(1+'KEEI BAU - Industry'!$AW$28)</f>
        <v>12.46648527898029</v>
      </c>
      <c r="Q21" s="16">
        <f>P21*(1+'KEEI BAU - Industry'!$AW$28)</f>
        <v>12.62588396789319</v>
      </c>
      <c r="R21" s="16">
        <f>Q21*(1+'KEEI BAU - Industry'!$AW$28)</f>
        <v>12.787320756676145</v>
      </c>
      <c r="S21" s="16">
        <f>R21*(1+'KEEI BAU - Industry'!$AW$28)</f>
        <v>12.950821704835096</v>
      </c>
      <c r="T21" s="16">
        <f>S21*(1+'KEEI BAU - Industry'!$AW$28)</f>
        <v>13.116413205077439</v>
      </c>
      <c r="U21" s="16">
        <f>T21*(1+'KEEI BAU - Industry'!$AW$28)</f>
        <v>13.284121987572403</v>
      </c>
      <c r="V21" s="16">
        <f>U21*(1+'KEEI BAU - Industry'!$AW$28)</f>
        <v>13.453975124265897</v>
      </c>
      <c r="W21" s="16">
        <f>V21*(1+'KEEI BAU - Industry'!$AW$28)</f>
        <v>13.626000033250522</v>
      </c>
      <c r="X21" s="16">
        <f>W21*(1+'KEEI BAU - Industry'!$AW$28)</f>
        <v>13.800224483191469</v>
      </c>
      <c r="Y21" s="16">
        <f>X21*(1+'KEEI BAU - Industry'!$AW$28)</f>
        <v>13.976676597809002</v>
      </c>
      <c r="Z21" s="16">
        <f>Y21*(1+'KEEI BAU - Industry'!$AW$28)</f>
        <v>14.155384860418252</v>
      </c>
      <c r="AA21" s="16">
        <f>Z21*(1+'KEEI BAU - Industry'!$AW$28)</f>
        <v>14.336378118527064</v>
      </c>
      <c r="AB21" s="16">
        <f>AA21*(1+'KEEI BAU - Industry'!$AW$28)</f>
        <v>14.519685588492624</v>
      </c>
      <c r="AC21" s="16">
        <f>AB21*(1+'KEEI BAU - Industry'!$AW$28)</f>
        <v>14.705336860237642</v>
      </c>
      <c r="AD21" s="16">
        <f>AC21*(1+'KEEI BAU - Industry'!$AW$28)</f>
        <v>14.893361902026816</v>
      </c>
      <c r="AE21" s="16">
        <f>AD21*(1+'KEEI BAU - Industry'!$AW$28)</f>
        <v>15.083791065304389</v>
      </c>
      <c r="AF21" s="16">
        <f>AE21*(1+'KEEI BAU - Industry'!$AW$28)</f>
        <v>15.276655089593541</v>
      </c>
    </row>
    <row r="22" spans="1:32">
      <c r="A22" t="s">
        <v>22</v>
      </c>
      <c r="B22" s="16">
        <f>SUM('2019 KESIS Energy Balance'!$BI$63:$BI$64)*'Machinery Split'!$J10*(1+'KEEI BAU - Industry'!$AW$28)</f>
        <v>0</v>
      </c>
      <c r="C22" s="16">
        <f>B22*(1+'KEEI BAU - Industry'!$AW$28)</f>
        <v>0</v>
      </c>
      <c r="D22" s="16">
        <f>C22*(1+'KEEI BAU - Industry'!$AW$28)</f>
        <v>0</v>
      </c>
      <c r="E22" s="16">
        <f>D22*(1+'KEEI BAU - Industry'!$AW$28)</f>
        <v>0</v>
      </c>
      <c r="F22" s="16">
        <f>E22*(1+'KEEI BAU - Industry'!$AW$28)</f>
        <v>0</v>
      </c>
      <c r="G22" s="16">
        <f>F22*(1+'KEEI BAU - Industry'!$AW$28)</f>
        <v>0</v>
      </c>
      <c r="H22" s="16">
        <f>G22*(1+'KEEI BAU - Industry'!$AW$28)</f>
        <v>0</v>
      </c>
      <c r="I22" s="16">
        <f>H22*(1+'KEEI BAU - Industry'!$AW$28)</f>
        <v>0</v>
      </c>
      <c r="J22" s="16">
        <f>I22*(1+'KEEI BAU - Industry'!$AW$28)</f>
        <v>0</v>
      </c>
      <c r="K22" s="16">
        <f>J22*(1+'KEEI BAU - Industry'!$AW$28)</f>
        <v>0</v>
      </c>
      <c r="L22" s="16">
        <f>K22*(1+'KEEI BAU - Industry'!$AW$28)</f>
        <v>0</v>
      </c>
      <c r="M22" s="16">
        <f>L22*(1+'KEEI BAU - Industry'!$AW$28)</f>
        <v>0</v>
      </c>
      <c r="N22" s="16">
        <f>M22*(1+'KEEI BAU - Industry'!$AW$28)</f>
        <v>0</v>
      </c>
      <c r="O22" s="16">
        <f>N22*(1+'KEEI BAU - Industry'!$AW$28)</f>
        <v>0</v>
      </c>
      <c r="P22" s="16">
        <f>O22*(1+'KEEI BAU - Industry'!$AW$28)</f>
        <v>0</v>
      </c>
      <c r="Q22" s="16">
        <f>P22*(1+'KEEI BAU - Industry'!$AW$28)</f>
        <v>0</v>
      </c>
      <c r="R22" s="16">
        <f>Q22*(1+'KEEI BAU - Industry'!$AW$28)</f>
        <v>0</v>
      </c>
      <c r="S22" s="16">
        <f>R22*(1+'KEEI BAU - Industry'!$AW$28)</f>
        <v>0</v>
      </c>
      <c r="T22" s="16">
        <f>S22*(1+'KEEI BAU - Industry'!$AW$28)</f>
        <v>0</v>
      </c>
      <c r="U22" s="16">
        <f>T22*(1+'KEEI BAU - Industry'!$AW$28)</f>
        <v>0</v>
      </c>
      <c r="V22" s="16">
        <f>U22*(1+'KEEI BAU - Industry'!$AW$28)</f>
        <v>0</v>
      </c>
      <c r="W22" s="16">
        <f>V22*(1+'KEEI BAU - Industry'!$AW$28)</f>
        <v>0</v>
      </c>
      <c r="X22" s="16">
        <f>W22*(1+'KEEI BAU - Industry'!$AW$28)</f>
        <v>0</v>
      </c>
      <c r="Y22" s="16">
        <f>X22*(1+'KEEI BAU - Industry'!$AW$28)</f>
        <v>0</v>
      </c>
      <c r="Z22" s="16">
        <f>Y22*(1+'KEEI BAU - Industry'!$AW$28)</f>
        <v>0</v>
      </c>
      <c r="AA22" s="16">
        <f>Z22*(1+'KEEI BAU - Industry'!$AW$28)</f>
        <v>0</v>
      </c>
      <c r="AB22" s="16">
        <f>AA22*(1+'KEEI BAU - Industry'!$AW$28)</f>
        <v>0</v>
      </c>
      <c r="AC22" s="16">
        <f>AB22*(1+'KEEI BAU - Industry'!$AW$28)</f>
        <v>0</v>
      </c>
      <c r="AD22" s="16">
        <f>AC22*(1+'KEEI BAU - Industry'!$AW$28)</f>
        <v>0</v>
      </c>
      <c r="AE22" s="16">
        <f>AD22*(1+'KEEI BAU - Industry'!$AW$28)</f>
        <v>0</v>
      </c>
      <c r="AF22" s="16">
        <f>AE22*(1+'KEEI BAU - Industry'!$AW$28)</f>
        <v>0</v>
      </c>
    </row>
    <row r="23" spans="1:32">
      <c r="A23" t="s">
        <v>23</v>
      </c>
      <c r="B23" s="16">
        <f>'2019 KESIS Energy Balance'!BI65*(1+'KEEI BAU - Industry'!$AW$35)</f>
        <v>4.9753987095777066E-2</v>
      </c>
      <c r="C23" s="16">
        <f>B23*(1+'KEEI BAU - Industry'!$AW$35)</f>
        <v>5.051957616177042E-2</v>
      </c>
      <c r="D23" s="16">
        <f>C23*(1+'KEEI BAU - Industry'!$AW$35)</f>
        <v>5.1296945723201065E-2</v>
      </c>
      <c r="E23" s="16">
        <f>D23*(1+'KEEI BAU - Industry'!$AW$35)</f>
        <v>5.2086277052345351E-2</v>
      </c>
      <c r="F23" s="16">
        <f>E23*(1+'KEEI BAU - Industry'!$AW$35)</f>
        <v>5.2887754210805299E-2</v>
      </c>
      <c r="G23" s="16">
        <f>F23*(1+'KEEI BAU - Industry'!$AW$35)</f>
        <v>5.3701564092429308E-2</v>
      </c>
      <c r="H23" s="16">
        <f>G23*(1+'KEEI BAU - Industry'!$AW$35)</f>
        <v>5.4527896466893322E-2</v>
      </c>
      <c r="I23" s="16">
        <f>H23*(1+'KEEI BAU - Industry'!$AW$35)</f>
        <v>5.5366944023952612E-2</v>
      </c>
      <c r="J23" s="16">
        <f>I23*(1+'KEEI BAU - Industry'!$AW$35)</f>
        <v>5.6218902418374475E-2</v>
      </c>
      <c r="K23" s="16">
        <f>J23*(1+'KEEI BAU - Industry'!$AW$35)</f>
        <v>5.7083970315562317E-2</v>
      </c>
      <c r="L23" s="16">
        <f>K23*(1+'KEEI BAU - Industry'!$AW$35)</f>
        <v>5.7962349437881804E-2</v>
      </c>
      <c r="M23" s="16">
        <f>L23*(1+'KEEI BAU - Industry'!$AW$35)</f>
        <v>5.8854244611699844E-2</v>
      </c>
      <c r="N23" s="16">
        <f>M23*(1+'KEEI BAU - Industry'!$AW$35)</f>
        <v>5.9759863815147363E-2</v>
      </c>
      <c r="O23" s="16">
        <f>N23*(1+'KEEI BAU - Industry'!$AW$35)</f>
        <v>6.0679418226617071E-2</v>
      </c>
      <c r="P23" s="16">
        <f>O23*(1+'KEEI BAU - Industry'!$AW$35)</f>
        <v>6.1613122274007455E-2</v>
      </c>
      <c r="Q23" s="16">
        <f>P23*(1+'KEEI BAU - Industry'!$AW$35)</f>
        <v>6.2561193684724514E-2</v>
      </c>
      <c r="R23" s="16">
        <f>Q23*(1+'KEEI BAU - Industry'!$AW$35)</f>
        <v>6.3523853536452915E-2</v>
      </c>
      <c r="S23" s="16">
        <f>R23*(1+'KEEI BAU - Industry'!$AW$35)</f>
        <v>6.4501326308708376E-2</v>
      </c>
      <c r="T23" s="16">
        <f>S23*(1+'KEEI BAU - Industry'!$AW$35)</f>
        <v>6.5493839935183304E-2</v>
      </c>
      <c r="U23" s="16">
        <f>T23*(1+'KEEI BAU - Industry'!$AW$35)</f>
        <v>6.6501625856897936E-2</v>
      </c>
      <c r="V23" s="16">
        <f>U23*(1+'KEEI BAU - Industry'!$AW$35)</f>
        <v>6.7524919076169268E-2</v>
      </c>
      <c r="W23" s="16">
        <f>V23*(1+'KEEI BAU - Industry'!$AW$35)</f>
        <v>6.8563958211410536E-2</v>
      </c>
      <c r="X23" s="16">
        <f>W23*(1+'KEEI BAU - Industry'!$AW$35)</f>
        <v>6.9618985552773835E-2</v>
      </c>
      <c r="Y23" s="16">
        <f>X23*(1+'KEEI BAU - Industry'!$AW$35)</f>
        <v>7.0690247118648963E-2</v>
      </c>
      <c r="Z23" s="16">
        <f>Y23*(1+'KEEI BAU - Industry'!$AW$35)</f>
        <v>7.1777992713031674E-2</v>
      </c>
      <c r="AA23" s="16">
        <f>Z23*(1+'KEEI BAU - Industry'!$AW$35)</f>
        <v>7.2882475983774647E-2</v>
      </c>
      <c r="AB23" s="16">
        <f>AA23*(1+'KEEI BAU - Industry'!$AW$35)</f>
        <v>7.4003954481734802E-2</v>
      </c>
      <c r="AC23" s="16">
        <f>AB23*(1+'KEEI BAU - Industry'!$AW$35)</f>
        <v>7.5142689720830741E-2</v>
      </c>
      <c r="AD23" s="16">
        <f>AC23*(1+'KEEI BAU - Industry'!$AW$35)</f>
        <v>7.6298947239024334E-2</v>
      </c>
      <c r="AE23" s="16">
        <f>AD23*(1+'KEEI BAU - Industry'!$AW$35)</f>
        <v>7.7472996660240642E-2</v>
      </c>
      <c r="AF23" s="16">
        <f>AE23*(1+'KEEI BAU - Industry'!$AW$35)</f>
        <v>7.8665111757240669E-2</v>
      </c>
    </row>
    <row r="24" spans="1:32">
      <c r="A24" t="s">
        <v>24</v>
      </c>
      <c r="B24" s="16">
        <v>0</v>
      </c>
      <c r="C24" s="16">
        <v>0</v>
      </c>
      <c r="D24" s="16">
        <v>0</v>
      </c>
      <c r="E24" s="16">
        <v>0</v>
      </c>
      <c r="F24" s="16">
        <v>0</v>
      </c>
      <c r="G24" s="16">
        <v>0</v>
      </c>
      <c r="H24" s="16">
        <v>0</v>
      </c>
      <c r="I24" s="16">
        <v>0</v>
      </c>
      <c r="J24" s="16">
        <v>0</v>
      </c>
      <c r="K24" s="16">
        <v>0</v>
      </c>
      <c r="L24" s="16">
        <v>0</v>
      </c>
      <c r="M24" s="16">
        <v>0</v>
      </c>
      <c r="N24" s="16">
        <v>0</v>
      </c>
      <c r="O24" s="16">
        <v>0</v>
      </c>
      <c r="P24" s="16">
        <v>0</v>
      </c>
      <c r="Q24" s="16">
        <v>0</v>
      </c>
      <c r="R24" s="16">
        <v>0</v>
      </c>
      <c r="S24" s="16">
        <v>0</v>
      </c>
      <c r="T24" s="16">
        <v>0</v>
      </c>
      <c r="U24" s="16">
        <v>0</v>
      </c>
      <c r="V24" s="16">
        <v>0</v>
      </c>
      <c r="W24" s="16">
        <v>0</v>
      </c>
      <c r="X24" s="16">
        <v>0</v>
      </c>
      <c r="Y24" s="16">
        <v>0</v>
      </c>
      <c r="Z24" s="16">
        <v>0</v>
      </c>
      <c r="AA24" s="16">
        <v>0</v>
      </c>
      <c r="AB24" s="16">
        <v>0</v>
      </c>
      <c r="AC24" s="16">
        <v>0</v>
      </c>
      <c r="AD24" s="16">
        <v>0</v>
      </c>
      <c r="AE24" s="16">
        <v>0</v>
      </c>
      <c r="AF24" s="16">
        <v>0</v>
      </c>
    </row>
    <row r="25" spans="1:32">
      <c r="A25" t="s">
        <v>25</v>
      </c>
      <c r="B25" s="16">
        <v>0</v>
      </c>
      <c r="C25" s="16">
        <v>0</v>
      </c>
      <c r="D25" s="16">
        <v>0</v>
      </c>
      <c r="E25" s="16">
        <v>0</v>
      </c>
      <c r="F25" s="16">
        <v>0</v>
      </c>
      <c r="G25" s="16">
        <v>0</v>
      </c>
      <c r="H25" s="16">
        <v>0</v>
      </c>
      <c r="I25" s="16">
        <v>0</v>
      </c>
      <c r="J25" s="16">
        <v>0</v>
      </c>
      <c r="K25" s="16">
        <v>0</v>
      </c>
      <c r="L25" s="16">
        <v>0</v>
      </c>
      <c r="M25" s="16">
        <v>0</v>
      </c>
      <c r="N25" s="16">
        <v>0</v>
      </c>
      <c r="O25" s="16">
        <v>0</v>
      </c>
      <c r="P25" s="16">
        <v>0</v>
      </c>
      <c r="Q25" s="16">
        <v>0</v>
      </c>
      <c r="R25" s="16">
        <v>0</v>
      </c>
      <c r="S25" s="16">
        <v>0</v>
      </c>
      <c r="T25" s="16">
        <v>0</v>
      </c>
      <c r="U25" s="16">
        <v>0</v>
      </c>
      <c r="V25" s="16">
        <v>0</v>
      </c>
      <c r="W25" s="16">
        <v>0</v>
      </c>
      <c r="X25" s="16">
        <v>0</v>
      </c>
      <c r="Y25" s="16">
        <v>0</v>
      </c>
      <c r="Z25" s="16">
        <v>0</v>
      </c>
      <c r="AA25" s="16">
        <v>0</v>
      </c>
      <c r="AB25" s="16">
        <v>0</v>
      </c>
      <c r="AC25" s="16">
        <v>0</v>
      </c>
      <c r="AD25" s="16">
        <v>0</v>
      </c>
      <c r="AE25" s="16">
        <v>0</v>
      </c>
      <c r="AF25" s="16">
        <v>0</v>
      </c>
    </row>
    <row r="26" spans="1:32">
      <c r="A26" t="s">
        <v>26</v>
      </c>
      <c r="B26" s="16">
        <f>'2019 KESIS Energy Balance'!BI66*(1+'KEEI BAU - Industry'!$AW$35)</f>
        <v>0</v>
      </c>
      <c r="C26" s="16">
        <f>B26*(1+'KEEI BAU - Industry'!$AW$35)</f>
        <v>0</v>
      </c>
      <c r="D26" s="16">
        <f>C26*(1+'KEEI BAU - Industry'!$AW$35)</f>
        <v>0</v>
      </c>
      <c r="E26" s="16">
        <f>D26*(1+'KEEI BAU - Industry'!$AW$35)</f>
        <v>0</v>
      </c>
      <c r="F26" s="16">
        <f>E26*(1+'KEEI BAU - Industry'!$AW$35)</f>
        <v>0</v>
      </c>
      <c r="G26" s="16">
        <f>F26*(1+'KEEI BAU - Industry'!$AW$35)</f>
        <v>0</v>
      </c>
      <c r="H26" s="16">
        <f>G26*(1+'KEEI BAU - Industry'!$AW$35)</f>
        <v>0</v>
      </c>
      <c r="I26" s="16">
        <f>H26*(1+'KEEI BAU - Industry'!$AW$35)</f>
        <v>0</v>
      </c>
      <c r="J26" s="16">
        <f>I26*(1+'KEEI BAU - Industry'!$AW$35)</f>
        <v>0</v>
      </c>
      <c r="K26" s="16">
        <f>J26*(1+'KEEI BAU - Industry'!$AW$35)</f>
        <v>0</v>
      </c>
      <c r="L26" s="16">
        <f>K26*(1+'KEEI BAU - Industry'!$AW$35)</f>
        <v>0</v>
      </c>
      <c r="M26" s="16">
        <f>L26*(1+'KEEI BAU - Industry'!$AW$35)</f>
        <v>0</v>
      </c>
      <c r="N26" s="16">
        <f>M26*(1+'KEEI BAU - Industry'!$AW$35)</f>
        <v>0</v>
      </c>
      <c r="O26" s="16">
        <f>N26*(1+'KEEI BAU - Industry'!$AW$35)</f>
        <v>0</v>
      </c>
      <c r="P26" s="16">
        <f>O26*(1+'KEEI BAU - Industry'!$AW$35)</f>
        <v>0</v>
      </c>
      <c r="Q26" s="16">
        <f>P26*(1+'KEEI BAU - Industry'!$AW$35)</f>
        <v>0</v>
      </c>
      <c r="R26" s="16">
        <f>Q26*(1+'KEEI BAU - Industry'!$AW$35)</f>
        <v>0</v>
      </c>
      <c r="S26" s="16">
        <f>R26*(1+'KEEI BAU - Industry'!$AW$35)</f>
        <v>0</v>
      </c>
      <c r="T26" s="16">
        <f>S26*(1+'KEEI BAU - Industry'!$AW$35)</f>
        <v>0</v>
      </c>
      <c r="U26" s="16">
        <f>T26*(1+'KEEI BAU - Industry'!$AW$35)</f>
        <v>0</v>
      </c>
      <c r="V26" s="16">
        <f>U26*(1+'KEEI BAU - Industry'!$AW$35)</f>
        <v>0</v>
      </c>
      <c r="W26" s="16">
        <f>V26*(1+'KEEI BAU - Industry'!$AW$35)</f>
        <v>0</v>
      </c>
      <c r="X26" s="16">
        <f>W26*(1+'KEEI BAU - Industry'!$AW$35)</f>
        <v>0</v>
      </c>
      <c r="Y26" s="16">
        <f>X26*(1+'KEEI BAU - Industry'!$AW$35)</f>
        <v>0</v>
      </c>
      <c r="Z26" s="16">
        <f>Y26*(1+'KEEI BAU - Industry'!$AW$35)</f>
        <v>0</v>
      </c>
      <c r="AA26" s="16">
        <f>Z26*(1+'KEEI BAU - Industry'!$AW$35)</f>
        <v>0</v>
      </c>
      <c r="AB26" s="16">
        <f>AA26*(1+'KEEI BAU - Industry'!$AW$35)</f>
        <v>0</v>
      </c>
      <c r="AC26" s="16">
        <f>AB26*(1+'KEEI BAU - Industry'!$AW$35)</f>
        <v>0</v>
      </c>
      <c r="AD26" s="16">
        <f>AC26*(1+'KEEI BAU - Industry'!$AW$35)</f>
        <v>0</v>
      </c>
      <c r="AE26" s="16">
        <f>AD26*(1+'KEEI BAU - Industry'!$AW$35)</f>
        <v>0</v>
      </c>
      <c r="AF26" s="16">
        <f>AE26*(1+'KEEI BAU - Industry'!$AW$35)</f>
        <v>0</v>
      </c>
    </row>
    <row r="28" spans="1:32">
      <c r="A28" s="355"/>
    </row>
  </sheetData>
  <phoneticPr fontId="34" type="noConversion"/>
  <pageMargins left="0.7" right="0.7" top="0.75" bottom="0.75" header="0.3" footer="0.3"/>
  <drawing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3"/>
  </sheetPr>
  <dimension ref="A1:AI26"/>
  <sheetViews>
    <sheetView workbookViewId="0">
      <selection activeCell="B2" sqref="B2:AF26"/>
    </sheetView>
  </sheetViews>
  <sheetFormatPr defaultColWidth="9.140625" defaultRowHeight="15"/>
  <cols>
    <col min="1" max="1" width="39.85546875" customWidth="1"/>
    <col min="2" max="33" width="11.140625" customWidth="1"/>
  </cols>
  <sheetData>
    <row r="1" spans="1:35">
      <c r="A1" s="24" t="s">
        <v>27</v>
      </c>
      <c r="B1" s="1">
        <v>2020</v>
      </c>
      <c r="C1" s="1">
        <v>2021</v>
      </c>
      <c r="D1" s="1">
        <v>2022</v>
      </c>
      <c r="E1" s="1">
        <v>2023</v>
      </c>
      <c r="F1" s="1">
        <v>2024</v>
      </c>
      <c r="G1" s="1">
        <v>2025</v>
      </c>
      <c r="H1" s="1">
        <v>2026</v>
      </c>
      <c r="I1" s="1">
        <v>2027</v>
      </c>
      <c r="J1" s="1">
        <v>2028</v>
      </c>
      <c r="K1" s="1">
        <v>2029</v>
      </c>
      <c r="L1" s="1">
        <v>2030</v>
      </c>
      <c r="M1" s="1">
        <v>2031</v>
      </c>
      <c r="N1" s="1">
        <v>2032</v>
      </c>
      <c r="O1" s="1">
        <v>2033</v>
      </c>
      <c r="P1" s="1">
        <v>2034</v>
      </c>
      <c r="Q1" s="1">
        <v>2035</v>
      </c>
      <c r="R1" s="1">
        <v>2036</v>
      </c>
      <c r="S1" s="1">
        <v>2037</v>
      </c>
      <c r="T1" s="1">
        <v>2038</v>
      </c>
      <c r="U1" s="1">
        <v>2039</v>
      </c>
      <c r="V1" s="1">
        <v>2040</v>
      </c>
      <c r="W1" s="1">
        <v>2041</v>
      </c>
      <c r="X1" s="1">
        <v>2042</v>
      </c>
      <c r="Y1" s="1">
        <v>2043</v>
      </c>
      <c r="Z1" s="1">
        <v>2044</v>
      </c>
      <c r="AA1" s="1">
        <v>2045</v>
      </c>
      <c r="AB1" s="1">
        <v>2046</v>
      </c>
      <c r="AC1" s="1">
        <v>2047</v>
      </c>
      <c r="AD1" s="1">
        <v>2048</v>
      </c>
      <c r="AE1" s="1">
        <v>2049</v>
      </c>
      <c r="AF1" s="1">
        <v>2050</v>
      </c>
      <c r="AG1" s="1"/>
      <c r="AH1" s="1"/>
      <c r="AI1" s="1"/>
    </row>
    <row r="2" spans="1:35">
      <c r="A2" t="s">
        <v>2</v>
      </c>
      <c r="B2" s="16">
        <v>0</v>
      </c>
      <c r="C2" s="16">
        <v>0</v>
      </c>
      <c r="D2" s="16">
        <v>0</v>
      </c>
      <c r="E2" s="16">
        <v>0</v>
      </c>
      <c r="F2" s="16">
        <v>0</v>
      </c>
      <c r="G2" s="16">
        <v>0</v>
      </c>
      <c r="H2" s="16">
        <v>0</v>
      </c>
      <c r="I2" s="16">
        <v>0</v>
      </c>
      <c r="J2" s="16">
        <v>0</v>
      </c>
      <c r="K2" s="16">
        <v>0</v>
      </c>
      <c r="L2" s="16">
        <v>0</v>
      </c>
      <c r="M2" s="16">
        <v>0</v>
      </c>
      <c r="N2" s="16">
        <v>0</v>
      </c>
      <c r="O2" s="16">
        <v>0</v>
      </c>
      <c r="P2" s="16">
        <v>0</v>
      </c>
      <c r="Q2" s="16">
        <v>0</v>
      </c>
      <c r="R2" s="16">
        <v>0</v>
      </c>
      <c r="S2" s="16">
        <v>0</v>
      </c>
      <c r="T2" s="16">
        <v>0</v>
      </c>
      <c r="U2" s="16">
        <v>0</v>
      </c>
      <c r="V2" s="16">
        <v>0</v>
      </c>
      <c r="W2" s="16">
        <v>0</v>
      </c>
      <c r="X2" s="16">
        <v>0</v>
      </c>
      <c r="Y2" s="16">
        <v>0</v>
      </c>
      <c r="Z2" s="16">
        <v>0</v>
      </c>
      <c r="AA2" s="16">
        <v>0</v>
      </c>
      <c r="AB2" s="16">
        <v>0</v>
      </c>
      <c r="AC2" s="16">
        <v>0</v>
      </c>
      <c r="AD2" s="16">
        <v>0</v>
      </c>
      <c r="AE2" s="16">
        <v>0</v>
      </c>
      <c r="AF2" s="16">
        <v>0</v>
      </c>
    </row>
    <row r="3" spans="1:35">
      <c r="A3" t="s">
        <v>3</v>
      </c>
      <c r="B3" s="16">
        <v>0</v>
      </c>
      <c r="C3" s="16">
        <v>0</v>
      </c>
      <c r="D3" s="16">
        <v>0</v>
      </c>
      <c r="E3" s="16">
        <v>0</v>
      </c>
      <c r="F3" s="16">
        <v>0</v>
      </c>
      <c r="G3" s="16">
        <v>0</v>
      </c>
      <c r="H3" s="16">
        <v>0</v>
      </c>
      <c r="I3" s="16">
        <v>0</v>
      </c>
      <c r="J3" s="16">
        <v>0</v>
      </c>
      <c r="K3" s="16">
        <v>0</v>
      </c>
      <c r="L3" s="16">
        <v>0</v>
      </c>
      <c r="M3" s="16">
        <v>0</v>
      </c>
      <c r="N3" s="16">
        <v>0</v>
      </c>
      <c r="O3" s="16">
        <v>0</v>
      </c>
      <c r="P3" s="16">
        <v>0</v>
      </c>
      <c r="Q3" s="16">
        <v>0</v>
      </c>
      <c r="R3" s="16">
        <v>0</v>
      </c>
      <c r="S3" s="16">
        <v>0</v>
      </c>
      <c r="T3" s="16">
        <v>0</v>
      </c>
      <c r="U3" s="16">
        <v>0</v>
      </c>
      <c r="V3" s="16">
        <v>0</v>
      </c>
      <c r="W3" s="16">
        <v>0</v>
      </c>
      <c r="X3" s="16">
        <v>0</v>
      </c>
      <c r="Y3" s="16">
        <v>0</v>
      </c>
      <c r="Z3" s="16">
        <v>0</v>
      </c>
      <c r="AA3" s="16">
        <v>0</v>
      </c>
      <c r="AB3" s="16">
        <v>0</v>
      </c>
      <c r="AC3" s="16">
        <v>0</v>
      </c>
      <c r="AD3" s="16">
        <v>0</v>
      </c>
      <c r="AE3" s="16">
        <v>0</v>
      </c>
      <c r="AF3" s="16">
        <v>0</v>
      </c>
    </row>
    <row r="4" spans="1:35">
      <c r="A4" t="s">
        <v>4</v>
      </c>
      <c r="B4" s="16">
        <v>0</v>
      </c>
      <c r="C4" s="16">
        <v>0</v>
      </c>
      <c r="D4" s="16">
        <v>0</v>
      </c>
      <c r="E4" s="16">
        <v>0</v>
      </c>
      <c r="F4" s="16">
        <v>0</v>
      </c>
      <c r="G4" s="16">
        <v>0</v>
      </c>
      <c r="H4" s="16">
        <v>0</v>
      </c>
      <c r="I4" s="16">
        <v>0</v>
      </c>
      <c r="J4" s="16">
        <v>0</v>
      </c>
      <c r="K4" s="16">
        <v>0</v>
      </c>
      <c r="L4" s="16">
        <v>0</v>
      </c>
      <c r="M4" s="16">
        <v>0</v>
      </c>
      <c r="N4" s="16">
        <v>0</v>
      </c>
      <c r="O4" s="16">
        <v>0</v>
      </c>
      <c r="P4" s="16">
        <v>0</v>
      </c>
      <c r="Q4" s="16">
        <v>0</v>
      </c>
      <c r="R4" s="16">
        <v>0</v>
      </c>
      <c r="S4" s="16">
        <v>0</v>
      </c>
      <c r="T4" s="16">
        <v>0</v>
      </c>
      <c r="U4" s="16">
        <v>0</v>
      </c>
      <c r="V4" s="16">
        <v>0</v>
      </c>
      <c r="W4" s="16">
        <v>0</v>
      </c>
      <c r="X4" s="16">
        <v>0</v>
      </c>
      <c r="Y4" s="16">
        <v>0</v>
      </c>
      <c r="Z4" s="16">
        <v>0</v>
      </c>
      <c r="AA4" s="16">
        <v>0</v>
      </c>
      <c r="AB4" s="16">
        <v>0</v>
      </c>
      <c r="AC4" s="16">
        <v>0</v>
      </c>
      <c r="AD4" s="16">
        <v>0</v>
      </c>
      <c r="AE4" s="16">
        <v>0</v>
      </c>
      <c r="AF4" s="16">
        <v>0</v>
      </c>
    </row>
    <row r="5" spans="1:35">
      <c r="A5" t="s">
        <v>5</v>
      </c>
      <c r="B5" s="16">
        <v>0</v>
      </c>
      <c r="C5" s="16">
        <v>0</v>
      </c>
      <c r="D5" s="16">
        <v>0</v>
      </c>
      <c r="E5" s="16">
        <v>0</v>
      </c>
      <c r="F5" s="16">
        <v>0</v>
      </c>
      <c r="G5" s="16">
        <v>0</v>
      </c>
      <c r="H5" s="16">
        <v>0</v>
      </c>
      <c r="I5" s="16">
        <v>0</v>
      </c>
      <c r="J5" s="16">
        <v>0</v>
      </c>
      <c r="K5" s="16">
        <v>0</v>
      </c>
      <c r="L5" s="16">
        <v>0</v>
      </c>
      <c r="M5" s="16">
        <v>0</v>
      </c>
      <c r="N5" s="16">
        <v>0</v>
      </c>
      <c r="O5" s="16">
        <v>0</v>
      </c>
      <c r="P5" s="16">
        <v>0</v>
      </c>
      <c r="Q5" s="16">
        <v>0</v>
      </c>
      <c r="R5" s="16">
        <v>0</v>
      </c>
      <c r="S5" s="16">
        <v>0</v>
      </c>
      <c r="T5" s="16">
        <v>0</v>
      </c>
      <c r="U5" s="16">
        <v>0</v>
      </c>
      <c r="V5" s="16">
        <v>0</v>
      </c>
      <c r="W5" s="16">
        <v>0</v>
      </c>
      <c r="X5" s="16">
        <v>0</v>
      </c>
      <c r="Y5" s="16">
        <v>0</v>
      </c>
      <c r="Z5" s="16">
        <v>0</v>
      </c>
      <c r="AA5" s="16">
        <v>0</v>
      </c>
      <c r="AB5" s="16">
        <v>0</v>
      </c>
      <c r="AC5" s="16">
        <v>0</v>
      </c>
      <c r="AD5" s="16">
        <v>0</v>
      </c>
      <c r="AE5" s="16">
        <v>0</v>
      </c>
      <c r="AF5" s="16">
        <v>0</v>
      </c>
    </row>
    <row r="6" spans="1:35">
      <c r="A6" t="s">
        <v>6</v>
      </c>
      <c r="B6" s="16">
        <v>0</v>
      </c>
      <c r="C6" s="16">
        <v>0</v>
      </c>
      <c r="D6" s="16">
        <v>0</v>
      </c>
      <c r="E6" s="16">
        <v>0</v>
      </c>
      <c r="F6" s="16">
        <v>0</v>
      </c>
      <c r="G6" s="16">
        <v>0</v>
      </c>
      <c r="H6" s="16">
        <v>0</v>
      </c>
      <c r="I6" s="16">
        <v>0</v>
      </c>
      <c r="J6" s="16">
        <v>0</v>
      </c>
      <c r="K6" s="16">
        <v>0</v>
      </c>
      <c r="L6" s="16">
        <v>0</v>
      </c>
      <c r="M6" s="16">
        <v>0</v>
      </c>
      <c r="N6" s="16">
        <v>0</v>
      </c>
      <c r="O6" s="16">
        <v>0</v>
      </c>
      <c r="P6" s="16">
        <v>0</v>
      </c>
      <c r="Q6" s="16">
        <v>0</v>
      </c>
      <c r="R6" s="16">
        <v>0</v>
      </c>
      <c r="S6" s="16">
        <v>0</v>
      </c>
      <c r="T6" s="16">
        <v>0</v>
      </c>
      <c r="U6" s="16">
        <v>0</v>
      </c>
      <c r="V6" s="16">
        <v>0</v>
      </c>
      <c r="W6" s="16">
        <v>0</v>
      </c>
      <c r="X6" s="16">
        <v>0</v>
      </c>
      <c r="Y6" s="16">
        <v>0</v>
      </c>
      <c r="Z6" s="16">
        <v>0</v>
      </c>
      <c r="AA6" s="16">
        <v>0</v>
      </c>
      <c r="AB6" s="16">
        <v>0</v>
      </c>
      <c r="AC6" s="16">
        <v>0</v>
      </c>
      <c r="AD6" s="16">
        <v>0</v>
      </c>
      <c r="AE6" s="16">
        <v>0</v>
      </c>
      <c r="AF6" s="16">
        <v>0</v>
      </c>
    </row>
    <row r="7" spans="1:35">
      <c r="A7" t="s">
        <v>7</v>
      </c>
      <c r="B7" s="16">
        <v>0</v>
      </c>
      <c r="C7" s="16">
        <v>0</v>
      </c>
      <c r="D7" s="16">
        <v>0</v>
      </c>
      <c r="E7" s="16">
        <v>0</v>
      </c>
      <c r="F7" s="16">
        <v>0</v>
      </c>
      <c r="G7" s="16">
        <v>0</v>
      </c>
      <c r="H7" s="16">
        <v>0</v>
      </c>
      <c r="I7" s="16">
        <v>0</v>
      </c>
      <c r="J7" s="16">
        <v>0</v>
      </c>
      <c r="K7" s="16">
        <v>0</v>
      </c>
      <c r="L7" s="16">
        <v>0</v>
      </c>
      <c r="M7" s="16">
        <v>0</v>
      </c>
      <c r="N7" s="16">
        <v>0</v>
      </c>
      <c r="O7" s="16">
        <v>0</v>
      </c>
      <c r="P7" s="16">
        <v>0</v>
      </c>
      <c r="Q7" s="16">
        <v>0</v>
      </c>
      <c r="R7" s="16">
        <v>0</v>
      </c>
      <c r="S7" s="16">
        <v>0</v>
      </c>
      <c r="T7" s="16">
        <v>0</v>
      </c>
      <c r="U7" s="16">
        <v>0</v>
      </c>
      <c r="V7" s="16">
        <v>0</v>
      </c>
      <c r="W7" s="16">
        <v>0</v>
      </c>
      <c r="X7" s="16">
        <v>0</v>
      </c>
      <c r="Y7" s="16">
        <v>0</v>
      </c>
      <c r="Z7" s="16">
        <v>0</v>
      </c>
      <c r="AA7" s="16">
        <v>0</v>
      </c>
      <c r="AB7" s="16">
        <v>0</v>
      </c>
      <c r="AC7" s="16">
        <v>0</v>
      </c>
      <c r="AD7" s="16">
        <v>0</v>
      </c>
      <c r="AE7" s="16">
        <v>0</v>
      </c>
      <c r="AF7" s="16">
        <v>0</v>
      </c>
    </row>
    <row r="8" spans="1:35">
      <c r="A8" t="s">
        <v>8</v>
      </c>
      <c r="B8" s="16">
        <v>0</v>
      </c>
      <c r="C8" s="16">
        <v>0</v>
      </c>
      <c r="D8" s="16">
        <v>0</v>
      </c>
      <c r="E8" s="16">
        <v>0</v>
      </c>
      <c r="F8" s="16">
        <v>0</v>
      </c>
      <c r="G8" s="16">
        <v>0</v>
      </c>
      <c r="H8" s="16">
        <v>0</v>
      </c>
      <c r="I8" s="16">
        <v>0</v>
      </c>
      <c r="J8" s="16">
        <v>0</v>
      </c>
      <c r="K8" s="16">
        <v>0</v>
      </c>
      <c r="L8" s="16">
        <v>0</v>
      </c>
      <c r="M8" s="16">
        <v>0</v>
      </c>
      <c r="N8" s="16">
        <v>0</v>
      </c>
      <c r="O8" s="16">
        <v>0</v>
      </c>
      <c r="P8" s="16">
        <v>0</v>
      </c>
      <c r="Q8" s="16">
        <v>0</v>
      </c>
      <c r="R8" s="16">
        <v>0</v>
      </c>
      <c r="S8" s="16">
        <v>0</v>
      </c>
      <c r="T8" s="16">
        <v>0</v>
      </c>
      <c r="U8" s="16">
        <v>0</v>
      </c>
      <c r="V8" s="16">
        <v>0</v>
      </c>
      <c r="W8" s="16">
        <v>0</v>
      </c>
      <c r="X8" s="16">
        <v>0</v>
      </c>
      <c r="Y8" s="16">
        <v>0</v>
      </c>
      <c r="Z8" s="16">
        <v>0</v>
      </c>
      <c r="AA8" s="16">
        <v>0</v>
      </c>
      <c r="AB8" s="16">
        <v>0</v>
      </c>
      <c r="AC8" s="16">
        <v>0</v>
      </c>
      <c r="AD8" s="16">
        <v>0</v>
      </c>
      <c r="AE8" s="16">
        <v>0</v>
      </c>
      <c r="AF8" s="16">
        <v>0</v>
      </c>
    </row>
    <row r="9" spans="1:35">
      <c r="A9" t="s">
        <v>9</v>
      </c>
      <c r="B9" s="16">
        <v>0</v>
      </c>
      <c r="C9" s="16">
        <v>0</v>
      </c>
      <c r="D9" s="16">
        <v>0</v>
      </c>
      <c r="E9" s="16">
        <v>0</v>
      </c>
      <c r="F9" s="16">
        <v>0</v>
      </c>
      <c r="G9" s="16">
        <v>0</v>
      </c>
      <c r="H9" s="16">
        <v>0</v>
      </c>
      <c r="I9" s="16">
        <v>0</v>
      </c>
      <c r="J9" s="16">
        <v>0</v>
      </c>
      <c r="K9" s="16">
        <v>0</v>
      </c>
      <c r="L9" s="16">
        <v>0</v>
      </c>
      <c r="M9" s="16">
        <v>0</v>
      </c>
      <c r="N9" s="16">
        <v>0</v>
      </c>
      <c r="O9" s="16">
        <v>0</v>
      </c>
      <c r="P9" s="16">
        <v>0</v>
      </c>
      <c r="Q9" s="16">
        <v>0</v>
      </c>
      <c r="R9" s="16">
        <v>0</v>
      </c>
      <c r="S9" s="16">
        <v>0</v>
      </c>
      <c r="T9" s="16">
        <v>0</v>
      </c>
      <c r="U9" s="16">
        <v>0</v>
      </c>
      <c r="V9" s="16">
        <v>0</v>
      </c>
      <c r="W9" s="16">
        <v>0</v>
      </c>
      <c r="X9" s="16">
        <v>0</v>
      </c>
      <c r="Y9" s="16">
        <v>0</v>
      </c>
      <c r="Z9" s="16">
        <v>0</v>
      </c>
      <c r="AA9" s="16">
        <v>0</v>
      </c>
      <c r="AB9" s="16">
        <v>0</v>
      </c>
      <c r="AC9" s="16">
        <v>0</v>
      </c>
      <c r="AD9" s="16">
        <v>0</v>
      </c>
      <c r="AE9" s="16">
        <v>0</v>
      </c>
      <c r="AF9" s="16">
        <v>0</v>
      </c>
    </row>
    <row r="10" spans="1:35">
      <c r="A10" t="s">
        <v>10</v>
      </c>
      <c r="B10" s="16">
        <f>-'2019 KESIS Energy Balance'!S30*About!C72/1000*(1+'KEEI BAU - Oil Supply'!R9)</f>
        <v>5976949475130753</v>
      </c>
      <c r="C10" s="16">
        <f>B10*(1+'KEEI BAU - Oil Supply'!S9)</f>
        <v>5764464020594013</v>
      </c>
      <c r="D10" s="16">
        <f>C10*(1+'KEEI BAU - Oil Supply'!T9)</f>
        <v>5551978566057336</v>
      </c>
      <c r="E10" s="16">
        <f>D10*(1+'KEEI BAU - Oil Supply'!U9)</f>
        <v>5339493111520659</v>
      </c>
      <c r="F10" s="16">
        <f>E10*(1+'KEEI BAU - Oil Supply'!V9)</f>
        <v>5127007656983982</v>
      </c>
      <c r="G10" s="16">
        <f>F10*(1+'KEEI BAU - Oil Supply'!W9)</f>
        <v>4914522202447291</v>
      </c>
      <c r="H10" s="16">
        <f>G10*(1+'KEEI BAU - Oil Supply'!X9)</f>
        <v>4928873741323744</v>
      </c>
      <c r="I10" s="16">
        <f>H10*(1+'KEEI BAU - Oil Supply'!Y9)</f>
        <v>4943225280200198</v>
      </c>
      <c r="J10" s="16">
        <f>I10*(1+'KEEI BAU - Oil Supply'!Z9)</f>
        <v>4957576819076649</v>
      </c>
      <c r="K10" s="16">
        <f>J10*(1+'KEEI BAU - Oil Supply'!AA9)</f>
        <v>4971928357953103</v>
      </c>
      <c r="L10" s="16">
        <f>K10*(1+'KEEI BAU - Oil Supply'!AB9)</f>
        <v>4986279896829553</v>
      </c>
      <c r="M10" s="16">
        <f>L10*(1+'KEEI BAU - Oil Supply'!AC9)</f>
        <v>4983683324128201</v>
      </c>
      <c r="N10" s="16">
        <f>M10*(1+'KEEI BAU - Oil Supply'!AD9)</f>
        <v>4981086751426848</v>
      </c>
      <c r="O10" s="16">
        <f>N10*(1+'KEEI BAU - Oil Supply'!AE9)</f>
        <v>4978490178725495</v>
      </c>
      <c r="P10" s="16">
        <f>O10*(1+'KEEI BAU - Oil Supply'!AF9)</f>
        <v>4975893606024142</v>
      </c>
      <c r="Q10" s="16">
        <f>P10*(1+'KEEI BAU - Oil Supply'!AG9)</f>
        <v>4973297033322789</v>
      </c>
      <c r="R10" s="16">
        <f>Q10*(1+'KEEI BAU - Oil Supply'!AH9)</f>
        <v>4962300704352603</v>
      </c>
      <c r="S10" s="16">
        <f>R10*(1+'KEEI BAU - Oil Supply'!AI9)</f>
        <v>4951304375382417</v>
      </c>
      <c r="T10" s="16">
        <f>S10*(1+'KEEI BAU - Oil Supply'!AJ9)</f>
        <v>4940308046412231</v>
      </c>
      <c r="U10" s="16">
        <f>T10*(1+'KEEI BAU - Oil Supply'!AK9)</f>
        <v>4929311717442044</v>
      </c>
      <c r="V10" s="16">
        <f>U10*(1+'KEEI BAU - Oil Supply'!AL9)</f>
        <v>4918315388471858</v>
      </c>
      <c r="W10" s="16">
        <f>V10*(1+'KEEI BAU - Oil Supply'!AM9)</f>
        <v>4918518734526783</v>
      </c>
      <c r="X10" s="16">
        <f>W10*(1+'KEEI BAU - Oil Supply'!AN9)</f>
        <v>4911085938519132</v>
      </c>
      <c r="Y10" s="16">
        <f>X10*(1+'KEEI BAU - Oil Supply'!AO9)</f>
        <v>4903653142511481</v>
      </c>
      <c r="Z10" s="16">
        <f>Y10*(1+'KEEI BAU - Oil Supply'!AP9)</f>
        <v>4896220346503832</v>
      </c>
      <c r="AA10" s="16">
        <f>Z10*(1+'KEEI BAU - Oil Supply'!AQ9)</f>
        <v>4888787550496181</v>
      </c>
      <c r="AB10" s="16">
        <f>AA10*(1+'KEEI BAU - Oil Supply'!AR9)</f>
        <v>4881354754488530</v>
      </c>
      <c r="AC10" s="16">
        <f>AB10*(1+'KEEI BAU - Oil Supply'!AS9)</f>
        <v>4873921958480879</v>
      </c>
      <c r="AD10" s="16">
        <f>AC10*(1+'KEEI BAU - Oil Supply'!AT9)</f>
        <v>4866489162473228</v>
      </c>
      <c r="AE10" s="16">
        <f>AD10*(1+'KEEI BAU - Oil Supply'!AU9)</f>
        <v>4859056366465576</v>
      </c>
      <c r="AF10" s="16">
        <f>AE10*(1+'KEEI BAU - Oil Supply'!AV9)</f>
        <v>4851623570457925</v>
      </c>
    </row>
    <row r="11" spans="1:35">
      <c r="A11" t="s">
        <v>11</v>
      </c>
      <c r="B11" s="16">
        <v>0</v>
      </c>
      <c r="C11" s="16">
        <v>0</v>
      </c>
      <c r="D11" s="16">
        <v>0</v>
      </c>
      <c r="E11" s="16">
        <v>0</v>
      </c>
      <c r="F11" s="16">
        <v>0</v>
      </c>
      <c r="G11" s="16">
        <v>0</v>
      </c>
      <c r="H11" s="16">
        <v>0</v>
      </c>
      <c r="I11" s="16">
        <v>0</v>
      </c>
      <c r="J11" s="16">
        <v>0</v>
      </c>
      <c r="K11" s="16">
        <v>0</v>
      </c>
      <c r="L11" s="16">
        <v>0</v>
      </c>
      <c r="M11" s="16">
        <v>0</v>
      </c>
      <c r="N11" s="16">
        <v>0</v>
      </c>
      <c r="O11" s="16">
        <v>0</v>
      </c>
      <c r="P11" s="16">
        <v>0</v>
      </c>
      <c r="Q11" s="16">
        <v>0</v>
      </c>
      <c r="R11" s="16">
        <v>0</v>
      </c>
      <c r="S11" s="16">
        <v>0</v>
      </c>
      <c r="T11" s="16">
        <v>0</v>
      </c>
      <c r="U11" s="16">
        <v>0</v>
      </c>
      <c r="V11" s="16">
        <v>0</v>
      </c>
      <c r="W11" s="16">
        <v>0</v>
      </c>
      <c r="X11" s="16">
        <v>0</v>
      </c>
      <c r="Y11" s="16">
        <v>0</v>
      </c>
      <c r="Z11" s="16">
        <v>0</v>
      </c>
      <c r="AA11" s="16">
        <v>0</v>
      </c>
      <c r="AB11" s="16">
        <v>0</v>
      </c>
      <c r="AC11" s="16">
        <v>0</v>
      </c>
      <c r="AD11" s="16">
        <v>0</v>
      </c>
      <c r="AE11" s="16">
        <v>0</v>
      </c>
      <c r="AF11" s="16">
        <v>0</v>
      </c>
    </row>
    <row r="12" spans="1:35">
      <c r="A12" t="s">
        <v>12</v>
      </c>
      <c r="B12" s="16">
        <v>0</v>
      </c>
      <c r="C12" s="16">
        <v>0</v>
      </c>
      <c r="D12" s="16">
        <v>0</v>
      </c>
      <c r="E12" s="16">
        <v>0</v>
      </c>
      <c r="F12" s="16">
        <v>0</v>
      </c>
      <c r="G12" s="16">
        <v>0</v>
      </c>
      <c r="H12" s="16">
        <v>0</v>
      </c>
      <c r="I12" s="16">
        <v>0</v>
      </c>
      <c r="J12" s="16">
        <v>0</v>
      </c>
      <c r="K12" s="16">
        <v>0</v>
      </c>
      <c r="L12" s="16">
        <v>0</v>
      </c>
      <c r="M12" s="16">
        <v>0</v>
      </c>
      <c r="N12" s="16">
        <v>0</v>
      </c>
      <c r="O12" s="16">
        <v>0</v>
      </c>
      <c r="P12" s="16">
        <v>0</v>
      </c>
      <c r="Q12" s="16">
        <v>0</v>
      </c>
      <c r="R12" s="16">
        <v>0</v>
      </c>
      <c r="S12" s="16">
        <v>0</v>
      </c>
      <c r="T12" s="16">
        <v>0</v>
      </c>
      <c r="U12" s="16">
        <v>0</v>
      </c>
      <c r="V12" s="16">
        <v>0</v>
      </c>
      <c r="W12" s="16">
        <v>0</v>
      </c>
      <c r="X12" s="16">
        <v>0</v>
      </c>
      <c r="Y12" s="16">
        <v>0</v>
      </c>
      <c r="Z12" s="16">
        <v>0</v>
      </c>
      <c r="AA12" s="16">
        <v>0</v>
      </c>
      <c r="AB12" s="16">
        <v>0</v>
      </c>
      <c r="AC12" s="16">
        <v>0</v>
      </c>
      <c r="AD12" s="16">
        <v>0</v>
      </c>
      <c r="AE12" s="16">
        <v>0</v>
      </c>
      <c r="AF12" s="16">
        <v>0</v>
      </c>
    </row>
    <row r="13" spans="1:35">
      <c r="A13" t="s">
        <v>13</v>
      </c>
      <c r="B13" s="16">
        <v>0</v>
      </c>
      <c r="C13" s="16">
        <v>0</v>
      </c>
      <c r="D13" s="16">
        <v>0</v>
      </c>
      <c r="E13" s="16">
        <v>0</v>
      </c>
      <c r="F13" s="16">
        <v>0</v>
      </c>
      <c r="G13" s="16">
        <v>0</v>
      </c>
      <c r="H13" s="16">
        <v>0</v>
      </c>
      <c r="I13" s="16">
        <v>0</v>
      </c>
      <c r="J13" s="16">
        <v>0</v>
      </c>
      <c r="K13" s="16">
        <v>0</v>
      </c>
      <c r="L13" s="16">
        <v>0</v>
      </c>
      <c r="M13" s="16">
        <v>0</v>
      </c>
      <c r="N13" s="16">
        <v>0</v>
      </c>
      <c r="O13" s="16">
        <v>0</v>
      </c>
      <c r="P13" s="16">
        <v>0</v>
      </c>
      <c r="Q13" s="16">
        <v>0</v>
      </c>
      <c r="R13" s="16">
        <v>0</v>
      </c>
      <c r="S13" s="16">
        <v>0</v>
      </c>
      <c r="T13" s="16">
        <v>0</v>
      </c>
      <c r="U13" s="16">
        <v>0</v>
      </c>
      <c r="V13" s="16">
        <v>0</v>
      </c>
      <c r="W13" s="16">
        <v>0</v>
      </c>
      <c r="X13" s="16">
        <v>0</v>
      </c>
      <c r="Y13" s="16">
        <v>0</v>
      </c>
      <c r="Z13" s="16">
        <v>0</v>
      </c>
      <c r="AA13" s="16">
        <v>0</v>
      </c>
      <c r="AB13" s="16">
        <v>0</v>
      </c>
      <c r="AC13" s="16">
        <v>0</v>
      </c>
      <c r="AD13" s="16">
        <v>0</v>
      </c>
      <c r="AE13" s="16">
        <v>0</v>
      </c>
      <c r="AF13" s="16">
        <v>0</v>
      </c>
    </row>
    <row r="14" spans="1:35">
      <c r="A14" t="s">
        <v>14</v>
      </c>
      <c r="B14" s="16">
        <v>0</v>
      </c>
      <c r="C14" s="16">
        <v>0</v>
      </c>
      <c r="D14" s="16">
        <v>0</v>
      </c>
      <c r="E14" s="16">
        <v>0</v>
      </c>
      <c r="F14" s="16">
        <v>0</v>
      </c>
      <c r="G14" s="16">
        <v>0</v>
      </c>
      <c r="H14" s="16">
        <v>0</v>
      </c>
      <c r="I14" s="16">
        <v>0</v>
      </c>
      <c r="J14" s="16">
        <v>0</v>
      </c>
      <c r="K14" s="16">
        <v>0</v>
      </c>
      <c r="L14" s="16">
        <v>0</v>
      </c>
      <c r="M14" s="16">
        <v>0</v>
      </c>
      <c r="N14" s="16">
        <v>0</v>
      </c>
      <c r="O14" s="16">
        <v>0</v>
      </c>
      <c r="P14" s="16">
        <v>0</v>
      </c>
      <c r="Q14" s="16">
        <v>0</v>
      </c>
      <c r="R14" s="16">
        <v>0</v>
      </c>
      <c r="S14" s="16">
        <v>0</v>
      </c>
      <c r="T14" s="16">
        <v>0</v>
      </c>
      <c r="U14" s="16">
        <v>0</v>
      </c>
      <c r="V14" s="16">
        <v>0</v>
      </c>
      <c r="W14" s="16">
        <v>0</v>
      </c>
      <c r="X14" s="16">
        <v>0</v>
      </c>
      <c r="Y14" s="16">
        <v>0</v>
      </c>
      <c r="Z14" s="16">
        <v>0</v>
      </c>
      <c r="AA14" s="16">
        <v>0</v>
      </c>
      <c r="AB14" s="16">
        <v>0</v>
      </c>
      <c r="AC14" s="16">
        <v>0</v>
      </c>
      <c r="AD14" s="16">
        <v>0</v>
      </c>
      <c r="AE14" s="16">
        <v>0</v>
      </c>
      <c r="AF14" s="16">
        <v>0</v>
      </c>
    </row>
    <row r="15" spans="1:35">
      <c r="A15" t="s">
        <v>15</v>
      </c>
      <c r="B15" s="16">
        <v>0</v>
      </c>
      <c r="C15" s="16">
        <v>0</v>
      </c>
      <c r="D15" s="16">
        <v>0</v>
      </c>
      <c r="E15" s="16">
        <v>0</v>
      </c>
      <c r="F15" s="16">
        <v>0</v>
      </c>
      <c r="G15" s="16">
        <v>0</v>
      </c>
      <c r="H15" s="16">
        <v>0</v>
      </c>
      <c r="I15" s="16">
        <v>0</v>
      </c>
      <c r="J15" s="16">
        <v>0</v>
      </c>
      <c r="K15" s="16">
        <v>0</v>
      </c>
      <c r="L15" s="16">
        <v>0</v>
      </c>
      <c r="M15" s="16">
        <v>0</v>
      </c>
      <c r="N15" s="16">
        <v>0</v>
      </c>
      <c r="O15" s="16">
        <v>0</v>
      </c>
      <c r="P15" s="16">
        <v>0</v>
      </c>
      <c r="Q15" s="16">
        <v>0</v>
      </c>
      <c r="R15" s="16">
        <v>0</v>
      </c>
      <c r="S15" s="16">
        <v>0</v>
      </c>
      <c r="T15" s="16">
        <v>0</v>
      </c>
      <c r="U15" s="16">
        <v>0</v>
      </c>
      <c r="V15" s="16">
        <v>0</v>
      </c>
      <c r="W15" s="16">
        <v>0</v>
      </c>
      <c r="X15" s="16">
        <v>0</v>
      </c>
      <c r="Y15" s="16">
        <v>0</v>
      </c>
      <c r="Z15" s="16">
        <v>0</v>
      </c>
      <c r="AA15" s="16">
        <v>0</v>
      </c>
      <c r="AB15" s="16">
        <v>0</v>
      </c>
      <c r="AC15" s="16">
        <v>0</v>
      </c>
      <c r="AD15" s="16">
        <v>0</v>
      </c>
      <c r="AE15" s="16">
        <v>0</v>
      </c>
      <c r="AF15" s="16">
        <v>0</v>
      </c>
    </row>
    <row r="16" spans="1:35">
      <c r="A16" t="s">
        <v>16</v>
      </c>
      <c r="B16" s="16">
        <v>0</v>
      </c>
      <c r="C16" s="16">
        <v>0</v>
      </c>
      <c r="D16" s="16">
        <v>0</v>
      </c>
      <c r="E16" s="16">
        <v>0</v>
      </c>
      <c r="F16" s="16">
        <v>0</v>
      </c>
      <c r="G16" s="16">
        <v>0</v>
      </c>
      <c r="H16" s="16">
        <v>0</v>
      </c>
      <c r="I16" s="16">
        <v>0</v>
      </c>
      <c r="J16" s="16">
        <v>0</v>
      </c>
      <c r="K16" s="16">
        <v>0</v>
      </c>
      <c r="L16" s="16">
        <v>0</v>
      </c>
      <c r="M16" s="16">
        <v>0</v>
      </c>
      <c r="N16" s="16">
        <v>0</v>
      </c>
      <c r="O16" s="16">
        <v>0</v>
      </c>
      <c r="P16" s="16">
        <v>0</v>
      </c>
      <c r="Q16" s="16">
        <v>0</v>
      </c>
      <c r="R16" s="16">
        <v>0</v>
      </c>
      <c r="S16" s="16">
        <v>0</v>
      </c>
      <c r="T16" s="16">
        <v>0</v>
      </c>
      <c r="U16" s="16">
        <v>0</v>
      </c>
      <c r="V16" s="16">
        <v>0</v>
      </c>
      <c r="W16" s="16">
        <v>0</v>
      </c>
      <c r="X16" s="16">
        <v>0</v>
      </c>
      <c r="Y16" s="16">
        <v>0</v>
      </c>
      <c r="Z16" s="16">
        <v>0</v>
      </c>
      <c r="AA16" s="16">
        <v>0</v>
      </c>
      <c r="AB16" s="16">
        <v>0</v>
      </c>
      <c r="AC16" s="16">
        <v>0</v>
      </c>
      <c r="AD16" s="16">
        <v>0</v>
      </c>
      <c r="AE16" s="16">
        <v>0</v>
      </c>
      <c r="AF16" s="16">
        <v>0</v>
      </c>
    </row>
    <row r="17" spans="1:32">
      <c r="A17" t="s">
        <v>17</v>
      </c>
      <c r="B17" s="16">
        <v>0</v>
      </c>
      <c r="C17" s="16">
        <v>0</v>
      </c>
      <c r="D17" s="16">
        <v>0</v>
      </c>
      <c r="E17" s="16">
        <v>0</v>
      </c>
      <c r="F17" s="16">
        <v>0</v>
      </c>
      <c r="G17" s="16">
        <v>0</v>
      </c>
      <c r="H17" s="16">
        <v>0</v>
      </c>
      <c r="I17" s="16">
        <v>0</v>
      </c>
      <c r="J17" s="16">
        <v>0</v>
      </c>
      <c r="K17" s="16">
        <v>0</v>
      </c>
      <c r="L17" s="16">
        <v>0</v>
      </c>
      <c r="M17" s="16">
        <v>0</v>
      </c>
      <c r="N17" s="16">
        <v>0</v>
      </c>
      <c r="O17" s="16">
        <v>0</v>
      </c>
      <c r="P17" s="16">
        <v>0</v>
      </c>
      <c r="Q17" s="16">
        <v>0</v>
      </c>
      <c r="R17" s="16">
        <v>0</v>
      </c>
      <c r="S17" s="16">
        <v>0</v>
      </c>
      <c r="T17" s="16">
        <v>0</v>
      </c>
      <c r="U17" s="16">
        <v>0</v>
      </c>
      <c r="V17" s="16">
        <v>0</v>
      </c>
      <c r="W17" s="16">
        <v>0</v>
      </c>
      <c r="X17" s="16">
        <v>0</v>
      </c>
      <c r="Y17" s="16">
        <v>0</v>
      </c>
      <c r="Z17" s="16">
        <v>0</v>
      </c>
      <c r="AA17" s="16">
        <v>0</v>
      </c>
      <c r="AB17" s="16">
        <v>0</v>
      </c>
      <c r="AC17" s="16">
        <v>0</v>
      </c>
      <c r="AD17" s="16">
        <v>0</v>
      </c>
      <c r="AE17" s="16">
        <v>0</v>
      </c>
      <c r="AF17" s="16">
        <v>0</v>
      </c>
    </row>
    <row r="18" spans="1:32">
      <c r="A18" t="s">
        <v>18</v>
      </c>
      <c r="B18" s="16">
        <v>0</v>
      </c>
      <c r="C18" s="16">
        <v>0</v>
      </c>
      <c r="D18" s="16">
        <v>0</v>
      </c>
      <c r="E18" s="16">
        <v>0</v>
      </c>
      <c r="F18" s="16">
        <v>0</v>
      </c>
      <c r="G18" s="16">
        <v>0</v>
      </c>
      <c r="H18" s="16">
        <v>0</v>
      </c>
      <c r="I18" s="16">
        <v>0</v>
      </c>
      <c r="J18" s="16">
        <v>0</v>
      </c>
      <c r="K18" s="16">
        <v>0</v>
      </c>
      <c r="L18" s="16">
        <v>0</v>
      </c>
      <c r="M18" s="16">
        <v>0</v>
      </c>
      <c r="N18" s="16">
        <v>0</v>
      </c>
      <c r="O18" s="16">
        <v>0</v>
      </c>
      <c r="P18" s="16">
        <v>0</v>
      </c>
      <c r="Q18" s="16">
        <v>0</v>
      </c>
      <c r="R18" s="16">
        <v>0</v>
      </c>
      <c r="S18" s="16">
        <v>0</v>
      </c>
      <c r="T18" s="16">
        <v>0</v>
      </c>
      <c r="U18" s="16">
        <v>0</v>
      </c>
      <c r="V18" s="16">
        <v>0</v>
      </c>
      <c r="W18" s="16">
        <v>0</v>
      </c>
      <c r="X18" s="16">
        <v>0</v>
      </c>
      <c r="Y18" s="16">
        <v>0</v>
      </c>
      <c r="Z18" s="16">
        <v>0</v>
      </c>
      <c r="AA18" s="16">
        <v>0</v>
      </c>
      <c r="AB18" s="16">
        <v>0</v>
      </c>
      <c r="AC18" s="16">
        <v>0</v>
      </c>
      <c r="AD18" s="16">
        <v>0</v>
      </c>
      <c r="AE18" s="16">
        <v>0</v>
      </c>
      <c r="AF18" s="16">
        <v>0</v>
      </c>
    </row>
    <row r="19" spans="1:32">
      <c r="A19" t="s">
        <v>19</v>
      </c>
      <c r="B19" s="16">
        <v>0</v>
      </c>
      <c r="C19" s="16">
        <v>0</v>
      </c>
      <c r="D19" s="16">
        <v>0</v>
      </c>
      <c r="E19" s="16">
        <v>0</v>
      </c>
      <c r="F19" s="16">
        <v>0</v>
      </c>
      <c r="G19" s="16">
        <v>0</v>
      </c>
      <c r="H19" s="16">
        <v>0</v>
      </c>
      <c r="I19" s="16">
        <v>0</v>
      </c>
      <c r="J19" s="16">
        <v>0</v>
      </c>
      <c r="K19" s="16">
        <v>0</v>
      </c>
      <c r="L19" s="16">
        <v>0</v>
      </c>
      <c r="M19" s="16">
        <v>0</v>
      </c>
      <c r="N19" s="16">
        <v>0</v>
      </c>
      <c r="O19" s="16">
        <v>0</v>
      </c>
      <c r="P19" s="16">
        <v>0</v>
      </c>
      <c r="Q19" s="16">
        <v>0</v>
      </c>
      <c r="R19" s="16">
        <v>0</v>
      </c>
      <c r="S19" s="16">
        <v>0</v>
      </c>
      <c r="T19" s="16">
        <v>0</v>
      </c>
      <c r="U19" s="16">
        <v>0</v>
      </c>
      <c r="V19" s="16">
        <v>0</v>
      </c>
      <c r="W19" s="16">
        <v>0</v>
      </c>
      <c r="X19" s="16">
        <v>0</v>
      </c>
      <c r="Y19" s="16">
        <v>0</v>
      </c>
      <c r="Z19" s="16">
        <v>0</v>
      </c>
      <c r="AA19" s="16">
        <v>0</v>
      </c>
      <c r="AB19" s="16">
        <v>0</v>
      </c>
      <c r="AC19" s="16">
        <v>0</v>
      </c>
      <c r="AD19" s="16">
        <v>0</v>
      </c>
      <c r="AE19" s="16">
        <v>0</v>
      </c>
      <c r="AF19" s="16">
        <v>0</v>
      </c>
    </row>
    <row r="20" spans="1:32">
      <c r="A20" t="s">
        <v>20</v>
      </c>
      <c r="B20" s="16">
        <v>0</v>
      </c>
      <c r="C20" s="16">
        <v>0</v>
      </c>
      <c r="D20" s="16">
        <v>0</v>
      </c>
      <c r="E20" s="16">
        <v>0</v>
      </c>
      <c r="F20" s="16">
        <v>0</v>
      </c>
      <c r="G20" s="16">
        <v>0</v>
      </c>
      <c r="H20" s="16">
        <v>0</v>
      </c>
      <c r="I20" s="16">
        <v>0</v>
      </c>
      <c r="J20" s="16">
        <v>0</v>
      </c>
      <c r="K20" s="16">
        <v>0</v>
      </c>
      <c r="L20" s="16">
        <v>0</v>
      </c>
      <c r="M20" s="16">
        <v>0</v>
      </c>
      <c r="N20" s="16">
        <v>0</v>
      </c>
      <c r="O20" s="16">
        <v>0</v>
      </c>
      <c r="P20" s="16">
        <v>0</v>
      </c>
      <c r="Q20" s="16">
        <v>0</v>
      </c>
      <c r="R20" s="16">
        <v>0</v>
      </c>
      <c r="S20" s="16">
        <v>0</v>
      </c>
      <c r="T20" s="16">
        <v>0</v>
      </c>
      <c r="U20" s="16">
        <v>0</v>
      </c>
      <c r="V20" s="16">
        <v>0</v>
      </c>
      <c r="W20" s="16">
        <v>0</v>
      </c>
      <c r="X20" s="16">
        <v>0</v>
      </c>
      <c r="Y20" s="16">
        <v>0</v>
      </c>
      <c r="Z20" s="16">
        <v>0</v>
      </c>
      <c r="AA20" s="16">
        <v>0</v>
      </c>
      <c r="AB20" s="16">
        <v>0</v>
      </c>
      <c r="AC20" s="16">
        <v>0</v>
      </c>
      <c r="AD20" s="16">
        <v>0</v>
      </c>
      <c r="AE20" s="16">
        <v>0</v>
      </c>
      <c r="AF20" s="16">
        <v>0</v>
      </c>
    </row>
    <row r="21" spans="1:32">
      <c r="A21" t="s">
        <v>21</v>
      </c>
      <c r="B21" s="16">
        <v>0</v>
      </c>
      <c r="C21" s="16">
        <v>0</v>
      </c>
      <c r="D21" s="16">
        <v>0</v>
      </c>
      <c r="E21" s="16">
        <v>0</v>
      </c>
      <c r="F21" s="16">
        <v>0</v>
      </c>
      <c r="G21" s="16">
        <v>0</v>
      </c>
      <c r="H21" s="16">
        <v>0</v>
      </c>
      <c r="I21" s="16">
        <v>0</v>
      </c>
      <c r="J21" s="16">
        <v>0</v>
      </c>
      <c r="K21" s="16">
        <v>0</v>
      </c>
      <c r="L21" s="16">
        <v>0</v>
      </c>
      <c r="M21" s="16">
        <v>0</v>
      </c>
      <c r="N21" s="16">
        <v>0</v>
      </c>
      <c r="O21" s="16">
        <v>0</v>
      </c>
      <c r="P21" s="16">
        <v>0</v>
      </c>
      <c r="Q21" s="16">
        <v>0</v>
      </c>
      <c r="R21" s="16">
        <v>0</v>
      </c>
      <c r="S21" s="16">
        <v>0</v>
      </c>
      <c r="T21" s="16">
        <v>0</v>
      </c>
      <c r="U21" s="16">
        <v>0</v>
      </c>
      <c r="V21" s="16">
        <v>0</v>
      </c>
      <c r="W21" s="16">
        <v>0</v>
      </c>
      <c r="X21" s="16">
        <v>0</v>
      </c>
      <c r="Y21" s="16">
        <v>0</v>
      </c>
      <c r="Z21" s="16">
        <v>0</v>
      </c>
      <c r="AA21" s="16">
        <v>0</v>
      </c>
      <c r="AB21" s="16">
        <v>0</v>
      </c>
      <c r="AC21" s="16">
        <v>0</v>
      </c>
      <c r="AD21" s="16">
        <v>0</v>
      </c>
      <c r="AE21" s="16">
        <v>0</v>
      </c>
      <c r="AF21" s="16">
        <v>0</v>
      </c>
    </row>
    <row r="22" spans="1:32">
      <c r="A22" t="s">
        <v>22</v>
      </c>
      <c r="B22" s="16">
        <v>0</v>
      </c>
      <c r="C22" s="16">
        <v>0</v>
      </c>
      <c r="D22" s="16">
        <v>0</v>
      </c>
      <c r="E22" s="16">
        <v>0</v>
      </c>
      <c r="F22" s="16">
        <v>0</v>
      </c>
      <c r="G22" s="16">
        <v>0</v>
      </c>
      <c r="H22" s="16">
        <v>0</v>
      </c>
      <c r="I22" s="16">
        <v>0</v>
      </c>
      <c r="J22" s="16">
        <v>0</v>
      </c>
      <c r="K22" s="16">
        <v>0</v>
      </c>
      <c r="L22" s="16">
        <v>0</v>
      </c>
      <c r="M22" s="16">
        <v>0</v>
      </c>
      <c r="N22" s="16">
        <v>0</v>
      </c>
      <c r="O22" s="16">
        <v>0</v>
      </c>
      <c r="P22" s="16">
        <v>0</v>
      </c>
      <c r="Q22" s="16">
        <v>0</v>
      </c>
      <c r="R22" s="16">
        <v>0</v>
      </c>
      <c r="S22" s="16">
        <v>0</v>
      </c>
      <c r="T22" s="16">
        <v>0</v>
      </c>
      <c r="U22" s="16">
        <v>0</v>
      </c>
      <c r="V22" s="16">
        <v>0</v>
      </c>
      <c r="W22" s="16">
        <v>0</v>
      </c>
      <c r="X22" s="16">
        <v>0</v>
      </c>
      <c r="Y22" s="16">
        <v>0</v>
      </c>
      <c r="Z22" s="16">
        <v>0</v>
      </c>
      <c r="AA22" s="16">
        <v>0</v>
      </c>
      <c r="AB22" s="16">
        <v>0</v>
      </c>
      <c r="AC22" s="16">
        <v>0</v>
      </c>
      <c r="AD22" s="16">
        <v>0</v>
      </c>
      <c r="AE22" s="16">
        <v>0</v>
      </c>
      <c r="AF22" s="16">
        <v>0</v>
      </c>
    </row>
    <row r="23" spans="1:32">
      <c r="A23" t="s">
        <v>23</v>
      </c>
      <c r="B23" s="16">
        <v>0</v>
      </c>
      <c r="C23" s="16">
        <v>0</v>
      </c>
      <c r="D23" s="16">
        <v>0</v>
      </c>
      <c r="E23" s="16">
        <v>0</v>
      </c>
      <c r="F23" s="16">
        <v>0</v>
      </c>
      <c r="G23" s="16">
        <v>0</v>
      </c>
      <c r="H23" s="16">
        <v>0</v>
      </c>
      <c r="I23" s="16">
        <v>0</v>
      </c>
      <c r="J23" s="16">
        <v>0</v>
      </c>
      <c r="K23" s="16">
        <v>0</v>
      </c>
      <c r="L23" s="16">
        <v>0</v>
      </c>
      <c r="M23" s="16">
        <v>0</v>
      </c>
      <c r="N23" s="16">
        <v>0</v>
      </c>
      <c r="O23" s="16">
        <v>0</v>
      </c>
      <c r="P23" s="16">
        <v>0</v>
      </c>
      <c r="Q23" s="16">
        <v>0</v>
      </c>
      <c r="R23" s="16">
        <v>0</v>
      </c>
      <c r="S23" s="16">
        <v>0</v>
      </c>
      <c r="T23" s="16">
        <v>0</v>
      </c>
      <c r="U23" s="16">
        <v>0</v>
      </c>
      <c r="V23" s="16">
        <v>0</v>
      </c>
      <c r="W23" s="16">
        <v>0</v>
      </c>
      <c r="X23" s="16">
        <v>0</v>
      </c>
      <c r="Y23" s="16">
        <v>0</v>
      </c>
      <c r="Z23" s="16">
        <v>0</v>
      </c>
      <c r="AA23" s="16">
        <v>0</v>
      </c>
      <c r="AB23" s="16">
        <v>0</v>
      </c>
      <c r="AC23" s="16">
        <v>0</v>
      </c>
      <c r="AD23" s="16">
        <v>0</v>
      </c>
      <c r="AE23" s="16">
        <v>0</v>
      </c>
      <c r="AF23" s="16">
        <v>0</v>
      </c>
    </row>
    <row r="24" spans="1:32">
      <c r="A24" t="s">
        <v>24</v>
      </c>
      <c r="B24" s="16">
        <v>0</v>
      </c>
      <c r="C24" s="16">
        <v>0</v>
      </c>
      <c r="D24" s="16">
        <v>0</v>
      </c>
      <c r="E24" s="16">
        <v>0</v>
      </c>
      <c r="F24" s="16">
        <v>0</v>
      </c>
      <c r="G24" s="16">
        <v>0</v>
      </c>
      <c r="H24" s="16">
        <v>0</v>
      </c>
      <c r="I24" s="16">
        <v>0</v>
      </c>
      <c r="J24" s="16">
        <v>0</v>
      </c>
      <c r="K24" s="16">
        <v>0</v>
      </c>
      <c r="L24" s="16">
        <v>0</v>
      </c>
      <c r="M24" s="16">
        <v>0</v>
      </c>
      <c r="N24" s="16">
        <v>0</v>
      </c>
      <c r="O24" s="16">
        <v>0</v>
      </c>
      <c r="P24" s="16">
        <v>0</v>
      </c>
      <c r="Q24" s="16">
        <v>0</v>
      </c>
      <c r="R24" s="16">
        <v>0</v>
      </c>
      <c r="S24" s="16">
        <v>0</v>
      </c>
      <c r="T24" s="16">
        <v>0</v>
      </c>
      <c r="U24" s="16">
        <v>0</v>
      </c>
      <c r="V24" s="16">
        <v>0</v>
      </c>
      <c r="W24" s="16">
        <v>0</v>
      </c>
      <c r="X24" s="16">
        <v>0</v>
      </c>
      <c r="Y24" s="16">
        <v>0</v>
      </c>
      <c r="Z24" s="16">
        <v>0</v>
      </c>
      <c r="AA24" s="16">
        <v>0</v>
      </c>
      <c r="AB24" s="16">
        <v>0</v>
      </c>
      <c r="AC24" s="16">
        <v>0</v>
      </c>
      <c r="AD24" s="16">
        <v>0</v>
      </c>
      <c r="AE24" s="16">
        <v>0</v>
      </c>
      <c r="AF24" s="16">
        <v>0</v>
      </c>
    </row>
    <row r="25" spans="1:32">
      <c r="A25" t="s">
        <v>25</v>
      </c>
      <c r="B25" s="16">
        <v>0</v>
      </c>
      <c r="C25" s="16">
        <v>0</v>
      </c>
      <c r="D25" s="16">
        <v>0</v>
      </c>
      <c r="E25" s="16">
        <v>0</v>
      </c>
      <c r="F25" s="16">
        <v>0</v>
      </c>
      <c r="G25" s="16">
        <v>0</v>
      </c>
      <c r="H25" s="16">
        <v>0</v>
      </c>
      <c r="I25" s="16">
        <v>0</v>
      </c>
      <c r="J25" s="16">
        <v>0</v>
      </c>
      <c r="K25" s="16">
        <v>0</v>
      </c>
      <c r="L25" s="16">
        <v>0</v>
      </c>
      <c r="M25" s="16">
        <v>0</v>
      </c>
      <c r="N25" s="16">
        <v>0</v>
      </c>
      <c r="O25" s="16">
        <v>0</v>
      </c>
      <c r="P25" s="16">
        <v>0</v>
      </c>
      <c r="Q25" s="16">
        <v>0</v>
      </c>
      <c r="R25" s="16">
        <v>0</v>
      </c>
      <c r="S25" s="16">
        <v>0</v>
      </c>
      <c r="T25" s="16">
        <v>0</v>
      </c>
      <c r="U25" s="16">
        <v>0</v>
      </c>
      <c r="V25" s="16">
        <v>0</v>
      </c>
      <c r="W25" s="16">
        <v>0</v>
      </c>
      <c r="X25" s="16">
        <v>0</v>
      </c>
      <c r="Y25" s="16">
        <v>0</v>
      </c>
      <c r="Z25" s="16">
        <v>0</v>
      </c>
      <c r="AA25" s="16">
        <v>0</v>
      </c>
      <c r="AB25" s="16">
        <v>0</v>
      </c>
      <c r="AC25" s="16">
        <v>0</v>
      </c>
      <c r="AD25" s="16">
        <v>0</v>
      </c>
      <c r="AE25" s="16">
        <v>0</v>
      </c>
      <c r="AF25" s="16">
        <v>0</v>
      </c>
    </row>
    <row r="26" spans="1:32">
      <c r="A26" t="s">
        <v>26</v>
      </c>
      <c r="B26" s="16">
        <v>0</v>
      </c>
      <c r="C26" s="16">
        <v>0</v>
      </c>
      <c r="D26" s="16">
        <v>0</v>
      </c>
      <c r="E26" s="16">
        <v>0</v>
      </c>
      <c r="F26" s="16">
        <v>0</v>
      </c>
      <c r="G26" s="16">
        <v>0</v>
      </c>
      <c r="H26" s="16">
        <v>0</v>
      </c>
      <c r="I26" s="16">
        <v>0</v>
      </c>
      <c r="J26" s="16">
        <v>0</v>
      </c>
      <c r="K26" s="16">
        <v>0</v>
      </c>
      <c r="L26" s="16">
        <v>0</v>
      </c>
      <c r="M26" s="16">
        <v>0</v>
      </c>
      <c r="N26" s="16">
        <v>0</v>
      </c>
      <c r="O26" s="16">
        <v>0</v>
      </c>
      <c r="P26" s="16">
        <v>0</v>
      </c>
      <c r="Q26" s="16">
        <v>0</v>
      </c>
      <c r="R26" s="16">
        <v>0</v>
      </c>
      <c r="S26" s="16">
        <v>0</v>
      </c>
      <c r="T26" s="16">
        <v>0</v>
      </c>
      <c r="U26" s="16">
        <v>0</v>
      </c>
      <c r="V26" s="16">
        <v>0</v>
      </c>
      <c r="W26" s="16">
        <v>0</v>
      </c>
      <c r="X26" s="16">
        <v>0</v>
      </c>
      <c r="Y26" s="16">
        <v>0</v>
      </c>
      <c r="Z26" s="16">
        <v>0</v>
      </c>
      <c r="AA26" s="16">
        <v>0</v>
      </c>
      <c r="AB26" s="16">
        <v>0</v>
      </c>
      <c r="AC26" s="16">
        <v>0</v>
      </c>
      <c r="AD26" s="16">
        <v>0</v>
      </c>
      <c r="AE26" s="16">
        <v>0</v>
      </c>
      <c r="AF26" s="16">
        <v>0</v>
      </c>
    </row>
  </sheetData>
  <phoneticPr fontId="34" type="noConversion"/>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3"/>
  </sheetPr>
  <dimension ref="A1:AI80"/>
  <sheetViews>
    <sheetView topLeftCell="H1" zoomScale="55" zoomScaleNormal="55" workbookViewId="0">
      <selection activeCell="B2" sqref="B2:AF26"/>
    </sheetView>
  </sheetViews>
  <sheetFormatPr defaultColWidth="9.140625" defaultRowHeight="15"/>
  <cols>
    <col min="1" max="1" width="39.85546875" customWidth="1"/>
    <col min="2" max="33" width="11.85546875" customWidth="1"/>
    <col min="34" max="35" width="9.5703125" bestFit="1" customWidth="1"/>
  </cols>
  <sheetData>
    <row r="1" spans="1:35">
      <c r="A1" s="24" t="s">
        <v>27</v>
      </c>
      <c r="B1" s="1">
        <v>2020</v>
      </c>
      <c r="C1" s="1">
        <v>2021</v>
      </c>
      <c r="D1" s="1">
        <v>2022</v>
      </c>
      <c r="E1" s="1">
        <v>2023</v>
      </c>
      <c r="F1" s="1">
        <v>2024</v>
      </c>
      <c r="G1" s="1">
        <v>2025</v>
      </c>
      <c r="H1" s="1">
        <v>2026</v>
      </c>
      <c r="I1" s="1">
        <v>2027</v>
      </c>
      <c r="J1" s="1">
        <v>2028</v>
      </c>
      <c r="K1" s="1">
        <v>2029</v>
      </c>
      <c r="L1" s="1">
        <v>2030</v>
      </c>
      <c r="M1" s="1">
        <v>2031</v>
      </c>
      <c r="N1" s="1">
        <v>2032</v>
      </c>
      <c r="O1" s="1">
        <v>2033</v>
      </c>
      <c r="P1" s="1">
        <v>2034</v>
      </c>
      <c r="Q1" s="1">
        <v>2035</v>
      </c>
      <c r="R1" s="1">
        <v>2036</v>
      </c>
      <c r="S1" s="1">
        <v>2037</v>
      </c>
      <c r="T1" s="1">
        <v>2038</v>
      </c>
      <c r="U1" s="1">
        <v>2039</v>
      </c>
      <c r="V1" s="1">
        <v>2040</v>
      </c>
      <c r="W1" s="1">
        <v>2041</v>
      </c>
      <c r="X1" s="1">
        <v>2042</v>
      </c>
      <c r="Y1" s="1">
        <v>2043</v>
      </c>
      <c r="Z1" s="1">
        <v>2044</v>
      </c>
      <c r="AA1" s="1">
        <v>2045</v>
      </c>
      <c r="AB1" s="1">
        <v>2046</v>
      </c>
      <c r="AC1" s="1">
        <v>2047</v>
      </c>
      <c r="AD1" s="1">
        <v>2048</v>
      </c>
      <c r="AE1" s="1">
        <v>2049</v>
      </c>
      <c r="AF1" s="1">
        <v>2050</v>
      </c>
      <c r="AG1" s="1"/>
      <c r="AH1" s="1"/>
      <c r="AI1" s="1"/>
    </row>
    <row r="2" spans="1:35">
      <c r="A2" t="s">
        <v>2</v>
      </c>
      <c r="B2" s="16">
        <f>'BIFUbC-petroleum-diesel pre-CHP'!B2+CHP!B67</f>
        <v>79397137464568.281</v>
      </c>
      <c r="C2" s="16">
        <f>'BIFUbC-petroleum-diesel pre-CHP'!C2+CHP!C67</f>
        <v>81204694726893.125</v>
      </c>
      <c r="D2" s="16">
        <f>'BIFUbC-petroleum-diesel pre-CHP'!D2+CHP!D67</f>
        <v>83012251989217.969</v>
      </c>
      <c r="E2" s="16">
        <f>'BIFUbC-petroleum-diesel pre-CHP'!E2+CHP!E67</f>
        <v>84819809251542.828</v>
      </c>
      <c r="F2" s="16">
        <f>'BIFUbC-petroleum-diesel pre-CHP'!F2+CHP!F67</f>
        <v>86627366513867.672</v>
      </c>
      <c r="G2" s="16">
        <f>'BIFUbC-petroleum-diesel pre-CHP'!G2+CHP!G67</f>
        <v>88434923776192.516</v>
      </c>
      <c r="H2" s="16">
        <f>'BIFUbC-petroleum-diesel pre-CHP'!H2+CHP!H67</f>
        <v>89246681456855.031</v>
      </c>
      <c r="I2" s="16">
        <f>'BIFUbC-petroleum-diesel pre-CHP'!I2+CHP!I67</f>
        <v>90058439137517.313</v>
      </c>
      <c r="J2" s="16">
        <f>'BIFUbC-petroleum-diesel pre-CHP'!J2+CHP!J67</f>
        <v>90870196818179.594</v>
      </c>
      <c r="K2" s="16">
        <f>'BIFUbC-petroleum-diesel pre-CHP'!K2+CHP!K67</f>
        <v>91681954498841.859</v>
      </c>
      <c r="L2" s="16">
        <f>'BIFUbC-petroleum-diesel pre-CHP'!L2+CHP!L67</f>
        <v>92493712179504.297</v>
      </c>
      <c r="M2" s="16">
        <f>'BIFUbC-petroleum-diesel pre-CHP'!M2+CHP!M67</f>
        <v>93065338129495.813</v>
      </c>
      <c r="N2" s="16">
        <f>'BIFUbC-petroleum-diesel pre-CHP'!N2+CHP!N67</f>
        <v>93636964079487.484</v>
      </c>
      <c r="O2" s="16">
        <f>'BIFUbC-petroleum-diesel pre-CHP'!O2+CHP!O67</f>
        <v>94208590029479.156</v>
      </c>
      <c r="P2" s="16">
        <f>'BIFUbC-petroleum-diesel pre-CHP'!P2+CHP!P67</f>
        <v>94780215979470.797</v>
      </c>
      <c r="Q2" s="16">
        <f>'BIFUbC-petroleum-diesel pre-CHP'!Q2+CHP!Q67</f>
        <v>95351841929462.438</v>
      </c>
      <c r="R2" s="16">
        <f>'BIFUbC-petroleum-diesel pre-CHP'!R2+CHP!R67</f>
        <v>95799468553750.609</v>
      </c>
      <c r="S2" s="16">
        <f>'BIFUbC-petroleum-diesel pre-CHP'!S2+CHP!S67</f>
        <v>96247095178038.438</v>
      </c>
      <c r="T2" s="16">
        <f>'BIFUbC-petroleum-diesel pre-CHP'!T2+CHP!T67</f>
        <v>96694721802326.391</v>
      </c>
      <c r="U2" s="16">
        <f>'BIFUbC-petroleum-diesel pre-CHP'!U2+CHP!U67</f>
        <v>97142348426614.391</v>
      </c>
      <c r="V2" s="16">
        <f>'BIFUbC-petroleum-diesel pre-CHP'!V2+CHP!V67</f>
        <v>97589975050902.203</v>
      </c>
      <c r="W2" s="16">
        <f>'BIFUbC-petroleum-diesel pre-CHP'!W2+CHP!W67</f>
        <v>98202934109461.813</v>
      </c>
      <c r="X2" s="16">
        <f>'BIFUbC-petroleum-diesel pre-CHP'!X2+CHP!X67</f>
        <v>98703166508290.688</v>
      </c>
      <c r="Y2" s="16">
        <f>'BIFUbC-petroleum-diesel pre-CHP'!Y2+CHP!Y67</f>
        <v>99203398907119.734</v>
      </c>
      <c r="Z2" s="16">
        <f>'BIFUbC-petroleum-diesel pre-CHP'!Z2+CHP!Z67</f>
        <v>99703631305948.641</v>
      </c>
      <c r="AA2" s="16">
        <f>'BIFUbC-petroleum-diesel pre-CHP'!AA2+CHP!AA67</f>
        <v>100203863704777.53</v>
      </c>
      <c r="AB2" s="16">
        <f>'BIFUbC-petroleum-diesel pre-CHP'!AB2+CHP!AB67</f>
        <v>100704096103606.39</v>
      </c>
      <c r="AC2" s="16">
        <f>'BIFUbC-petroleum-diesel pre-CHP'!AC2+CHP!AC67</f>
        <v>101204328502435.44</v>
      </c>
      <c r="AD2" s="16">
        <f>'BIFUbC-petroleum-diesel pre-CHP'!AD2+CHP!AD67</f>
        <v>101704560901264.34</v>
      </c>
      <c r="AE2" s="16">
        <f>'BIFUbC-petroleum-diesel pre-CHP'!AE2+CHP!AE67</f>
        <v>102204793300093.22</v>
      </c>
      <c r="AF2" s="16">
        <f>'BIFUbC-petroleum-diesel pre-CHP'!AF2+CHP!AF67</f>
        <v>102705025698922.27</v>
      </c>
    </row>
    <row r="3" spans="1:35">
      <c r="A3" t="s">
        <v>3</v>
      </c>
      <c r="B3" s="16">
        <f>'BIFUbC-petroleum-diesel pre-CHP'!B3+CHP!B68</f>
        <v>367786675336.9765</v>
      </c>
      <c r="C3" s="16">
        <f>'BIFUbC-petroleum-diesel pre-CHP'!C3+CHP!C68</f>
        <v>372119985612.80121</v>
      </c>
      <c r="D3" s="16">
        <f>'BIFUbC-petroleum-diesel pre-CHP'!D3+CHP!D68</f>
        <v>376453295888.62592</v>
      </c>
      <c r="E3" s="16">
        <f>'BIFUbC-petroleum-diesel pre-CHP'!E3+CHP!E68</f>
        <v>380786606164.45233</v>
      </c>
      <c r="F3" s="16">
        <f>'BIFUbC-petroleum-diesel pre-CHP'!F3+CHP!F68</f>
        <v>385119916440.2771</v>
      </c>
      <c r="G3" s="16">
        <f>'BIFUbC-petroleum-diesel pre-CHP'!G3+CHP!G68</f>
        <v>389453226716.10309</v>
      </c>
      <c r="H3" s="16">
        <f>'BIFUbC-petroleum-diesel pre-CHP'!H3+CHP!H68</f>
        <v>390977552530.57751</v>
      </c>
      <c r="I3" s="16">
        <f>'BIFUbC-petroleum-diesel pre-CHP'!I3+CHP!I68</f>
        <v>392501878345.05237</v>
      </c>
      <c r="J3" s="16">
        <f>'BIFUbC-petroleum-diesel pre-CHP'!J3+CHP!J68</f>
        <v>394026204159.52679</v>
      </c>
      <c r="K3" s="16">
        <f>'BIFUbC-petroleum-diesel pre-CHP'!K3+CHP!K68</f>
        <v>395550529974.00165</v>
      </c>
      <c r="L3" s="16">
        <f>'BIFUbC-petroleum-diesel pre-CHP'!L3+CHP!L68</f>
        <v>397074855788.47632</v>
      </c>
      <c r="M3" s="16">
        <f>'BIFUbC-petroleum-diesel pre-CHP'!M3+CHP!M68</f>
        <v>395643365477.65643</v>
      </c>
      <c r="N3" s="16">
        <f>'BIFUbC-petroleum-diesel pre-CHP'!N3+CHP!N68</f>
        <v>394211875166.83636</v>
      </c>
      <c r="O3" s="16">
        <f>'BIFUbC-petroleum-diesel pre-CHP'!O3+CHP!O68</f>
        <v>392780384856.01672</v>
      </c>
      <c r="P3" s="16">
        <f>'BIFUbC-petroleum-diesel pre-CHP'!P3+CHP!P68</f>
        <v>391348894545.19666</v>
      </c>
      <c r="Q3" s="16">
        <f>'BIFUbC-petroleum-diesel pre-CHP'!Q3+CHP!Q68</f>
        <v>389917404234.37695</v>
      </c>
      <c r="R3" s="16">
        <f>'BIFUbC-petroleum-diesel pre-CHP'!R3+CHP!R68</f>
        <v>381889619833.51178</v>
      </c>
      <c r="S3" s="16">
        <f>'BIFUbC-petroleum-diesel pre-CHP'!S3+CHP!S68</f>
        <v>373861835432.65112</v>
      </c>
      <c r="T3" s="16">
        <f>'BIFUbC-petroleum-diesel pre-CHP'!T3+CHP!T68</f>
        <v>365834051031.78711</v>
      </c>
      <c r="U3" s="16">
        <f>'BIFUbC-petroleum-diesel pre-CHP'!U3+CHP!U68</f>
        <v>357806266630.9231</v>
      </c>
      <c r="V3" s="16">
        <f>'BIFUbC-petroleum-diesel pre-CHP'!V3+CHP!V68</f>
        <v>349778482230.06219</v>
      </c>
      <c r="W3" s="16">
        <f>'BIFUbC-petroleum-diesel pre-CHP'!W3+CHP!W68</f>
        <v>350545756615.92145</v>
      </c>
      <c r="X3" s="16">
        <f>'BIFUbC-petroleum-diesel pre-CHP'!X3+CHP!X68</f>
        <v>345316400010.83319</v>
      </c>
      <c r="Y3" s="16">
        <f>'BIFUbC-petroleum-diesel pre-CHP'!Y3+CHP!Y68</f>
        <v>340087043405.74658</v>
      </c>
      <c r="Z3" s="16">
        <f>'BIFUbC-petroleum-diesel pre-CHP'!Z3+CHP!Z68</f>
        <v>334857686800.65833</v>
      </c>
      <c r="AA3" s="16">
        <f>'BIFUbC-petroleum-diesel pre-CHP'!AA3+CHP!AA68</f>
        <v>329628330195.57172</v>
      </c>
      <c r="AB3" s="16">
        <f>'BIFUbC-petroleum-diesel pre-CHP'!AB3+CHP!AB68</f>
        <v>324398973590.48517</v>
      </c>
      <c r="AC3" s="16">
        <f>'BIFUbC-petroleum-diesel pre-CHP'!AC3+CHP!AC68</f>
        <v>319169616985.39691</v>
      </c>
      <c r="AD3" s="16">
        <f>'BIFUbC-petroleum-diesel pre-CHP'!AD3+CHP!AD68</f>
        <v>313940260380.3103</v>
      </c>
      <c r="AE3" s="16">
        <f>'BIFUbC-petroleum-diesel pre-CHP'!AE3+CHP!AE68</f>
        <v>308710903775.22369</v>
      </c>
      <c r="AF3" s="16">
        <f>'BIFUbC-petroleum-diesel pre-CHP'!AF3+CHP!AF68</f>
        <v>303481547170.13544</v>
      </c>
    </row>
    <row r="4" spans="1:35">
      <c r="A4" t="s">
        <v>4</v>
      </c>
      <c r="B4" s="16">
        <f>'BIFUbC-petroleum-diesel pre-CHP'!B4+CHP!B69</f>
        <v>0</v>
      </c>
      <c r="C4" s="16">
        <f>'BIFUbC-petroleum-diesel pre-CHP'!C4+CHP!C69</f>
        <v>0</v>
      </c>
      <c r="D4" s="16">
        <f>'BIFUbC-petroleum-diesel pre-CHP'!D4+CHP!D69</f>
        <v>0</v>
      </c>
      <c r="E4" s="16">
        <f>'BIFUbC-petroleum-diesel pre-CHP'!E4+CHP!E69</f>
        <v>0</v>
      </c>
      <c r="F4" s="16">
        <f>'BIFUbC-petroleum-diesel pre-CHP'!F4+CHP!F69</f>
        <v>0</v>
      </c>
      <c r="G4" s="16">
        <f>'BIFUbC-petroleum-diesel pre-CHP'!G4+CHP!G69</f>
        <v>0</v>
      </c>
      <c r="H4" s="16">
        <f>'BIFUbC-petroleum-diesel pre-CHP'!H4+CHP!H69</f>
        <v>0</v>
      </c>
      <c r="I4" s="16">
        <f>'BIFUbC-petroleum-diesel pre-CHP'!I4+CHP!I69</f>
        <v>0</v>
      </c>
      <c r="J4" s="16">
        <f>'BIFUbC-petroleum-diesel pre-CHP'!J4+CHP!J69</f>
        <v>0</v>
      </c>
      <c r="K4" s="16">
        <f>'BIFUbC-petroleum-diesel pre-CHP'!K4+CHP!K69</f>
        <v>0</v>
      </c>
      <c r="L4" s="16">
        <f>'BIFUbC-petroleum-diesel pre-CHP'!L4+CHP!L69</f>
        <v>0</v>
      </c>
      <c r="M4" s="16">
        <f>'BIFUbC-petroleum-diesel pre-CHP'!M4+CHP!M69</f>
        <v>0</v>
      </c>
      <c r="N4" s="16">
        <f>'BIFUbC-petroleum-diesel pre-CHP'!N4+CHP!N69</f>
        <v>0</v>
      </c>
      <c r="O4" s="16">
        <f>'BIFUbC-petroleum-diesel pre-CHP'!O4+CHP!O69</f>
        <v>0</v>
      </c>
      <c r="P4" s="16">
        <f>'BIFUbC-petroleum-diesel pre-CHP'!P4+CHP!P69</f>
        <v>0</v>
      </c>
      <c r="Q4" s="16">
        <f>'BIFUbC-petroleum-diesel pre-CHP'!Q4+CHP!Q69</f>
        <v>0</v>
      </c>
      <c r="R4" s="16">
        <f>'BIFUbC-petroleum-diesel pre-CHP'!R4+CHP!R69</f>
        <v>0</v>
      </c>
      <c r="S4" s="16">
        <f>'BIFUbC-petroleum-diesel pre-CHP'!S4+CHP!S69</f>
        <v>0</v>
      </c>
      <c r="T4" s="16">
        <f>'BIFUbC-petroleum-diesel pre-CHP'!T4+CHP!T69</f>
        <v>0</v>
      </c>
      <c r="U4" s="16">
        <f>'BIFUbC-petroleum-diesel pre-CHP'!U4+CHP!U69</f>
        <v>0</v>
      </c>
      <c r="V4" s="16">
        <f>'BIFUbC-petroleum-diesel pre-CHP'!V4+CHP!V69</f>
        <v>0</v>
      </c>
      <c r="W4" s="16">
        <f>'BIFUbC-petroleum-diesel pre-CHP'!W4+CHP!W69</f>
        <v>0</v>
      </c>
      <c r="X4" s="16">
        <f>'BIFUbC-petroleum-diesel pre-CHP'!X4+CHP!X69</f>
        <v>0</v>
      </c>
      <c r="Y4" s="16">
        <f>'BIFUbC-petroleum-diesel pre-CHP'!Y4+CHP!Y69</f>
        <v>0</v>
      </c>
      <c r="Z4" s="16">
        <f>'BIFUbC-petroleum-diesel pre-CHP'!Z4+CHP!Z69</f>
        <v>0</v>
      </c>
      <c r="AA4" s="16">
        <f>'BIFUbC-petroleum-diesel pre-CHP'!AA4+CHP!AA69</f>
        <v>0</v>
      </c>
      <c r="AB4" s="16">
        <f>'BIFUbC-petroleum-diesel pre-CHP'!AB4+CHP!AB69</f>
        <v>0</v>
      </c>
      <c r="AC4" s="16">
        <f>'BIFUbC-petroleum-diesel pre-CHP'!AC4+CHP!AC69</f>
        <v>0</v>
      </c>
      <c r="AD4" s="16">
        <f>'BIFUbC-petroleum-diesel pre-CHP'!AD4+CHP!AD69</f>
        <v>0</v>
      </c>
      <c r="AE4" s="16">
        <f>'BIFUbC-petroleum-diesel pre-CHP'!AE4+CHP!AE69</f>
        <v>0</v>
      </c>
      <c r="AF4" s="16">
        <f>'BIFUbC-petroleum-diesel pre-CHP'!AF4+CHP!AF69</f>
        <v>0</v>
      </c>
    </row>
    <row r="5" spans="1:35">
      <c r="A5" t="s">
        <v>5</v>
      </c>
      <c r="B5" s="16">
        <f>'BIFUbC-petroleum-diesel pre-CHP'!B5+CHP!B70</f>
        <v>2250261110279.9624</v>
      </c>
      <c r="C5" s="16">
        <f>'BIFUbC-petroleum-diesel pre-CHP'!C5+CHP!C70</f>
        <v>2304155941733.8398</v>
      </c>
      <c r="D5" s="16">
        <f>'BIFUbC-petroleum-diesel pre-CHP'!D5+CHP!D70</f>
        <v>2358050773187.7173</v>
      </c>
      <c r="E5" s="16">
        <f>'BIFUbC-petroleum-diesel pre-CHP'!E5+CHP!E70</f>
        <v>2411945604641.5947</v>
      </c>
      <c r="F5" s="16">
        <f>'BIFUbC-petroleum-diesel pre-CHP'!F5+CHP!F70</f>
        <v>2465840436095.4722</v>
      </c>
      <c r="G5" s="16">
        <f>'BIFUbC-petroleum-diesel pre-CHP'!G5+CHP!G70</f>
        <v>2519735267549.3496</v>
      </c>
      <c r="H5" s="16">
        <f>'BIFUbC-petroleum-diesel pre-CHP'!H5+CHP!H70</f>
        <v>2542610298962.4844</v>
      </c>
      <c r="I5" s="16">
        <f>'BIFUbC-petroleum-diesel pre-CHP'!I5+CHP!I70</f>
        <v>2565485330375.6133</v>
      </c>
      <c r="J5" s="16">
        <f>'BIFUbC-petroleum-diesel pre-CHP'!J5+CHP!J70</f>
        <v>2588360361788.7422</v>
      </c>
      <c r="K5" s="16">
        <f>'BIFUbC-petroleum-diesel pre-CHP'!K5+CHP!K70</f>
        <v>2611235393201.8711</v>
      </c>
      <c r="L5" s="16">
        <f>'BIFUbC-petroleum-diesel pre-CHP'!L5+CHP!L70</f>
        <v>2634110424615.0044</v>
      </c>
      <c r="M5" s="16">
        <f>'BIFUbC-petroleum-diesel pre-CHP'!M5+CHP!M70</f>
        <v>2649899012699.3218</v>
      </c>
      <c r="N5" s="16">
        <f>'BIFUbC-petroleum-diesel pre-CHP'!N5+CHP!N70</f>
        <v>2665687600783.6431</v>
      </c>
      <c r="O5" s="16">
        <f>'BIFUbC-petroleum-diesel pre-CHP'!O5+CHP!O70</f>
        <v>2681476188867.9644</v>
      </c>
      <c r="P5" s="16">
        <f>'BIFUbC-petroleum-diesel pre-CHP'!P5+CHP!P70</f>
        <v>2697264776952.2852</v>
      </c>
      <c r="Q5" s="16">
        <f>'BIFUbC-petroleum-diesel pre-CHP'!Q5+CHP!Q70</f>
        <v>2713053365036.606</v>
      </c>
      <c r="R5" s="16">
        <f>'BIFUbC-petroleum-diesel pre-CHP'!R5+CHP!R70</f>
        <v>2725350988480.6797</v>
      </c>
      <c r="S5" s="16">
        <f>'BIFUbC-petroleum-diesel pre-CHP'!S5+CHP!S70</f>
        <v>2737648611924.7446</v>
      </c>
      <c r="T5" s="16">
        <f>'BIFUbC-petroleum-diesel pre-CHP'!T5+CHP!T70</f>
        <v>2749946235368.813</v>
      </c>
      <c r="U5" s="16">
        <f>'BIFUbC-petroleum-diesel pre-CHP'!U5+CHP!U70</f>
        <v>2762243858812.8818</v>
      </c>
      <c r="V5" s="16">
        <f>'BIFUbC-petroleum-diesel pre-CHP'!V5+CHP!V70</f>
        <v>2774541482256.9463</v>
      </c>
      <c r="W5" s="16">
        <f>'BIFUbC-petroleum-diesel pre-CHP'!W5+CHP!W70</f>
        <v>2791493725221.353</v>
      </c>
      <c r="X5" s="16">
        <f>'BIFUbC-petroleum-diesel pre-CHP'!X5+CHP!X70</f>
        <v>2805272363967.3457</v>
      </c>
      <c r="Y5" s="16">
        <f>'BIFUbC-petroleum-diesel pre-CHP'!Y5+CHP!Y70</f>
        <v>2819051002713.3423</v>
      </c>
      <c r="Z5" s="16">
        <f>'BIFUbC-petroleum-diesel pre-CHP'!Z5+CHP!Z70</f>
        <v>2832829641459.3359</v>
      </c>
      <c r="AA5" s="16">
        <f>'BIFUbC-petroleum-diesel pre-CHP'!AA5+CHP!AA70</f>
        <v>2846608280205.3281</v>
      </c>
      <c r="AB5" s="16">
        <f>'BIFUbC-petroleum-diesel pre-CHP'!AB5+CHP!AB70</f>
        <v>2860386918951.3208</v>
      </c>
      <c r="AC5" s="16">
        <f>'BIFUbC-petroleum-diesel pre-CHP'!AC5+CHP!AC70</f>
        <v>2874165557697.3174</v>
      </c>
      <c r="AD5" s="16">
        <f>'BIFUbC-petroleum-diesel pre-CHP'!AD5+CHP!AD70</f>
        <v>2887944196443.311</v>
      </c>
      <c r="AE5" s="16">
        <f>'BIFUbC-petroleum-diesel pre-CHP'!AE5+CHP!AE70</f>
        <v>2901722835189.3032</v>
      </c>
      <c r="AF5" s="16">
        <f>'BIFUbC-petroleum-diesel pre-CHP'!AF5+CHP!AF70</f>
        <v>2915501473935.3008</v>
      </c>
    </row>
    <row r="6" spans="1:35">
      <c r="A6" t="s">
        <v>6</v>
      </c>
      <c r="B6" s="16">
        <f>'BIFUbC-petroleum-diesel pre-CHP'!B6+CHP!B71</f>
        <v>4783509846566.2217</v>
      </c>
      <c r="C6" s="16">
        <f>'BIFUbC-petroleum-diesel pre-CHP'!C6+CHP!C71</f>
        <v>4926103519411.7373</v>
      </c>
      <c r="D6" s="16">
        <f>'BIFUbC-petroleum-diesel pre-CHP'!D6+CHP!D71</f>
        <v>5068697192257.2539</v>
      </c>
      <c r="E6" s="16">
        <f>'BIFUbC-petroleum-diesel pre-CHP'!E6+CHP!E71</f>
        <v>5211290865102.7695</v>
      </c>
      <c r="F6" s="16">
        <f>'BIFUbC-petroleum-diesel pre-CHP'!F6+CHP!F71</f>
        <v>5353884537948.2852</v>
      </c>
      <c r="G6" s="16">
        <f>'BIFUbC-petroleum-diesel pre-CHP'!G6+CHP!G71</f>
        <v>5496478210793.8018</v>
      </c>
      <c r="H6" s="16">
        <f>'BIFUbC-petroleum-diesel pre-CHP'!H6+CHP!H71</f>
        <v>5543720388812.0391</v>
      </c>
      <c r="I6" s="16">
        <f>'BIFUbC-petroleum-diesel pre-CHP'!I6+CHP!I71</f>
        <v>5590962566830.2695</v>
      </c>
      <c r="J6" s="16">
        <f>'BIFUbC-petroleum-diesel pre-CHP'!J6+CHP!J71</f>
        <v>5638204744848.5</v>
      </c>
      <c r="K6" s="16">
        <f>'BIFUbC-petroleum-diesel pre-CHP'!K6+CHP!K71</f>
        <v>5685446922866.7295</v>
      </c>
      <c r="L6" s="16">
        <f>'BIFUbC-petroleum-diesel pre-CHP'!L6+CHP!L71</f>
        <v>5732689100884.9648</v>
      </c>
      <c r="M6" s="16">
        <f>'BIFUbC-petroleum-diesel pre-CHP'!M6+CHP!M71</f>
        <v>5761915955411.4287</v>
      </c>
      <c r="N6" s="16">
        <f>'BIFUbC-petroleum-diesel pre-CHP'!N6+CHP!N71</f>
        <v>5791142809937.8984</v>
      </c>
      <c r="O6" s="16">
        <f>'BIFUbC-petroleum-diesel pre-CHP'!O6+CHP!O71</f>
        <v>5820369664464.3682</v>
      </c>
      <c r="P6" s="16">
        <f>'BIFUbC-petroleum-diesel pre-CHP'!P6+CHP!P71</f>
        <v>5849596518990.8379</v>
      </c>
      <c r="Q6" s="16">
        <f>'BIFUbC-petroleum-diesel pre-CHP'!Q6+CHP!Q71</f>
        <v>5878823373517.3066</v>
      </c>
      <c r="R6" s="16">
        <f>'BIFUbC-petroleum-diesel pre-CHP'!R6+CHP!R71</f>
        <v>5900875386205.9209</v>
      </c>
      <c r="S6" s="16">
        <f>'BIFUbC-petroleum-diesel pre-CHP'!S6+CHP!S71</f>
        <v>5922927398894.5254</v>
      </c>
      <c r="T6" s="16">
        <f>'BIFUbC-petroleum-diesel pre-CHP'!T6+CHP!T71</f>
        <v>5944979411583.1348</v>
      </c>
      <c r="U6" s="16">
        <f>'BIFUbC-petroleum-diesel pre-CHP'!U6+CHP!U71</f>
        <v>5967031424271.7441</v>
      </c>
      <c r="V6" s="16">
        <f>'BIFUbC-petroleum-diesel pre-CHP'!V6+CHP!V71</f>
        <v>5989083436960.3496</v>
      </c>
      <c r="W6" s="16">
        <f>'BIFUbC-petroleum-diesel pre-CHP'!W6+CHP!W71</f>
        <v>6020701905432.7754</v>
      </c>
      <c r="X6" s="16">
        <f>'BIFUbC-petroleum-diesel pre-CHP'!X6+CHP!X71</f>
        <v>6045797790416.2314</v>
      </c>
      <c r="Y6" s="16">
        <f>'BIFUbC-petroleum-diesel pre-CHP'!Y6+CHP!Y71</f>
        <v>6070893675399.6934</v>
      </c>
      <c r="Z6" s="16">
        <f>'BIFUbC-petroleum-diesel pre-CHP'!Z6+CHP!Z71</f>
        <v>6095989560383.1523</v>
      </c>
      <c r="AA6" s="16">
        <f>'BIFUbC-petroleum-diesel pre-CHP'!AA6+CHP!AA71</f>
        <v>6121085445366.6104</v>
      </c>
      <c r="AB6" s="16">
        <f>'BIFUbC-petroleum-diesel pre-CHP'!AB6+CHP!AB71</f>
        <v>6146181330350.0664</v>
      </c>
      <c r="AC6" s="16">
        <f>'BIFUbC-petroleum-diesel pre-CHP'!AC6+CHP!AC71</f>
        <v>6171277215333.5293</v>
      </c>
      <c r="AD6" s="16">
        <f>'BIFUbC-petroleum-diesel pre-CHP'!AD6+CHP!AD71</f>
        <v>6196373100316.9883</v>
      </c>
      <c r="AE6" s="16">
        <f>'BIFUbC-petroleum-diesel pre-CHP'!AE6+CHP!AE71</f>
        <v>6221468985300.4453</v>
      </c>
      <c r="AF6" s="16">
        <f>'BIFUbC-petroleum-diesel pre-CHP'!AF6+CHP!AF71</f>
        <v>6246564870283.9082</v>
      </c>
    </row>
    <row r="7" spans="1:35">
      <c r="A7" t="s">
        <v>7</v>
      </c>
      <c r="B7" s="16">
        <f>'BIFUbC-petroleum-diesel pre-CHP'!B7+CHP!B72</f>
        <v>2299794129613.8955</v>
      </c>
      <c r="C7" s="16">
        <f>'BIFUbC-petroleum-diesel pre-CHP'!C7+CHP!C72</f>
        <v>2378294643325.8779</v>
      </c>
      <c r="D7" s="16">
        <f>'BIFUbC-petroleum-diesel pre-CHP'!D7+CHP!D72</f>
        <v>2456795157037.8594</v>
      </c>
      <c r="E7" s="16">
        <f>'BIFUbC-petroleum-diesel pre-CHP'!E7+CHP!E72</f>
        <v>2535295670749.8413</v>
      </c>
      <c r="F7" s="16">
        <f>'BIFUbC-petroleum-diesel pre-CHP'!F7+CHP!F72</f>
        <v>2613796184461.8232</v>
      </c>
      <c r="G7" s="16">
        <f>'BIFUbC-petroleum-diesel pre-CHP'!G7+CHP!G72</f>
        <v>2692296698173.8052</v>
      </c>
      <c r="H7" s="16">
        <f>'BIFUbC-petroleum-diesel pre-CHP'!H7+CHP!H72</f>
        <v>2714518262176.5171</v>
      </c>
      <c r="I7" s="16">
        <f>'BIFUbC-petroleum-diesel pre-CHP'!I7+CHP!I72</f>
        <v>2736739826179.229</v>
      </c>
      <c r="J7" s="16">
        <f>'BIFUbC-petroleum-diesel pre-CHP'!J7+CHP!J72</f>
        <v>2758961390181.9399</v>
      </c>
      <c r="K7" s="16">
        <f>'BIFUbC-petroleum-diesel pre-CHP'!K7+CHP!K72</f>
        <v>2781182954184.6509</v>
      </c>
      <c r="L7" s="16">
        <f>'BIFUbC-petroleum-diesel pre-CHP'!L7+CHP!L72</f>
        <v>2803404518187.3633</v>
      </c>
      <c r="M7" s="16">
        <f>'BIFUbC-petroleum-diesel pre-CHP'!M7+CHP!M72</f>
        <v>2815917518754.813</v>
      </c>
      <c r="N7" s="16">
        <f>'BIFUbC-petroleum-diesel pre-CHP'!N7+CHP!N72</f>
        <v>2828430519322.2642</v>
      </c>
      <c r="O7" s="16">
        <f>'BIFUbC-petroleum-diesel pre-CHP'!O7+CHP!O72</f>
        <v>2840943519889.7144</v>
      </c>
      <c r="P7" s="16">
        <f>'BIFUbC-petroleum-diesel pre-CHP'!P7+CHP!P72</f>
        <v>2853456520457.165</v>
      </c>
      <c r="Q7" s="16">
        <f>'BIFUbC-petroleum-diesel pre-CHP'!Q7+CHP!Q72</f>
        <v>2865969521024.6157</v>
      </c>
      <c r="R7" s="16">
        <f>'BIFUbC-petroleum-diesel pre-CHP'!R7+CHP!R72</f>
        <v>2875120361964.6919</v>
      </c>
      <c r="S7" s="16">
        <f>'BIFUbC-petroleum-diesel pre-CHP'!S7+CHP!S72</f>
        <v>2884271202904.7661</v>
      </c>
      <c r="T7" s="16">
        <f>'BIFUbC-petroleum-diesel pre-CHP'!T7+CHP!T72</f>
        <v>2893422043844.8408</v>
      </c>
      <c r="U7" s="16">
        <f>'BIFUbC-petroleum-diesel pre-CHP'!U7+CHP!U72</f>
        <v>2902572884784.915</v>
      </c>
      <c r="V7" s="16">
        <f>'BIFUbC-petroleum-diesel pre-CHP'!V7+CHP!V72</f>
        <v>2911723725724.9893</v>
      </c>
      <c r="W7" s="16">
        <f>'BIFUbC-petroleum-diesel pre-CHP'!W7+CHP!W72</f>
        <v>2925357446168.2339</v>
      </c>
      <c r="X7" s="16">
        <f>'BIFUbC-petroleum-diesel pre-CHP'!X7+CHP!X72</f>
        <v>2935934657859.3149</v>
      </c>
      <c r="Y7" s="16">
        <f>'BIFUbC-petroleum-diesel pre-CHP'!Y7+CHP!Y72</f>
        <v>2946511869550.3989</v>
      </c>
      <c r="Z7" s="16">
        <f>'BIFUbC-petroleum-diesel pre-CHP'!Z7+CHP!Z72</f>
        <v>2957089081241.4814</v>
      </c>
      <c r="AA7" s="16">
        <f>'BIFUbC-petroleum-diesel pre-CHP'!AA7+CHP!AA72</f>
        <v>2967666292932.5654</v>
      </c>
      <c r="AB7" s="16">
        <f>'BIFUbC-petroleum-diesel pre-CHP'!AB7+CHP!AB72</f>
        <v>2978243504623.646</v>
      </c>
      <c r="AC7" s="16">
        <f>'BIFUbC-petroleum-diesel pre-CHP'!AC7+CHP!AC72</f>
        <v>2988820716314.7295</v>
      </c>
      <c r="AD7" s="16">
        <f>'BIFUbC-petroleum-diesel pre-CHP'!AD7+CHP!AD72</f>
        <v>2999397928005.8125</v>
      </c>
      <c r="AE7" s="16">
        <f>'BIFUbC-petroleum-diesel pre-CHP'!AE7+CHP!AE72</f>
        <v>3009975139696.896</v>
      </c>
      <c r="AF7" s="16">
        <f>'BIFUbC-petroleum-diesel pre-CHP'!AF7+CHP!AF72</f>
        <v>3020552351387.979</v>
      </c>
    </row>
    <row r="8" spans="1:35">
      <c r="A8" t="s">
        <v>8</v>
      </c>
      <c r="B8" s="16">
        <f>'BIFUbC-petroleum-diesel pre-CHP'!B8+CHP!B73</f>
        <v>381468133639.78217</v>
      </c>
      <c r="C8" s="16">
        <f>'BIFUbC-petroleum-diesel pre-CHP'!C8+CHP!C73</f>
        <v>394545112884.26666</v>
      </c>
      <c r="D8" s="16">
        <f>'BIFUbC-petroleum-diesel pre-CHP'!D8+CHP!D73</f>
        <v>407622092128.7511</v>
      </c>
      <c r="E8" s="16">
        <f>'BIFUbC-petroleum-diesel pre-CHP'!E8+CHP!E73</f>
        <v>420699071373.2356</v>
      </c>
      <c r="F8" s="16">
        <f>'BIFUbC-petroleum-diesel pre-CHP'!F8+CHP!F73</f>
        <v>433776050617.72009</v>
      </c>
      <c r="G8" s="16">
        <f>'BIFUbC-petroleum-diesel pre-CHP'!G8+CHP!G73</f>
        <v>446853029862.20459</v>
      </c>
      <c r="H8" s="16">
        <f>'BIFUbC-petroleum-diesel pre-CHP'!H8+CHP!H73</f>
        <v>450536163741.59039</v>
      </c>
      <c r="I8" s="16">
        <f>'BIFUbC-petroleum-diesel pre-CHP'!I8+CHP!I73</f>
        <v>454219297620.97583</v>
      </c>
      <c r="J8" s="16">
        <f>'BIFUbC-petroleum-diesel pre-CHP'!J8+CHP!J73</f>
        <v>457902431500.36145</v>
      </c>
      <c r="K8" s="16">
        <f>'BIFUbC-petroleum-diesel pre-CHP'!K8+CHP!K73</f>
        <v>461585565379.74695</v>
      </c>
      <c r="L8" s="16">
        <f>'BIFUbC-petroleum-diesel pre-CHP'!L8+CHP!L73</f>
        <v>465268699259.13257</v>
      </c>
      <c r="M8" s="16">
        <f>'BIFUbC-petroleum-diesel pre-CHP'!M8+CHP!M73</f>
        <v>467335565508.30847</v>
      </c>
      <c r="N8" s="16">
        <f>'BIFUbC-petroleum-diesel pre-CHP'!N8+CHP!N73</f>
        <v>469402431757.48456</v>
      </c>
      <c r="O8" s="16">
        <f>'BIFUbC-petroleum-diesel pre-CHP'!O8+CHP!O73</f>
        <v>471469298006.66052</v>
      </c>
      <c r="P8" s="16">
        <f>'BIFUbC-petroleum-diesel pre-CHP'!P8+CHP!P73</f>
        <v>473536164255.83655</v>
      </c>
      <c r="Q8" s="16">
        <f>'BIFUbC-petroleum-diesel pre-CHP'!Q8+CHP!Q73</f>
        <v>475603030505.01257</v>
      </c>
      <c r="R8" s="16">
        <f>'BIFUbC-petroleum-diesel pre-CHP'!R8+CHP!R73</f>
        <v>477112705692.98938</v>
      </c>
      <c r="S8" s="16">
        <f>'BIFUbC-petroleum-diesel pre-CHP'!S8+CHP!S73</f>
        <v>478622380880.966</v>
      </c>
      <c r="T8" s="16">
        <f>'BIFUbC-petroleum-diesel pre-CHP'!T8+CHP!T73</f>
        <v>480132056068.94275</v>
      </c>
      <c r="U8" s="16">
        <f>'BIFUbC-petroleum-diesel pre-CHP'!U8+CHP!U73</f>
        <v>481641731256.91949</v>
      </c>
      <c r="V8" s="16">
        <f>'BIFUbC-petroleum-diesel pre-CHP'!V8+CHP!V73</f>
        <v>483151406444.896</v>
      </c>
      <c r="W8" s="16">
        <f>'BIFUbC-petroleum-diesel pre-CHP'!W8+CHP!W73</f>
        <v>485404003047.80542</v>
      </c>
      <c r="X8" s="16">
        <f>'BIFUbC-petroleum-diesel pre-CHP'!X8+CHP!X73</f>
        <v>487150062322.35126</v>
      </c>
      <c r="Y8" s="16">
        <f>'BIFUbC-petroleum-diesel pre-CHP'!Y8+CHP!Y73</f>
        <v>488896121596.89752</v>
      </c>
      <c r="Z8" s="16">
        <f>'BIFUbC-petroleum-diesel pre-CHP'!Z8+CHP!Z73</f>
        <v>490642180871.44366</v>
      </c>
      <c r="AA8" s="16">
        <f>'BIFUbC-petroleum-diesel pre-CHP'!AA8+CHP!AA73</f>
        <v>492388240145.98987</v>
      </c>
      <c r="AB8" s="16">
        <f>'BIFUbC-petroleum-diesel pre-CHP'!AB8+CHP!AB73</f>
        <v>494134299420.53564</v>
      </c>
      <c r="AC8" s="16">
        <f>'BIFUbC-petroleum-diesel pre-CHP'!AC8+CHP!AC73</f>
        <v>495880358695.08191</v>
      </c>
      <c r="AD8" s="16">
        <f>'BIFUbC-petroleum-diesel pre-CHP'!AD8+CHP!AD73</f>
        <v>497626417969.62811</v>
      </c>
      <c r="AE8" s="16">
        <f>'BIFUbC-petroleum-diesel pre-CHP'!AE8+CHP!AE73</f>
        <v>499372477244.17426</v>
      </c>
      <c r="AF8" s="16">
        <f>'BIFUbC-petroleum-diesel pre-CHP'!AF8+CHP!AF73</f>
        <v>501118536518.72058</v>
      </c>
    </row>
    <row r="9" spans="1:35">
      <c r="A9" t="s">
        <v>9</v>
      </c>
      <c r="B9" s="16">
        <f>'BIFUbC-petroleum-diesel pre-CHP'!B9+CHP!B74</f>
        <v>2009270245098.3762</v>
      </c>
      <c r="C9" s="16">
        <f>'BIFUbC-petroleum-diesel pre-CHP'!C9+CHP!C74</f>
        <v>2080187901804.2542</v>
      </c>
      <c r="D9" s="16">
        <f>'BIFUbC-petroleum-diesel pre-CHP'!D9+CHP!D74</f>
        <v>2151105558510.1318</v>
      </c>
      <c r="E9" s="16">
        <f>'BIFUbC-petroleum-diesel pre-CHP'!E9+CHP!E74</f>
        <v>2222023215216.0098</v>
      </c>
      <c r="F9" s="16">
        <f>'BIFUbC-petroleum-diesel pre-CHP'!F9+CHP!F74</f>
        <v>2292940871921.8877</v>
      </c>
      <c r="G9" s="16">
        <f>'BIFUbC-petroleum-diesel pre-CHP'!G9+CHP!G74</f>
        <v>2363858528627.7651</v>
      </c>
      <c r="H9" s="16">
        <f>'BIFUbC-petroleum-diesel pre-CHP'!H9+CHP!H74</f>
        <v>2383157632679.3384</v>
      </c>
      <c r="I9" s="16">
        <f>'BIFUbC-petroleum-diesel pre-CHP'!I9+CHP!I74</f>
        <v>2402456736730.9111</v>
      </c>
      <c r="J9" s="16">
        <f>'BIFUbC-petroleum-diesel pre-CHP'!J9+CHP!J74</f>
        <v>2421755840782.4834</v>
      </c>
      <c r="K9" s="16">
        <f>'BIFUbC-petroleum-diesel pre-CHP'!K9+CHP!K74</f>
        <v>2441054944834.0557</v>
      </c>
      <c r="L9" s="16">
        <f>'BIFUbC-petroleum-diesel pre-CHP'!L9+CHP!L74</f>
        <v>2460354048885.6279</v>
      </c>
      <c r="M9" s="16">
        <f>'BIFUbC-petroleum-diesel pre-CHP'!M9+CHP!M74</f>
        <v>2470925276979.8101</v>
      </c>
      <c r="N9" s="16">
        <f>'BIFUbC-petroleum-diesel pre-CHP'!N9+CHP!N74</f>
        <v>2481496505073.9932</v>
      </c>
      <c r="O9" s="16">
        <f>'BIFUbC-petroleum-diesel pre-CHP'!O9+CHP!O74</f>
        <v>2492067733168.1753</v>
      </c>
      <c r="P9" s="16">
        <f>'BIFUbC-petroleum-diesel pre-CHP'!P9+CHP!P74</f>
        <v>2502638961262.3574</v>
      </c>
      <c r="Q9" s="16">
        <f>'BIFUbC-petroleum-diesel pre-CHP'!Q9+CHP!Q74</f>
        <v>2513210189356.54</v>
      </c>
      <c r="R9" s="16">
        <f>'BIFUbC-petroleum-diesel pre-CHP'!R9+CHP!R74</f>
        <v>2520864479578.144</v>
      </c>
      <c r="S9" s="16">
        <f>'BIFUbC-petroleum-diesel pre-CHP'!S9+CHP!S74</f>
        <v>2528518769799.7485</v>
      </c>
      <c r="T9" s="16">
        <f>'BIFUbC-petroleum-diesel pre-CHP'!T9+CHP!T74</f>
        <v>2536173060021.353</v>
      </c>
      <c r="U9" s="16">
        <f>'BIFUbC-petroleum-diesel pre-CHP'!U9+CHP!U74</f>
        <v>2543827350242.957</v>
      </c>
      <c r="V9" s="16">
        <f>'BIFUbC-petroleum-diesel pre-CHP'!V9+CHP!V74</f>
        <v>2551481640464.5605</v>
      </c>
      <c r="W9" s="16">
        <f>'BIFUbC-petroleum-diesel pre-CHP'!W9+CHP!W74</f>
        <v>2563025181182.9375</v>
      </c>
      <c r="X9" s="16">
        <f>'BIFUbC-petroleum-diesel pre-CHP'!X9+CHP!X74</f>
        <v>2571916960198.9673</v>
      </c>
      <c r="Y9" s="16">
        <f>'BIFUbC-petroleum-diesel pre-CHP'!Y9+CHP!Y74</f>
        <v>2580808739215</v>
      </c>
      <c r="Z9" s="16">
        <f>'BIFUbC-petroleum-diesel pre-CHP'!Z9+CHP!Z74</f>
        <v>2589700518231.0308</v>
      </c>
      <c r="AA9" s="16">
        <f>'BIFUbC-petroleum-diesel pre-CHP'!AA9+CHP!AA74</f>
        <v>2598592297247.063</v>
      </c>
      <c r="AB9" s="16">
        <f>'BIFUbC-petroleum-diesel pre-CHP'!AB9+CHP!AB74</f>
        <v>2607484076263.0928</v>
      </c>
      <c r="AC9" s="16">
        <f>'BIFUbC-petroleum-diesel pre-CHP'!AC9+CHP!AC74</f>
        <v>2616375855279.1245</v>
      </c>
      <c r="AD9" s="16">
        <f>'BIFUbC-petroleum-diesel pre-CHP'!AD9+CHP!AD74</f>
        <v>2625267634295.1563</v>
      </c>
      <c r="AE9" s="16">
        <f>'BIFUbC-petroleum-diesel pre-CHP'!AE9+CHP!AE74</f>
        <v>2634159413311.1875</v>
      </c>
      <c r="AF9" s="16">
        <f>'BIFUbC-petroleum-diesel pre-CHP'!AF9+CHP!AF74</f>
        <v>2643051192327.2202</v>
      </c>
    </row>
    <row r="10" spans="1:35">
      <c r="A10" t="s">
        <v>10</v>
      </c>
      <c r="B10" s="16">
        <f>'BIFUbC-petroleum-diesel pre-CHP'!B10+CHP!B75</f>
        <v>0</v>
      </c>
      <c r="C10" s="16">
        <f>'BIFUbC-petroleum-diesel pre-CHP'!C10+CHP!C75</f>
        <v>0</v>
      </c>
      <c r="D10" s="16">
        <f>'BIFUbC-petroleum-diesel pre-CHP'!D10+CHP!D75</f>
        <v>0</v>
      </c>
      <c r="E10" s="16">
        <f>'BIFUbC-petroleum-diesel pre-CHP'!E10+CHP!E75</f>
        <v>0</v>
      </c>
      <c r="F10" s="16">
        <f>'BIFUbC-petroleum-diesel pre-CHP'!F10+CHP!F75</f>
        <v>0</v>
      </c>
      <c r="G10" s="16">
        <f>'BIFUbC-petroleum-diesel pre-CHP'!G10+CHP!G75</f>
        <v>0</v>
      </c>
      <c r="H10" s="16">
        <f>'BIFUbC-petroleum-diesel pre-CHP'!H10+CHP!H75</f>
        <v>0</v>
      </c>
      <c r="I10" s="16">
        <f>'BIFUbC-petroleum-diesel pre-CHP'!I10+CHP!I75</f>
        <v>0</v>
      </c>
      <c r="J10" s="16">
        <f>'BIFUbC-petroleum-diesel pre-CHP'!J10+CHP!J75</f>
        <v>0</v>
      </c>
      <c r="K10" s="16">
        <f>'BIFUbC-petroleum-diesel pre-CHP'!K10+CHP!K75</f>
        <v>0</v>
      </c>
      <c r="L10" s="16">
        <f>'BIFUbC-petroleum-diesel pre-CHP'!L10+CHP!L75</f>
        <v>0</v>
      </c>
      <c r="M10" s="16">
        <f>'BIFUbC-petroleum-diesel pre-CHP'!M10+CHP!M75</f>
        <v>0</v>
      </c>
      <c r="N10" s="16">
        <f>'BIFUbC-petroleum-diesel pre-CHP'!N10+CHP!N75</f>
        <v>0</v>
      </c>
      <c r="O10" s="16">
        <f>'BIFUbC-petroleum-diesel pre-CHP'!O10+CHP!O75</f>
        <v>0</v>
      </c>
      <c r="P10" s="16">
        <f>'BIFUbC-petroleum-diesel pre-CHP'!P10+CHP!P75</f>
        <v>0</v>
      </c>
      <c r="Q10" s="16">
        <f>'BIFUbC-petroleum-diesel pre-CHP'!Q10+CHP!Q75</f>
        <v>0</v>
      </c>
      <c r="R10" s="16">
        <f>'BIFUbC-petroleum-diesel pre-CHP'!R10+CHP!R75</f>
        <v>0</v>
      </c>
      <c r="S10" s="16">
        <f>'BIFUbC-petroleum-diesel pre-CHP'!S10+CHP!S75</f>
        <v>0</v>
      </c>
      <c r="T10" s="16">
        <f>'BIFUbC-petroleum-diesel pre-CHP'!T10+CHP!T75</f>
        <v>0</v>
      </c>
      <c r="U10" s="16">
        <f>'BIFUbC-petroleum-diesel pre-CHP'!U10+CHP!U75</f>
        <v>0</v>
      </c>
      <c r="V10" s="16">
        <f>'BIFUbC-petroleum-diesel pre-CHP'!V10+CHP!V75</f>
        <v>0</v>
      </c>
      <c r="W10" s="16">
        <f>'BIFUbC-petroleum-diesel pre-CHP'!W10+CHP!W75</f>
        <v>0</v>
      </c>
      <c r="X10" s="16">
        <f>'BIFUbC-petroleum-diesel pre-CHP'!X10+CHP!X75</f>
        <v>0</v>
      </c>
      <c r="Y10" s="16">
        <f>'BIFUbC-petroleum-diesel pre-CHP'!Y10+CHP!Y75</f>
        <v>0</v>
      </c>
      <c r="Z10" s="16">
        <f>'BIFUbC-petroleum-diesel pre-CHP'!Z10+CHP!Z75</f>
        <v>0</v>
      </c>
      <c r="AA10" s="16">
        <f>'BIFUbC-petroleum-diesel pre-CHP'!AA10+CHP!AA75</f>
        <v>0</v>
      </c>
      <c r="AB10" s="16">
        <f>'BIFUbC-petroleum-diesel pre-CHP'!AB10+CHP!AB75</f>
        <v>0</v>
      </c>
      <c r="AC10" s="16">
        <f>'BIFUbC-petroleum-diesel pre-CHP'!AC10+CHP!AC75</f>
        <v>0</v>
      </c>
      <c r="AD10" s="16">
        <f>'BIFUbC-petroleum-diesel pre-CHP'!AD10+CHP!AD75</f>
        <v>0</v>
      </c>
      <c r="AE10" s="16">
        <f>'BIFUbC-petroleum-diesel pre-CHP'!AE10+CHP!AE75</f>
        <v>0</v>
      </c>
      <c r="AF10" s="16">
        <f>'BIFUbC-petroleum-diesel pre-CHP'!AF10+CHP!AF75</f>
        <v>0</v>
      </c>
    </row>
    <row r="11" spans="1:35">
      <c r="A11" t="s">
        <v>11</v>
      </c>
      <c r="B11" s="16">
        <f>'BIFUbC-petroleum-diesel pre-CHP'!B11+CHP!B76</f>
        <v>82865930260933</v>
      </c>
      <c r="C11" s="16">
        <f>'BIFUbC-petroleum-diesel pre-CHP'!C11+CHP!C76</f>
        <v>85756958593676.266</v>
      </c>
      <c r="D11" s="16">
        <f>'BIFUbC-petroleum-diesel pre-CHP'!D11+CHP!D76</f>
        <v>88647986926419.547</v>
      </c>
      <c r="E11" s="16">
        <f>'BIFUbC-petroleum-diesel pre-CHP'!E11+CHP!E76</f>
        <v>91539015259162.813</v>
      </c>
      <c r="F11" s="16">
        <f>'BIFUbC-petroleum-diesel pre-CHP'!F11+CHP!F76</f>
        <v>94430043591906.094</v>
      </c>
      <c r="G11" s="16">
        <f>'BIFUbC-petroleum-diesel pre-CHP'!G11+CHP!G76</f>
        <v>97321071924649.359</v>
      </c>
      <c r="H11" s="16">
        <f>'BIFUbC-petroleum-diesel pre-CHP'!H11+CHP!H76</f>
        <v>98019276078024.25</v>
      </c>
      <c r="I11" s="16">
        <f>'BIFUbC-petroleum-diesel pre-CHP'!I11+CHP!I76</f>
        <v>98717480231399.094</v>
      </c>
      <c r="J11" s="16">
        <f>'BIFUbC-petroleum-diesel pre-CHP'!J11+CHP!J76</f>
        <v>99415684384774.047</v>
      </c>
      <c r="K11" s="16">
        <f>'BIFUbC-petroleum-diesel pre-CHP'!K11+CHP!K76</f>
        <v>100113888538148.88</v>
      </c>
      <c r="L11" s="16">
        <f>'BIFUbC-petroleum-diesel pre-CHP'!L11+CHP!L76</f>
        <v>100812092691523.83</v>
      </c>
      <c r="M11" s="16">
        <f>'BIFUbC-petroleum-diesel pre-CHP'!M11+CHP!M76</f>
        <v>101195850209162.28</v>
      </c>
      <c r="N11" s="16">
        <f>'BIFUbC-petroleum-diesel pre-CHP'!N11+CHP!N76</f>
        <v>101579607726800.78</v>
      </c>
      <c r="O11" s="16">
        <f>'BIFUbC-petroleum-diesel pre-CHP'!O11+CHP!O76</f>
        <v>101963365244439.3</v>
      </c>
      <c r="P11" s="16">
        <f>'BIFUbC-petroleum-diesel pre-CHP'!P11+CHP!P76</f>
        <v>102347122762077.8</v>
      </c>
      <c r="Q11" s="16">
        <f>'BIFUbC-petroleum-diesel pre-CHP'!Q11+CHP!Q76</f>
        <v>102730880279716.34</v>
      </c>
      <c r="R11" s="16">
        <f>'BIFUbC-petroleum-diesel pre-CHP'!R11+CHP!R76</f>
        <v>102977210611700.94</v>
      </c>
      <c r="S11" s="16">
        <f>'BIFUbC-petroleum-diesel pre-CHP'!S11+CHP!S76</f>
        <v>103223540943685.58</v>
      </c>
      <c r="T11" s="16">
        <f>'BIFUbC-petroleum-diesel pre-CHP'!T11+CHP!T76</f>
        <v>103469871275670.23</v>
      </c>
      <c r="U11" s="16">
        <f>'BIFUbC-petroleum-diesel pre-CHP'!U11+CHP!U76</f>
        <v>103716201607654.86</v>
      </c>
      <c r="V11" s="16">
        <f>'BIFUbC-petroleum-diesel pre-CHP'!V11+CHP!V76</f>
        <v>103962531939639.56</v>
      </c>
      <c r="W11" s="16">
        <f>'BIFUbC-petroleum-diesel pre-CHP'!W11+CHP!W76</f>
        <v>104392098519162.63</v>
      </c>
      <c r="X11" s="16">
        <f>'BIFUbC-petroleum-diesel pre-CHP'!X11+CHP!X76</f>
        <v>104696731293545.92</v>
      </c>
      <c r="Y11" s="16">
        <f>'BIFUbC-petroleum-diesel pre-CHP'!Y11+CHP!Y76</f>
        <v>105001364067929.16</v>
      </c>
      <c r="Z11" s="16">
        <f>'BIFUbC-petroleum-diesel pre-CHP'!Z11+CHP!Z76</f>
        <v>105305996842312.41</v>
      </c>
      <c r="AA11" s="16">
        <f>'BIFUbC-petroleum-diesel pre-CHP'!AA11+CHP!AA76</f>
        <v>105610629616695.64</v>
      </c>
      <c r="AB11" s="16">
        <f>'BIFUbC-petroleum-diesel pre-CHP'!AB11+CHP!AB76</f>
        <v>105915262391078.86</v>
      </c>
      <c r="AC11" s="16">
        <f>'BIFUbC-petroleum-diesel pre-CHP'!AC11+CHP!AC76</f>
        <v>106219895165462.16</v>
      </c>
      <c r="AD11" s="16">
        <f>'BIFUbC-petroleum-diesel pre-CHP'!AD11+CHP!AD76</f>
        <v>106524527939845.39</v>
      </c>
      <c r="AE11" s="16">
        <f>'BIFUbC-petroleum-diesel pre-CHP'!AE11+CHP!AE76</f>
        <v>106829160714228.63</v>
      </c>
      <c r="AF11" s="16">
        <f>'BIFUbC-petroleum-diesel pre-CHP'!AF11+CHP!AF76</f>
        <v>107133793488611.94</v>
      </c>
    </row>
    <row r="12" spans="1:35">
      <c r="A12" t="s">
        <v>12</v>
      </c>
      <c r="B12" s="16">
        <f>'BIFUbC-petroleum-diesel pre-CHP'!B12+CHP!B77</f>
        <v>44834187863791.43</v>
      </c>
      <c r="C12" s="16">
        <f>'BIFUbC-petroleum-diesel pre-CHP'!C12+CHP!C77</f>
        <v>46445356884481.172</v>
      </c>
      <c r="D12" s="16">
        <f>'BIFUbC-petroleum-diesel pre-CHP'!D12+CHP!D77</f>
        <v>48056525905170.922</v>
      </c>
      <c r="E12" s="16">
        <f>'BIFUbC-petroleum-diesel pre-CHP'!E12+CHP!E77</f>
        <v>49667694925860.672</v>
      </c>
      <c r="F12" s="16">
        <f>'BIFUbC-petroleum-diesel pre-CHP'!F12+CHP!F77</f>
        <v>51278863946550.422</v>
      </c>
      <c r="G12" s="16">
        <f>'BIFUbC-petroleum-diesel pre-CHP'!G12+CHP!G77</f>
        <v>52890032967240.172</v>
      </c>
      <c r="H12" s="16">
        <f>'BIFUbC-petroleum-diesel pre-CHP'!H12+CHP!H77</f>
        <v>53305319508184.977</v>
      </c>
      <c r="I12" s="16">
        <f>'BIFUbC-petroleum-diesel pre-CHP'!I12+CHP!I77</f>
        <v>53720606049129.766</v>
      </c>
      <c r="J12" s="16">
        <f>'BIFUbC-petroleum-diesel pre-CHP'!J12+CHP!J77</f>
        <v>54135892590074.625</v>
      </c>
      <c r="K12" s="16">
        <f>'BIFUbC-petroleum-diesel pre-CHP'!K12+CHP!K77</f>
        <v>54551179131019.422</v>
      </c>
      <c r="L12" s="16">
        <f>'BIFUbC-petroleum-diesel pre-CHP'!L12+CHP!L77</f>
        <v>54966465671964.289</v>
      </c>
      <c r="M12" s="16">
        <f>'BIFUbC-petroleum-diesel pre-CHP'!M12+CHP!M77</f>
        <v>55212678151042.648</v>
      </c>
      <c r="N12" s="16">
        <f>'BIFUbC-petroleum-diesel pre-CHP'!N12+CHP!N77</f>
        <v>55458890630121.031</v>
      </c>
      <c r="O12" s="16">
        <f>'BIFUbC-petroleum-diesel pre-CHP'!O12+CHP!O77</f>
        <v>55705103109199.414</v>
      </c>
      <c r="P12" s="16">
        <f>'BIFUbC-petroleum-diesel pre-CHP'!P12+CHP!P77</f>
        <v>55951315588277.805</v>
      </c>
      <c r="Q12" s="16">
        <f>'BIFUbC-petroleum-diesel pre-CHP'!Q12+CHP!Q77</f>
        <v>56197528067356.211</v>
      </c>
      <c r="R12" s="16">
        <f>'BIFUbC-petroleum-diesel pre-CHP'!R12+CHP!R77</f>
        <v>56369793160050.953</v>
      </c>
      <c r="S12" s="16">
        <f>'BIFUbC-petroleum-diesel pre-CHP'!S12+CHP!S77</f>
        <v>56542058252745.742</v>
      </c>
      <c r="T12" s="16">
        <f>'BIFUbC-petroleum-diesel pre-CHP'!T12+CHP!T77</f>
        <v>56714323345440.539</v>
      </c>
      <c r="U12" s="16">
        <f>'BIFUbC-petroleum-diesel pre-CHP'!U12+CHP!U77</f>
        <v>56886588438135.313</v>
      </c>
      <c r="V12" s="16">
        <f>'BIFUbC-petroleum-diesel pre-CHP'!V12+CHP!V77</f>
        <v>57058853530830.148</v>
      </c>
      <c r="W12" s="16">
        <f>'BIFUbC-petroleum-diesel pre-CHP'!W12+CHP!W77</f>
        <v>57329715138703</v>
      </c>
      <c r="X12" s="16">
        <f>'BIFUbC-petroleum-diesel pre-CHP'!X12+CHP!X77</f>
        <v>57533351849863.594</v>
      </c>
      <c r="Y12" s="16">
        <f>'BIFUbC-petroleum-diesel pre-CHP'!Y12+CHP!Y77</f>
        <v>57736988561024.133</v>
      </c>
      <c r="Z12" s="16">
        <f>'BIFUbC-petroleum-diesel pre-CHP'!Z12+CHP!Z77</f>
        <v>57940625272184.672</v>
      </c>
      <c r="AA12" s="16">
        <f>'BIFUbC-petroleum-diesel pre-CHP'!AA12+CHP!AA77</f>
        <v>58144261983345.234</v>
      </c>
      <c r="AB12" s="16">
        <f>'BIFUbC-petroleum-diesel pre-CHP'!AB12+CHP!AB77</f>
        <v>58347898694505.766</v>
      </c>
      <c r="AC12" s="16">
        <f>'BIFUbC-petroleum-diesel pre-CHP'!AC12+CHP!AC77</f>
        <v>58551535405666.359</v>
      </c>
      <c r="AD12" s="16">
        <f>'BIFUbC-petroleum-diesel pre-CHP'!AD12+CHP!AD77</f>
        <v>58755172116826.898</v>
      </c>
      <c r="AE12" s="16">
        <f>'BIFUbC-petroleum-diesel pre-CHP'!AE12+CHP!AE77</f>
        <v>58958808827987.438</v>
      </c>
      <c r="AF12" s="16">
        <f>'BIFUbC-petroleum-diesel pre-CHP'!AF12+CHP!AF77</f>
        <v>59162445539148.031</v>
      </c>
    </row>
    <row r="13" spans="1:35">
      <c r="A13" t="s">
        <v>13</v>
      </c>
      <c r="B13" s="16">
        <f>'BIFUbC-petroleum-diesel pre-CHP'!B13+CHP!B78</f>
        <v>679289428698.72192</v>
      </c>
      <c r="C13" s="16">
        <f>'BIFUbC-petroleum-diesel pre-CHP'!C13+CHP!C78</f>
        <v>703219064365.98657</v>
      </c>
      <c r="D13" s="16">
        <f>'BIFUbC-petroleum-diesel pre-CHP'!D13+CHP!D78</f>
        <v>727148700033.25122</v>
      </c>
      <c r="E13" s="16">
        <f>'BIFUbC-petroleum-diesel pre-CHP'!E13+CHP!E78</f>
        <v>751078335700.51599</v>
      </c>
      <c r="F13" s="16">
        <f>'BIFUbC-petroleum-diesel pre-CHP'!F13+CHP!F78</f>
        <v>775007971367.78076</v>
      </c>
      <c r="G13" s="16">
        <f>'BIFUbC-petroleum-diesel pre-CHP'!G13+CHP!G78</f>
        <v>798937607035.04529</v>
      </c>
      <c r="H13" s="16">
        <f>'BIFUbC-petroleum-diesel pre-CHP'!H13+CHP!H78</f>
        <v>805464478015.43872</v>
      </c>
      <c r="I13" s="16">
        <f>'BIFUbC-petroleum-diesel pre-CHP'!I13+CHP!I78</f>
        <v>811991348995.83179</v>
      </c>
      <c r="J13" s="16">
        <f>'BIFUbC-petroleum-diesel pre-CHP'!J13+CHP!J78</f>
        <v>818518219976.22498</v>
      </c>
      <c r="K13" s="16">
        <f>'BIFUbC-petroleum-diesel pre-CHP'!K13+CHP!K78</f>
        <v>825045090956.6178</v>
      </c>
      <c r="L13" s="16">
        <f>'BIFUbC-petroleum-diesel pre-CHP'!L13+CHP!L78</f>
        <v>831571961937.01099</v>
      </c>
      <c r="M13" s="16">
        <f>'BIFUbC-petroleum-diesel pre-CHP'!M13+CHP!M78</f>
        <v>835152981144.12573</v>
      </c>
      <c r="N13" s="16">
        <f>'BIFUbC-petroleum-diesel pre-CHP'!N13+CHP!N78</f>
        <v>838734000351.24072</v>
      </c>
      <c r="O13" s="16">
        <f>'BIFUbC-petroleum-diesel pre-CHP'!O13+CHP!O78</f>
        <v>842315019558.35571</v>
      </c>
      <c r="P13" s="16">
        <f>'BIFUbC-petroleum-diesel pre-CHP'!P13+CHP!P78</f>
        <v>845896038765.4707</v>
      </c>
      <c r="Q13" s="16">
        <f>'BIFUbC-petroleum-diesel pre-CHP'!Q13+CHP!Q78</f>
        <v>849477057972.58557</v>
      </c>
      <c r="R13" s="16">
        <f>'BIFUbC-petroleum-diesel pre-CHP'!R13+CHP!R78</f>
        <v>852071521286.8042</v>
      </c>
      <c r="S13" s="16">
        <f>'BIFUbC-petroleum-diesel pre-CHP'!S13+CHP!S78</f>
        <v>854665984601.02258</v>
      </c>
      <c r="T13" s="16">
        <f>'BIFUbC-petroleum-diesel pre-CHP'!T13+CHP!T78</f>
        <v>857260447915.24097</v>
      </c>
      <c r="U13" s="16">
        <f>'BIFUbC-petroleum-diesel pre-CHP'!U13+CHP!U78</f>
        <v>859854911229.45959</v>
      </c>
      <c r="V13" s="16">
        <f>'BIFUbC-petroleum-diesel pre-CHP'!V13+CHP!V78</f>
        <v>862449374543.67786</v>
      </c>
      <c r="W13" s="16">
        <f>'BIFUbC-petroleum-diesel pre-CHP'!W13+CHP!W78</f>
        <v>866359245715.09229</v>
      </c>
      <c r="X13" s="16">
        <f>'BIFUbC-petroleum-diesel pre-CHP'!X13+CHP!X78</f>
        <v>869372247892.96313</v>
      </c>
      <c r="Y13" s="16">
        <f>'BIFUbC-petroleum-diesel pre-CHP'!Y13+CHP!Y78</f>
        <v>872385250070.83484</v>
      </c>
      <c r="Z13" s="16">
        <f>'BIFUbC-petroleum-diesel pre-CHP'!Z13+CHP!Z78</f>
        <v>875398252248.70654</v>
      </c>
      <c r="AA13" s="16">
        <f>'BIFUbC-petroleum-diesel pre-CHP'!AA13+CHP!AA78</f>
        <v>878411254426.57825</v>
      </c>
      <c r="AB13" s="16">
        <f>'BIFUbC-petroleum-diesel pre-CHP'!AB13+CHP!AB78</f>
        <v>881424256604.44922</v>
      </c>
      <c r="AC13" s="16">
        <f>'BIFUbC-petroleum-diesel pre-CHP'!AC13+CHP!AC78</f>
        <v>884437258782.32092</v>
      </c>
      <c r="AD13" s="16">
        <f>'BIFUbC-petroleum-diesel pre-CHP'!AD13+CHP!AD78</f>
        <v>887450260960.1925</v>
      </c>
      <c r="AE13" s="16">
        <f>'BIFUbC-petroleum-diesel pre-CHP'!AE13+CHP!AE78</f>
        <v>890463263138.06433</v>
      </c>
      <c r="AF13" s="16">
        <f>'BIFUbC-petroleum-diesel pre-CHP'!AF13+CHP!AF78</f>
        <v>893476265315.93604</v>
      </c>
    </row>
    <row r="14" spans="1:35">
      <c r="A14" t="s">
        <v>14</v>
      </c>
      <c r="B14" s="16">
        <f>'BIFUbC-petroleum-diesel pre-CHP'!B14+CHP!B79</f>
        <v>9738958730650.6836</v>
      </c>
      <c r="C14" s="16">
        <f>'BIFUbC-petroleum-diesel pre-CHP'!C14+CHP!C79</f>
        <v>9977355823205.3145</v>
      </c>
      <c r="D14" s="16">
        <f>'BIFUbC-petroleum-diesel pre-CHP'!D14+CHP!D79</f>
        <v>10215752915759.945</v>
      </c>
      <c r="E14" s="16">
        <f>'BIFUbC-petroleum-diesel pre-CHP'!E14+CHP!E79</f>
        <v>10454150008314.578</v>
      </c>
      <c r="F14" s="16">
        <f>'BIFUbC-petroleum-diesel pre-CHP'!F14+CHP!F79</f>
        <v>10692547100869.209</v>
      </c>
      <c r="G14" s="16">
        <f>'BIFUbC-petroleum-diesel pre-CHP'!G14+CHP!G79</f>
        <v>10930944193423.84</v>
      </c>
      <c r="H14" s="16">
        <f>'BIFUbC-petroleum-diesel pre-CHP'!H14+CHP!H79</f>
        <v>11029691438254.707</v>
      </c>
      <c r="I14" s="16">
        <f>'BIFUbC-petroleum-diesel pre-CHP'!I14+CHP!I79</f>
        <v>11128438683085.545</v>
      </c>
      <c r="J14" s="16">
        <f>'BIFUbC-petroleum-diesel pre-CHP'!J14+CHP!J79</f>
        <v>11227185927916.387</v>
      </c>
      <c r="K14" s="16">
        <f>'BIFUbC-petroleum-diesel pre-CHP'!K14+CHP!K79</f>
        <v>11325933172747.225</v>
      </c>
      <c r="L14" s="16">
        <f>'BIFUbC-petroleum-diesel pre-CHP'!L14+CHP!L79</f>
        <v>11424680417578.084</v>
      </c>
      <c r="M14" s="16">
        <f>'BIFUbC-petroleum-diesel pre-CHP'!M14+CHP!M79</f>
        <v>11492216356938.707</v>
      </c>
      <c r="N14" s="16">
        <f>'BIFUbC-petroleum-diesel pre-CHP'!N14+CHP!N79</f>
        <v>11559752296299.352</v>
      </c>
      <c r="O14" s="16">
        <f>'BIFUbC-petroleum-diesel pre-CHP'!O14+CHP!O79</f>
        <v>11627288235659.996</v>
      </c>
      <c r="P14" s="16">
        <f>'BIFUbC-petroleum-diesel pre-CHP'!P14+CHP!P79</f>
        <v>11694824175020.639</v>
      </c>
      <c r="Q14" s="16">
        <f>'BIFUbC-petroleum-diesel pre-CHP'!Q14+CHP!Q79</f>
        <v>11762360114381.279</v>
      </c>
      <c r="R14" s="16">
        <f>'BIFUbC-petroleum-diesel pre-CHP'!R14+CHP!R79</f>
        <v>11814832598014.73</v>
      </c>
      <c r="S14" s="16">
        <f>'BIFUbC-petroleum-diesel pre-CHP'!S14+CHP!S79</f>
        <v>11867305081648.146</v>
      </c>
      <c r="T14" s="16">
        <f>'BIFUbC-petroleum-diesel pre-CHP'!T14+CHP!T79</f>
        <v>11919777565281.578</v>
      </c>
      <c r="U14" s="16">
        <f>'BIFUbC-petroleum-diesel pre-CHP'!U14+CHP!U79</f>
        <v>11972250048915.01</v>
      </c>
      <c r="V14" s="16">
        <f>'BIFUbC-petroleum-diesel pre-CHP'!V14+CHP!V79</f>
        <v>12024722532548.426</v>
      </c>
      <c r="W14" s="16">
        <f>'BIFUbC-petroleum-diesel pre-CHP'!W14+CHP!W79</f>
        <v>12097279623818.145</v>
      </c>
      <c r="X14" s="16">
        <f>'BIFUbC-petroleum-diesel pre-CHP'!X14+CHP!X79</f>
        <v>12156142664426.75</v>
      </c>
      <c r="Y14" s="16">
        <f>'BIFUbC-petroleum-diesel pre-CHP'!Y14+CHP!Y79</f>
        <v>12215005705035.375</v>
      </c>
      <c r="Z14" s="16">
        <f>'BIFUbC-petroleum-diesel pre-CHP'!Z14+CHP!Z79</f>
        <v>12273868745643.984</v>
      </c>
      <c r="AA14" s="16">
        <f>'BIFUbC-petroleum-diesel pre-CHP'!AA14+CHP!AA79</f>
        <v>12332731786252.59</v>
      </c>
      <c r="AB14" s="16">
        <f>'BIFUbC-petroleum-diesel pre-CHP'!AB14+CHP!AB79</f>
        <v>12391594826861.195</v>
      </c>
      <c r="AC14" s="16">
        <f>'BIFUbC-petroleum-diesel pre-CHP'!AC14+CHP!AC79</f>
        <v>12450457867469.82</v>
      </c>
      <c r="AD14" s="16">
        <f>'BIFUbC-petroleum-diesel pre-CHP'!AD14+CHP!AD79</f>
        <v>12509320908078.428</v>
      </c>
      <c r="AE14" s="16">
        <f>'BIFUbC-petroleum-diesel pre-CHP'!AE14+CHP!AE79</f>
        <v>12568183948687.037</v>
      </c>
      <c r="AF14" s="16">
        <f>'BIFUbC-petroleum-diesel pre-CHP'!AF14+CHP!AF79</f>
        <v>12627046989295.662</v>
      </c>
    </row>
    <row r="15" spans="1:35">
      <c r="A15" t="s">
        <v>15</v>
      </c>
      <c r="B15" s="16">
        <f>'BIFUbC-petroleum-diesel pre-CHP'!B15+CHP!B80</f>
        <v>7085190184419.9404</v>
      </c>
      <c r="C15" s="16">
        <f>'BIFUbC-petroleum-diesel pre-CHP'!C15+CHP!C80</f>
        <v>6965391444557.8164</v>
      </c>
      <c r="D15" s="16">
        <f>'BIFUbC-petroleum-diesel pre-CHP'!D15+CHP!D80</f>
        <v>6845592704695.6924</v>
      </c>
      <c r="E15" s="16">
        <f>'BIFUbC-petroleum-diesel pre-CHP'!E15+CHP!E80</f>
        <v>6725793964833.5684</v>
      </c>
      <c r="F15" s="16">
        <f>'BIFUbC-petroleum-diesel pre-CHP'!F15+CHP!F80</f>
        <v>6605995224971.4434</v>
      </c>
      <c r="G15" s="16">
        <f>'BIFUbC-petroleum-diesel pre-CHP'!G15+CHP!G80</f>
        <v>6486196485109.3193</v>
      </c>
      <c r="H15" s="16">
        <f>'BIFUbC-petroleum-diesel pre-CHP'!H15+CHP!H80</f>
        <v>6447718569130.46</v>
      </c>
      <c r="I15" s="16">
        <f>'BIFUbC-petroleum-diesel pre-CHP'!I15+CHP!I80</f>
        <v>6409240653151.5986</v>
      </c>
      <c r="J15" s="16">
        <f>'BIFUbC-petroleum-diesel pre-CHP'!J15+CHP!J80</f>
        <v>6370762737172.7383</v>
      </c>
      <c r="K15" s="16">
        <f>'BIFUbC-petroleum-diesel pre-CHP'!K15+CHP!K80</f>
        <v>6332284821193.876</v>
      </c>
      <c r="L15" s="16">
        <f>'BIFUbC-petroleum-diesel pre-CHP'!L15+CHP!L80</f>
        <v>6293806905215.0156</v>
      </c>
      <c r="M15" s="16">
        <f>'BIFUbC-petroleum-diesel pre-CHP'!M15+CHP!M80</f>
        <v>6274821286021.0703</v>
      </c>
      <c r="N15" s="16">
        <f>'BIFUbC-petroleum-diesel pre-CHP'!N15+CHP!N80</f>
        <v>6255835666827.124</v>
      </c>
      <c r="O15" s="16">
        <f>'BIFUbC-petroleum-diesel pre-CHP'!O15+CHP!O80</f>
        <v>6236850047633.1777</v>
      </c>
      <c r="P15" s="16">
        <f>'BIFUbC-petroleum-diesel pre-CHP'!P15+CHP!P80</f>
        <v>6217864428439.2314</v>
      </c>
      <c r="Q15" s="16">
        <f>'BIFUbC-petroleum-diesel pre-CHP'!Q15+CHP!Q80</f>
        <v>6198878809245.2842</v>
      </c>
      <c r="R15" s="16">
        <f>'BIFUbC-petroleum-diesel pre-CHP'!R15+CHP!R80</f>
        <v>6186400159177.168</v>
      </c>
      <c r="S15" s="16">
        <f>'BIFUbC-petroleum-diesel pre-CHP'!S15+CHP!S80</f>
        <v>6173921509109.0508</v>
      </c>
      <c r="T15" s="16">
        <f>'BIFUbC-petroleum-diesel pre-CHP'!T15+CHP!T80</f>
        <v>6161442859040.9375</v>
      </c>
      <c r="U15" s="16">
        <f>'BIFUbC-petroleum-diesel pre-CHP'!U15+CHP!U80</f>
        <v>6148964208972.8203</v>
      </c>
      <c r="V15" s="16">
        <f>'BIFUbC-petroleum-diesel pre-CHP'!V15+CHP!V80</f>
        <v>6136485558904.6992</v>
      </c>
      <c r="W15" s="16">
        <f>'BIFUbC-petroleum-diesel pre-CHP'!W15+CHP!W80</f>
        <v>6115330950002.1475</v>
      </c>
      <c r="X15" s="16">
        <f>'BIFUbC-petroleum-diesel pre-CHP'!X15+CHP!X80</f>
        <v>6100091767577.6172</v>
      </c>
      <c r="Y15" s="16">
        <f>'BIFUbC-petroleum-diesel pre-CHP'!Y15+CHP!Y80</f>
        <v>6084852585153.0879</v>
      </c>
      <c r="Z15" s="16">
        <f>'BIFUbC-petroleum-diesel pre-CHP'!Z15+CHP!Z80</f>
        <v>6069613402728.5576</v>
      </c>
      <c r="AA15" s="16">
        <f>'BIFUbC-petroleum-diesel pre-CHP'!AA15+CHP!AA80</f>
        <v>6054374220304.0313</v>
      </c>
      <c r="AB15" s="16">
        <f>'BIFUbC-petroleum-diesel pre-CHP'!AB15+CHP!AB80</f>
        <v>6039135037879.502</v>
      </c>
      <c r="AC15" s="16">
        <f>'BIFUbC-petroleum-diesel pre-CHP'!AC15+CHP!AC80</f>
        <v>6023895855454.9727</v>
      </c>
      <c r="AD15" s="16">
        <f>'BIFUbC-petroleum-diesel pre-CHP'!AD15+CHP!AD80</f>
        <v>6008656673030.4434</v>
      </c>
      <c r="AE15" s="16">
        <f>'BIFUbC-petroleum-diesel pre-CHP'!AE15+CHP!AE80</f>
        <v>5993417490605.9131</v>
      </c>
      <c r="AF15" s="16">
        <f>'BIFUbC-petroleum-diesel pre-CHP'!AF15+CHP!AF80</f>
        <v>5978178308181.3828</v>
      </c>
    </row>
    <row r="16" spans="1:35">
      <c r="A16" t="s">
        <v>16</v>
      </c>
      <c r="B16" s="16">
        <f>'BIFUbC-petroleum-diesel pre-CHP'!B16+CHP!B81</f>
        <v>1034342239424.5818</v>
      </c>
      <c r="C16" s="16">
        <f>'BIFUbC-petroleum-diesel pre-CHP'!C16+CHP!C81</f>
        <v>1062978589890.9873</v>
      </c>
      <c r="D16" s="16">
        <f>'BIFUbC-petroleum-diesel pre-CHP'!D16+CHP!D81</f>
        <v>1091614940357.3928</v>
      </c>
      <c r="E16" s="16">
        <f>'BIFUbC-petroleum-diesel pre-CHP'!E16+CHP!E81</f>
        <v>1120251290823.7983</v>
      </c>
      <c r="F16" s="16">
        <f>'BIFUbC-petroleum-diesel pre-CHP'!F16+CHP!F81</f>
        <v>1148887641290.2041</v>
      </c>
      <c r="G16" s="16">
        <f>'BIFUbC-petroleum-diesel pre-CHP'!G16+CHP!G81</f>
        <v>1177523991756.6094</v>
      </c>
      <c r="H16" s="16">
        <f>'BIFUbC-petroleum-diesel pre-CHP'!H16+CHP!H81</f>
        <v>1184330623927.4004</v>
      </c>
      <c r="I16" s="16">
        <f>'BIFUbC-petroleum-diesel pre-CHP'!I16+CHP!I81</f>
        <v>1191137256098.1912</v>
      </c>
      <c r="J16" s="16">
        <f>'BIFUbC-petroleum-diesel pre-CHP'!J16+CHP!J81</f>
        <v>1197943888268.9817</v>
      </c>
      <c r="K16" s="16">
        <f>'BIFUbC-petroleum-diesel pre-CHP'!K16+CHP!K81</f>
        <v>1204750520439.7727</v>
      </c>
      <c r="L16" s="16">
        <f>'BIFUbC-petroleum-diesel pre-CHP'!L16+CHP!L81</f>
        <v>1211557152610.5635</v>
      </c>
      <c r="M16" s="16">
        <f>'BIFUbC-petroleum-diesel pre-CHP'!M16+CHP!M81</f>
        <v>1216617114872.209</v>
      </c>
      <c r="N16" s="16">
        <f>'BIFUbC-petroleum-diesel pre-CHP'!N16+CHP!N81</f>
        <v>1221677077133.8545</v>
      </c>
      <c r="O16" s="16">
        <f>'BIFUbC-petroleum-diesel pre-CHP'!O16+CHP!O81</f>
        <v>1226737039395.5005</v>
      </c>
      <c r="P16" s="16">
        <f>'BIFUbC-petroleum-diesel pre-CHP'!P16+CHP!P81</f>
        <v>1231797001657.1462</v>
      </c>
      <c r="Q16" s="16">
        <f>'BIFUbC-petroleum-diesel pre-CHP'!Q16+CHP!Q81</f>
        <v>1236856963918.792</v>
      </c>
      <c r="R16" s="16">
        <f>'BIFUbC-petroleum-diesel pre-CHP'!R16+CHP!R81</f>
        <v>1242977198128.269</v>
      </c>
      <c r="S16" s="16">
        <f>'BIFUbC-petroleum-diesel pre-CHP'!S16+CHP!S81</f>
        <v>1249097432337.7466</v>
      </c>
      <c r="T16" s="16">
        <f>'BIFUbC-petroleum-diesel pre-CHP'!T16+CHP!T81</f>
        <v>1255217666547.2241</v>
      </c>
      <c r="U16" s="16">
        <f>'BIFUbC-petroleum-diesel pre-CHP'!U16+CHP!U81</f>
        <v>1261337900756.7017</v>
      </c>
      <c r="V16" s="16">
        <f>'BIFUbC-petroleum-diesel pre-CHP'!V16+CHP!V81</f>
        <v>1267458134966.1792</v>
      </c>
      <c r="W16" s="16">
        <f>'BIFUbC-petroleum-diesel pre-CHP'!W16+CHP!W81</f>
        <v>1272164673245.2141</v>
      </c>
      <c r="X16" s="16">
        <f>'BIFUbC-petroleum-diesel pre-CHP'!X16+CHP!X81</f>
        <v>1277835095113.1868</v>
      </c>
      <c r="Y16" s="16">
        <f>'BIFUbC-petroleum-diesel pre-CHP'!Y16+CHP!Y81</f>
        <v>1283505516981.1592</v>
      </c>
      <c r="Z16" s="16">
        <f>'BIFUbC-petroleum-diesel pre-CHP'!Z16+CHP!Z81</f>
        <v>1289175938849.1321</v>
      </c>
      <c r="AA16" s="16">
        <f>'BIFUbC-petroleum-diesel pre-CHP'!AA16+CHP!AA81</f>
        <v>1294846360717.1045</v>
      </c>
      <c r="AB16" s="16">
        <f>'BIFUbC-petroleum-diesel pre-CHP'!AB16+CHP!AB81</f>
        <v>1300516782585.0796</v>
      </c>
      <c r="AC16" s="16">
        <f>'BIFUbC-petroleum-diesel pre-CHP'!AC16+CHP!AC81</f>
        <v>1306187204453.052</v>
      </c>
      <c r="AD16" s="16">
        <f>'BIFUbC-petroleum-diesel pre-CHP'!AD16+CHP!AD81</f>
        <v>1311857626321.0249</v>
      </c>
      <c r="AE16" s="16">
        <f>'BIFUbC-petroleum-diesel pre-CHP'!AE16+CHP!AE81</f>
        <v>1317528048188.9976</v>
      </c>
      <c r="AF16" s="16">
        <f>'BIFUbC-petroleum-diesel pre-CHP'!AF16+CHP!AF81</f>
        <v>1323198470056.9702</v>
      </c>
    </row>
    <row r="17" spans="1:33">
      <c r="A17" t="s">
        <v>17</v>
      </c>
      <c r="B17" s="16">
        <f>'BIFUbC-petroleum-diesel pre-CHP'!B17+CHP!B82</f>
        <v>3669634390424.5234</v>
      </c>
      <c r="C17" s="16">
        <f>'BIFUbC-petroleum-diesel pre-CHP'!C17+CHP!C82</f>
        <v>3749184579629.6299</v>
      </c>
      <c r="D17" s="16">
        <f>'BIFUbC-petroleum-diesel pre-CHP'!D17+CHP!D82</f>
        <v>3828734768834.7373</v>
      </c>
      <c r="E17" s="16">
        <f>'BIFUbC-petroleum-diesel pre-CHP'!E17+CHP!E82</f>
        <v>3908284958039.8438</v>
      </c>
      <c r="F17" s="16">
        <f>'BIFUbC-petroleum-diesel pre-CHP'!F17+CHP!F82</f>
        <v>3987835147244.9502</v>
      </c>
      <c r="G17" s="16">
        <f>'BIFUbC-petroleum-diesel pre-CHP'!G17+CHP!G82</f>
        <v>4067385336450.0571</v>
      </c>
      <c r="H17" s="16">
        <f>'BIFUbC-petroleum-diesel pre-CHP'!H17+CHP!H82</f>
        <v>4080050868395.6128</v>
      </c>
      <c r="I17" s="16">
        <f>'BIFUbC-petroleum-diesel pre-CHP'!I17+CHP!I82</f>
        <v>4092716400341.1689</v>
      </c>
      <c r="J17" s="16">
        <f>'BIFUbC-petroleum-diesel pre-CHP'!J17+CHP!J82</f>
        <v>4105381932286.7246</v>
      </c>
      <c r="K17" s="16">
        <f>'BIFUbC-petroleum-diesel pre-CHP'!K17+CHP!K82</f>
        <v>4118047464232.2803</v>
      </c>
      <c r="L17" s="16">
        <f>'BIFUbC-petroleum-diesel pre-CHP'!L17+CHP!L82</f>
        <v>4130712996177.8359</v>
      </c>
      <c r="M17" s="16">
        <f>'BIFUbC-petroleum-diesel pre-CHP'!M17+CHP!M82</f>
        <v>4136748350533.1426</v>
      </c>
      <c r="N17" s="16">
        <f>'BIFUbC-petroleum-diesel pre-CHP'!N17+CHP!N82</f>
        <v>4142783704888.4502</v>
      </c>
      <c r="O17" s="16">
        <f>'BIFUbC-petroleum-diesel pre-CHP'!O17+CHP!O82</f>
        <v>4148819059243.7573</v>
      </c>
      <c r="P17" s="16">
        <f>'BIFUbC-petroleum-diesel pre-CHP'!P17+CHP!P82</f>
        <v>4154854413599.0645</v>
      </c>
      <c r="Q17" s="16">
        <f>'BIFUbC-petroleum-diesel pre-CHP'!Q17+CHP!Q82</f>
        <v>4160889767954.3721</v>
      </c>
      <c r="R17" s="16">
        <f>'BIFUbC-petroleum-diesel pre-CHP'!R17+CHP!R82</f>
        <v>4172856240127.1924</v>
      </c>
      <c r="S17" s="16">
        <f>'BIFUbC-petroleum-diesel pre-CHP'!S17+CHP!S82</f>
        <v>4184822712300.0127</v>
      </c>
      <c r="T17" s="16">
        <f>'BIFUbC-petroleum-diesel pre-CHP'!T17+CHP!T82</f>
        <v>4196789184472.833</v>
      </c>
      <c r="U17" s="16">
        <f>'BIFUbC-petroleum-diesel pre-CHP'!U17+CHP!U82</f>
        <v>4208755656645.6533</v>
      </c>
      <c r="V17" s="16">
        <f>'BIFUbC-petroleum-diesel pre-CHP'!V17+CHP!V82</f>
        <v>4220722128818.4741</v>
      </c>
      <c r="W17" s="16">
        <f>'BIFUbC-petroleum-diesel pre-CHP'!W17+CHP!W82</f>
        <v>4224780443901.2764</v>
      </c>
      <c r="X17" s="16">
        <f>'BIFUbC-petroleum-diesel pre-CHP'!X17+CHP!X82</f>
        <v>4234230684272.7275</v>
      </c>
      <c r="Y17" s="16">
        <f>'BIFUbC-petroleum-diesel pre-CHP'!Y17+CHP!Y82</f>
        <v>4243680924644.1777</v>
      </c>
      <c r="Z17" s="16">
        <f>'BIFUbC-petroleum-diesel pre-CHP'!Z17+CHP!Z82</f>
        <v>4253131165015.6279</v>
      </c>
      <c r="AA17" s="16">
        <f>'BIFUbC-petroleum-diesel pre-CHP'!AA17+CHP!AA82</f>
        <v>4262581405387.0781</v>
      </c>
      <c r="AB17" s="16">
        <f>'BIFUbC-petroleum-diesel pre-CHP'!AB17+CHP!AB82</f>
        <v>4272031645758.5327</v>
      </c>
      <c r="AC17" s="16">
        <f>'BIFUbC-petroleum-diesel pre-CHP'!AC17+CHP!AC82</f>
        <v>4281481886129.9834</v>
      </c>
      <c r="AD17" s="16">
        <f>'BIFUbC-petroleum-diesel pre-CHP'!AD17+CHP!AD82</f>
        <v>4290932126501.4336</v>
      </c>
      <c r="AE17" s="16">
        <f>'BIFUbC-petroleum-diesel pre-CHP'!AE17+CHP!AE82</f>
        <v>4300382366872.8838</v>
      </c>
      <c r="AF17" s="16">
        <f>'BIFUbC-petroleum-diesel pre-CHP'!AF17+CHP!AF82</f>
        <v>4309832607244.334</v>
      </c>
    </row>
    <row r="18" spans="1:33">
      <c r="A18" t="s">
        <v>18</v>
      </c>
      <c r="B18" s="16">
        <f>'BIFUbC-petroleum-diesel pre-CHP'!B18+CHP!B83</f>
        <v>11263900052731.586</v>
      </c>
      <c r="C18" s="16">
        <f>'BIFUbC-petroleum-diesel pre-CHP'!C18+CHP!C83</f>
        <v>11776168988792.266</v>
      </c>
      <c r="D18" s="16">
        <f>'BIFUbC-petroleum-diesel pre-CHP'!D18+CHP!D83</f>
        <v>12288437924852.945</v>
      </c>
      <c r="E18" s="16">
        <f>'BIFUbC-petroleum-diesel pre-CHP'!E18+CHP!E83</f>
        <v>12800706860913.627</v>
      </c>
      <c r="F18" s="16">
        <f>'BIFUbC-petroleum-diesel pre-CHP'!F18+CHP!F83</f>
        <v>13312975796974.305</v>
      </c>
      <c r="G18" s="16">
        <f>'BIFUbC-petroleum-diesel pre-CHP'!G18+CHP!G83</f>
        <v>13825244733034.986</v>
      </c>
      <c r="H18" s="16">
        <f>'BIFUbC-petroleum-diesel pre-CHP'!H18+CHP!H83</f>
        <v>14076098247777.809</v>
      </c>
      <c r="I18" s="16">
        <f>'BIFUbC-petroleum-diesel pre-CHP'!I18+CHP!I83</f>
        <v>14326951762520.697</v>
      </c>
      <c r="J18" s="16">
        <f>'BIFUbC-petroleum-diesel pre-CHP'!J18+CHP!J83</f>
        <v>14577805277263.586</v>
      </c>
      <c r="K18" s="16">
        <f>'BIFUbC-petroleum-diesel pre-CHP'!K18+CHP!K83</f>
        <v>14828658792006.475</v>
      </c>
      <c r="L18" s="16">
        <f>'BIFUbC-petroleum-diesel pre-CHP'!L18+CHP!L83</f>
        <v>15079512306749.43</v>
      </c>
      <c r="M18" s="16">
        <f>'BIFUbC-petroleum-diesel pre-CHP'!M18+CHP!M83</f>
        <v>15288942830852.723</v>
      </c>
      <c r="N18" s="16">
        <f>'BIFUbC-petroleum-diesel pre-CHP'!N18+CHP!N83</f>
        <v>15498373354956.016</v>
      </c>
      <c r="O18" s="16">
        <f>'BIFUbC-petroleum-diesel pre-CHP'!O18+CHP!O83</f>
        <v>15707803879059.311</v>
      </c>
      <c r="P18" s="16">
        <f>'BIFUbC-petroleum-diesel pre-CHP'!P18+CHP!P83</f>
        <v>15917234403162.602</v>
      </c>
      <c r="Q18" s="16">
        <f>'BIFUbC-petroleum-diesel pre-CHP'!Q18+CHP!Q83</f>
        <v>16126664927265.896</v>
      </c>
      <c r="R18" s="16">
        <f>'BIFUbC-petroleum-diesel pre-CHP'!R18+CHP!R83</f>
        <v>16342270307116.707</v>
      </c>
      <c r="S18" s="16">
        <f>'BIFUbC-petroleum-diesel pre-CHP'!S18+CHP!S83</f>
        <v>16557875686967.516</v>
      </c>
      <c r="T18" s="16">
        <f>'BIFUbC-petroleum-diesel pre-CHP'!T18+CHP!T83</f>
        <v>16773481066818.33</v>
      </c>
      <c r="U18" s="16">
        <f>'BIFUbC-petroleum-diesel pre-CHP'!U18+CHP!U83</f>
        <v>16989086446669.139</v>
      </c>
      <c r="V18" s="16">
        <f>'BIFUbC-petroleum-diesel pre-CHP'!V18+CHP!V83</f>
        <v>17204691826519.949</v>
      </c>
      <c r="W18" s="16">
        <f>'BIFUbC-petroleum-diesel pre-CHP'!W18+CHP!W83</f>
        <v>17412064065374.072</v>
      </c>
      <c r="X18" s="16">
        <f>'BIFUbC-petroleum-diesel pre-CHP'!X18+CHP!X83</f>
        <v>17625049809453.199</v>
      </c>
      <c r="Y18" s="16">
        <f>'BIFUbC-petroleum-diesel pre-CHP'!Y18+CHP!Y83</f>
        <v>17838035553532.398</v>
      </c>
      <c r="Z18" s="16">
        <f>'BIFUbC-petroleum-diesel pre-CHP'!Z18+CHP!Z83</f>
        <v>18051021297611.527</v>
      </c>
      <c r="AA18" s="16">
        <f>'BIFUbC-petroleum-diesel pre-CHP'!AA18+CHP!AA83</f>
        <v>18264007041690.66</v>
      </c>
      <c r="AB18" s="16">
        <f>'BIFUbC-petroleum-diesel pre-CHP'!AB18+CHP!AB83</f>
        <v>18476992785769.793</v>
      </c>
      <c r="AC18" s="16">
        <f>'BIFUbC-petroleum-diesel pre-CHP'!AC18+CHP!AC83</f>
        <v>18689978529848.918</v>
      </c>
      <c r="AD18" s="16">
        <f>'BIFUbC-petroleum-diesel pre-CHP'!AD18+CHP!AD83</f>
        <v>18902964273928.051</v>
      </c>
      <c r="AE18" s="16">
        <f>'BIFUbC-petroleum-diesel pre-CHP'!AE18+CHP!AE83</f>
        <v>19115950018007.184</v>
      </c>
      <c r="AF18" s="16">
        <f>'BIFUbC-petroleum-diesel pre-CHP'!AF18+CHP!AF83</f>
        <v>19328935762086.313</v>
      </c>
    </row>
    <row r="19" spans="1:33">
      <c r="A19" t="s">
        <v>19</v>
      </c>
      <c r="B19" s="16">
        <f>'BIFUbC-petroleum-diesel pre-CHP'!B19+CHP!B84</f>
        <v>1961494670923.6121</v>
      </c>
      <c r="C19" s="16">
        <f>'BIFUbC-petroleum-diesel pre-CHP'!C19+CHP!C84</f>
        <v>2050701143234.1555</v>
      </c>
      <c r="D19" s="16">
        <f>'BIFUbC-petroleum-diesel pre-CHP'!D19+CHP!D84</f>
        <v>2139907615544.6992</v>
      </c>
      <c r="E19" s="16">
        <f>'BIFUbC-petroleum-diesel pre-CHP'!E19+CHP!E84</f>
        <v>2229114087855.2432</v>
      </c>
      <c r="F19" s="16">
        <f>'BIFUbC-petroleum-diesel pre-CHP'!F19+CHP!F84</f>
        <v>2318320560165.7871</v>
      </c>
      <c r="G19" s="16">
        <f>'BIFUbC-petroleum-diesel pre-CHP'!G19+CHP!G84</f>
        <v>2407527032476.3306</v>
      </c>
      <c r="H19" s="16">
        <f>'BIFUbC-petroleum-diesel pre-CHP'!H19+CHP!H84</f>
        <v>2451210643840.689</v>
      </c>
      <c r="I19" s="16">
        <f>'BIFUbC-petroleum-diesel pre-CHP'!I19+CHP!I84</f>
        <v>2494894255205.0591</v>
      </c>
      <c r="J19" s="16">
        <f>'BIFUbC-petroleum-diesel pre-CHP'!J19+CHP!J84</f>
        <v>2538577866569.4292</v>
      </c>
      <c r="K19" s="16">
        <f>'BIFUbC-petroleum-diesel pre-CHP'!K19+CHP!K84</f>
        <v>2582261477933.7993</v>
      </c>
      <c r="L19" s="16">
        <f>'BIFUbC-petroleum-diesel pre-CHP'!L19+CHP!L84</f>
        <v>2625945089298.1807</v>
      </c>
      <c r="M19" s="16">
        <f>'BIFUbC-petroleum-diesel pre-CHP'!M19+CHP!M84</f>
        <v>2662415304324.4341</v>
      </c>
      <c r="N19" s="16">
        <f>'BIFUbC-petroleum-diesel pre-CHP'!N19+CHP!N84</f>
        <v>2698885519350.6875</v>
      </c>
      <c r="O19" s="16">
        <f>'BIFUbC-petroleum-diesel pre-CHP'!O19+CHP!O84</f>
        <v>2735355734376.9414</v>
      </c>
      <c r="P19" s="16">
        <f>'BIFUbC-petroleum-diesel pre-CHP'!P19+CHP!P84</f>
        <v>2771825949403.1948</v>
      </c>
      <c r="Q19" s="16">
        <f>'BIFUbC-petroleum-diesel pre-CHP'!Q19+CHP!Q84</f>
        <v>2808296164429.4482</v>
      </c>
      <c r="R19" s="16">
        <f>'BIFUbC-petroleum-diesel pre-CHP'!R19+CHP!R84</f>
        <v>2845841668350.8247</v>
      </c>
      <c r="S19" s="16">
        <f>'BIFUbC-petroleum-diesel pre-CHP'!S19+CHP!S84</f>
        <v>2883387172272.2012</v>
      </c>
      <c r="T19" s="16">
        <f>'BIFUbC-petroleum-diesel pre-CHP'!T19+CHP!T84</f>
        <v>2920932676193.5776</v>
      </c>
      <c r="U19" s="16">
        <f>'BIFUbC-petroleum-diesel pre-CHP'!U19+CHP!U84</f>
        <v>2958478180114.9546</v>
      </c>
      <c r="V19" s="16">
        <f>'BIFUbC-petroleum-diesel pre-CHP'!V19+CHP!V84</f>
        <v>2996023684036.3311</v>
      </c>
      <c r="W19" s="16">
        <f>'BIFUbC-petroleum-diesel pre-CHP'!W19+CHP!W84</f>
        <v>3032135469430.8765</v>
      </c>
      <c r="X19" s="16">
        <f>'BIFUbC-petroleum-diesel pre-CHP'!X19+CHP!X84</f>
        <v>3069224790184.624</v>
      </c>
      <c r="Y19" s="16">
        <f>'BIFUbC-petroleum-diesel pre-CHP'!Y19+CHP!Y84</f>
        <v>3106314110938.3828</v>
      </c>
      <c r="Z19" s="16">
        <f>'BIFUbC-petroleum-diesel pre-CHP'!Z19+CHP!Z84</f>
        <v>3143403431692.1304</v>
      </c>
      <c r="AA19" s="16">
        <f>'BIFUbC-petroleum-diesel pre-CHP'!AA19+CHP!AA84</f>
        <v>3180492752445.8779</v>
      </c>
      <c r="AB19" s="16">
        <f>'BIFUbC-petroleum-diesel pre-CHP'!AB19+CHP!AB84</f>
        <v>3217582073199.6255</v>
      </c>
      <c r="AC19" s="16">
        <f>'BIFUbC-petroleum-diesel pre-CHP'!AC19+CHP!AC84</f>
        <v>3254671393953.373</v>
      </c>
      <c r="AD19" s="16">
        <f>'BIFUbC-petroleum-diesel pre-CHP'!AD19+CHP!AD84</f>
        <v>3291760714707.1206</v>
      </c>
      <c r="AE19" s="16">
        <f>'BIFUbC-petroleum-diesel pre-CHP'!AE19+CHP!AE84</f>
        <v>3328850035460.8682</v>
      </c>
      <c r="AF19" s="16">
        <f>'BIFUbC-petroleum-diesel pre-CHP'!AF19+CHP!AF84</f>
        <v>3365939356214.6157</v>
      </c>
    </row>
    <row r="20" spans="1:33">
      <c r="A20" t="s">
        <v>20</v>
      </c>
      <c r="B20" s="16">
        <f>'BIFUbC-petroleum-diesel pre-CHP'!B20+CHP!B85</f>
        <v>3062137132783.6929</v>
      </c>
      <c r="C20" s="16">
        <f>'BIFUbC-petroleum-diesel pre-CHP'!C20+CHP!C85</f>
        <v>3201399530686.6812</v>
      </c>
      <c r="D20" s="16">
        <f>'BIFUbC-petroleum-diesel pre-CHP'!D20+CHP!D85</f>
        <v>3340661928589.6699</v>
      </c>
      <c r="E20" s="16">
        <f>'BIFUbC-petroleum-diesel pre-CHP'!E20+CHP!E85</f>
        <v>3479924326492.6597</v>
      </c>
      <c r="F20" s="16">
        <f>'BIFUbC-petroleum-diesel pre-CHP'!F20+CHP!F85</f>
        <v>3619186724395.6479</v>
      </c>
      <c r="G20" s="16">
        <f>'BIFUbC-petroleum-diesel pre-CHP'!G20+CHP!G85</f>
        <v>3758449122298.6367</v>
      </c>
      <c r="H20" s="16">
        <f>'BIFUbC-petroleum-diesel pre-CHP'!H20+CHP!H85</f>
        <v>3826644672577.603</v>
      </c>
      <c r="I20" s="16">
        <f>'BIFUbC-petroleum-diesel pre-CHP'!I20+CHP!I85</f>
        <v>3894840222856.5859</v>
      </c>
      <c r="J20" s="16">
        <f>'BIFUbC-petroleum-diesel pre-CHP'!J20+CHP!J85</f>
        <v>3963035773135.5693</v>
      </c>
      <c r="K20" s="16">
        <f>'BIFUbC-petroleum-diesel pre-CHP'!K20+CHP!K85</f>
        <v>4031231323414.5532</v>
      </c>
      <c r="L20" s="16">
        <f>'BIFUbC-petroleum-diesel pre-CHP'!L20+CHP!L85</f>
        <v>4099426873693.5542</v>
      </c>
      <c r="M20" s="16">
        <f>'BIFUbC-petroleum-diesel pre-CHP'!M20+CHP!M85</f>
        <v>4156361415157.2388</v>
      </c>
      <c r="N20" s="16">
        <f>'BIFUbC-petroleum-diesel pre-CHP'!N20+CHP!N85</f>
        <v>4213295956620.9229</v>
      </c>
      <c r="O20" s="16">
        <f>'BIFUbC-petroleum-diesel pre-CHP'!O20+CHP!O85</f>
        <v>4270230498084.6074</v>
      </c>
      <c r="P20" s="16">
        <f>'BIFUbC-petroleum-diesel pre-CHP'!P20+CHP!P85</f>
        <v>4327165039548.2915</v>
      </c>
      <c r="Q20" s="16">
        <f>'BIFUbC-petroleum-diesel pre-CHP'!Q20+CHP!Q85</f>
        <v>4384099581011.9771</v>
      </c>
      <c r="R20" s="16">
        <f>'BIFUbC-petroleum-diesel pre-CHP'!R20+CHP!R85</f>
        <v>4442712782174.8359</v>
      </c>
      <c r="S20" s="16">
        <f>'BIFUbC-petroleum-diesel pre-CHP'!S20+CHP!S85</f>
        <v>4501325983337.6963</v>
      </c>
      <c r="T20" s="16">
        <f>'BIFUbC-petroleum-diesel pre-CHP'!T20+CHP!T85</f>
        <v>4559939184500.5557</v>
      </c>
      <c r="U20" s="16">
        <f>'BIFUbC-petroleum-diesel pre-CHP'!U20+CHP!U85</f>
        <v>4618552385663.4141</v>
      </c>
      <c r="V20" s="16">
        <f>'BIFUbC-petroleum-diesel pre-CHP'!V20+CHP!V85</f>
        <v>4677165586826.2744</v>
      </c>
      <c r="W20" s="16">
        <f>'BIFUbC-petroleum-diesel pre-CHP'!W20+CHP!W85</f>
        <v>4733540575056.9004</v>
      </c>
      <c r="X20" s="16">
        <f>'BIFUbC-petroleum-diesel pre-CHP'!X20+CHP!X85</f>
        <v>4791441617559.5029</v>
      </c>
      <c r="Y20" s="16">
        <f>'BIFUbC-petroleum-diesel pre-CHP'!Y20+CHP!Y85</f>
        <v>4849342660062.1221</v>
      </c>
      <c r="Z20" s="16">
        <f>'BIFUbC-petroleum-diesel pre-CHP'!Z20+CHP!Z85</f>
        <v>4907243702564.7236</v>
      </c>
      <c r="AA20" s="16">
        <f>'BIFUbC-petroleum-diesel pre-CHP'!AA20+CHP!AA85</f>
        <v>4965144745067.3262</v>
      </c>
      <c r="AB20" s="16">
        <f>'BIFUbC-petroleum-diesel pre-CHP'!AB20+CHP!AB85</f>
        <v>5023045787569.9277</v>
      </c>
      <c r="AC20" s="16">
        <f>'BIFUbC-petroleum-diesel pre-CHP'!AC20+CHP!AC85</f>
        <v>5080946830072.5293</v>
      </c>
      <c r="AD20" s="16">
        <f>'BIFUbC-petroleum-diesel pre-CHP'!AD20+CHP!AD85</f>
        <v>5138847872575.1318</v>
      </c>
      <c r="AE20" s="16">
        <f>'BIFUbC-petroleum-diesel pre-CHP'!AE20+CHP!AE85</f>
        <v>5196748915077.7334</v>
      </c>
      <c r="AF20" s="16">
        <f>'BIFUbC-petroleum-diesel pre-CHP'!AF20+CHP!AF85</f>
        <v>5254649957580.335</v>
      </c>
    </row>
    <row r="21" spans="1:33">
      <c r="A21" t="s">
        <v>21</v>
      </c>
      <c r="B21" s="16">
        <f>'BIFUbC-petroleum-diesel pre-CHP'!B21+CHP!B86</f>
        <v>3197116678555.2852</v>
      </c>
      <c r="C21" s="16">
        <f>'BIFUbC-petroleum-diesel pre-CHP'!C21+CHP!C86</f>
        <v>3342517787559.9937</v>
      </c>
      <c r="D21" s="16">
        <f>'BIFUbC-petroleum-diesel pre-CHP'!D21+CHP!D86</f>
        <v>3487918896564.7026</v>
      </c>
      <c r="E21" s="16">
        <f>'BIFUbC-petroleum-diesel pre-CHP'!E21+CHP!E86</f>
        <v>3633320005569.4111</v>
      </c>
      <c r="F21" s="16">
        <f>'BIFUbC-petroleum-diesel pre-CHP'!F21+CHP!F86</f>
        <v>3778721114574.1206</v>
      </c>
      <c r="G21" s="16">
        <f>'BIFUbC-petroleum-diesel pre-CHP'!G21+CHP!G86</f>
        <v>3924122223578.8291</v>
      </c>
      <c r="H21" s="16">
        <f>'BIFUbC-petroleum-diesel pre-CHP'!H21+CHP!H86</f>
        <v>3995323845761.5474</v>
      </c>
      <c r="I21" s="16">
        <f>'BIFUbC-petroleum-diesel pre-CHP'!I21+CHP!I86</f>
        <v>4066525467944.2842</v>
      </c>
      <c r="J21" s="16">
        <f>'BIFUbC-petroleum-diesel pre-CHP'!J21+CHP!J86</f>
        <v>4137727090127.0215</v>
      </c>
      <c r="K21" s="16">
        <f>'BIFUbC-petroleum-diesel pre-CHP'!K21+CHP!K86</f>
        <v>4208928712309.7578</v>
      </c>
      <c r="L21" s="16">
        <f>'BIFUbC-petroleum-diesel pre-CHP'!L21+CHP!L86</f>
        <v>4280130334492.5122</v>
      </c>
      <c r="M21" s="16">
        <f>'BIFUbC-petroleum-diesel pre-CHP'!M21+CHP!M86</f>
        <v>4339574560601.9976</v>
      </c>
      <c r="N21" s="16">
        <f>'BIFUbC-petroleum-diesel pre-CHP'!N21+CHP!N86</f>
        <v>4399018786711.4814</v>
      </c>
      <c r="O21" s="16">
        <f>'BIFUbC-petroleum-diesel pre-CHP'!O21+CHP!O86</f>
        <v>4458463012820.9668</v>
      </c>
      <c r="P21" s="16">
        <f>'BIFUbC-petroleum-diesel pre-CHP'!P21+CHP!P86</f>
        <v>4517907238930.4521</v>
      </c>
      <c r="Q21" s="16">
        <f>'BIFUbC-petroleum-diesel pre-CHP'!Q21+CHP!Q86</f>
        <v>4577351465039.9365</v>
      </c>
      <c r="R21" s="16">
        <f>'BIFUbC-petroleum-diesel pre-CHP'!R21+CHP!R86</f>
        <v>4638548346464.6895</v>
      </c>
      <c r="S21" s="16">
        <f>'BIFUbC-petroleum-diesel pre-CHP'!S21+CHP!S86</f>
        <v>4699745227889.4404</v>
      </c>
      <c r="T21" s="16">
        <f>'BIFUbC-petroleum-diesel pre-CHP'!T21+CHP!T86</f>
        <v>4760942109314.1934</v>
      </c>
      <c r="U21" s="16">
        <f>'BIFUbC-petroleum-diesel pre-CHP'!U21+CHP!U86</f>
        <v>4822138990738.9463</v>
      </c>
      <c r="V21" s="16">
        <f>'BIFUbC-petroleum-diesel pre-CHP'!V21+CHP!V86</f>
        <v>4883335872163.6973</v>
      </c>
      <c r="W21" s="16">
        <f>'BIFUbC-petroleum-diesel pre-CHP'!W21+CHP!W86</f>
        <v>4942195879834.7598</v>
      </c>
      <c r="X21" s="16">
        <f>'BIFUbC-petroleum-diesel pre-CHP'!X21+CHP!X86</f>
        <v>5002649210519.7002</v>
      </c>
      <c r="Y21" s="16">
        <f>'BIFUbC-petroleum-diesel pre-CHP'!Y21+CHP!Y86</f>
        <v>5063102541204.6592</v>
      </c>
      <c r="Z21" s="16">
        <f>'BIFUbC-petroleum-diesel pre-CHP'!Z21+CHP!Z86</f>
        <v>5123555871889.5996</v>
      </c>
      <c r="AA21" s="16">
        <f>'BIFUbC-petroleum-diesel pre-CHP'!AA21+CHP!AA86</f>
        <v>5184009202574.5391</v>
      </c>
      <c r="AB21" s="16">
        <f>'BIFUbC-petroleum-diesel pre-CHP'!AB21+CHP!AB86</f>
        <v>5244462533259.4785</v>
      </c>
      <c r="AC21" s="16">
        <f>'BIFUbC-petroleum-diesel pre-CHP'!AC21+CHP!AC86</f>
        <v>5304915863944.4189</v>
      </c>
      <c r="AD21" s="16">
        <f>'BIFUbC-petroleum-diesel pre-CHP'!AD21+CHP!AD86</f>
        <v>5365369194629.3594</v>
      </c>
      <c r="AE21" s="16">
        <f>'BIFUbC-petroleum-diesel pre-CHP'!AE21+CHP!AE86</f>
        <v>5425822525314.2988</v>
      </c>
      <c r="AF21" s="16">
        <f>'BIFUbC-petroleum-diesel pre-CHP'!AF21+CHP!AF86</f>
        <v>5486275855999.2402</v>
      </c>
    </row>
    <row r="22" spans="1:33">
      <c r="A22" t="s">
        <v>22</v>
      </c>
      <c r="B22" s="16">
        <f>'BIFUbC-petroleum-diesel pre-CHP'!B22+CHP!B87</f>
        <v>818719865296.67615</v>
      </c>
      <c r="C22" s="16">
        <f>'BIFUbC-petroleum-diesel pre-CHP'!C22+CHP!C87</f>
        <v>855954282537.93738</v>
      </c>
      <c r="D22" s="16">
        <f>'BIFUbC-petroleum-diesel pre-CHP'!D22+CHP!D87</f>
        <v>893188699779.19836</v>
      </c>
      <c r="E22" s="16">
        <f>'BIFUbC-petroleum-diesel pre-CHP'!E22+CHP!E87</f>
        <v>930423117020.45972</v>
      </c>
      <c r="F22" s="16">
        <f>'BIFUbC-petroleum-diesel pre-CHP'!F22+CHP!F87</f>
        <v>967657534261.7207</v>
      </c>
      <c r="G22" s="16">
        <f>'BIFUbC-petroleum-diesel pre-CHP'!G22+CHP!G87</f>
        <v>1004891951502.9818</v>
      </c>
      <c r="H22" s="16">
        <f>'BIFUbC-petroleum-diesel pre-CHP'!H22+CHP!H87</f>
        <v>1023125312491.4468</v>
      </c>
      <c r="I22" s="16">
        <f>'BIFUbC-petroleum-diesel pre-CHP'!I22+CHP!I87</f>
        <v>1041358673479.9161</v>
      </c>
      <c r="J22" s="16">
        <f>'BIFUbC-petroleum-diesel pre-CHP'!J22+CHP!J87</f>
        <v>1059592034468.3855</v>
      </c>
      <c r="K22" s="16">
        <f>'BIFUbC-petroleum-diesel pre-CHP'!K22+CHP!K87</f>
        <v>1077825395456.8551</v>
      </c>
      <c r="L22" s="16">
        <f>'BIFUbC-petroleum-diesel pre-CHP'!L22+CHP!L87</f>
        <v>1096058756445.3293</v>
      </c>
      <c r="M22" s="16">
        <f>'BIFUbC-petroleum-diesel pre-CHP'!M22+CHP!M87</f>
        <v>1111281275260.3181</v>
      </c>
      <c r="N22" s="16">
        <f>'BIFUbC-petroleum-diesel pre-CHP'!N22+CHP!N87</f>
        <v>1126503794075.3071</v>
      </c>
      <c r="O22" s="16">
        <f>'BIFUbC-petroleum-diesel pre-CHP'!O22+CHP!O87</f>
        <v>1141726312890.2959</v>
      </c>
      <c r="P22" s="16">
        <f>'BIFUbC-petroleum-diesel pre-CHP'!P22+CHP!P87</f>
        <v>1156948831705.2849</v>
      </c>
      <c r="Q22" s="16">
        <f>'BIFUbC-petroleum-diesel pre-CHP'!Q22+CHP!Q87</f>
        <v>1172171350520.2737</v>
      </c>
      <c r="R22" s="16">
        <f>'BIFUbC-petroleum-diesel pre-CHP'!R22+CHP!R87</f>
        <v>1187842690528.825</v>
      </c>
      <c r="S22" s="16">
        <f>'BIFUbC-petroleum-diesel pre-CHP'!S22+CHP!S87</f>
        <v>1203514030537.376</v>
      </c>
      <c r="T22" s="16">
        <f>'BIFUbC-petroleum-diesel pre-CHP'!T22+CHP!T87</f>
        <v>1219185370545.9275</v>
      </c>
      <c r="U22" s="16">
        <f>'BIFUbC-petroleum-diesel pre-CHP'!U22+CHP!U87</f>
        <v>1234856710554.4785</v>
      </c>
      <c r="V22" s="16">
        <f>'BIFUbC-petroleum-diesel pre-CHP'!V22+CHP!V87</f>
        <v>1250528050563.0298</v>
      </c>
      <c r="W22" s="16">
        <f>'BIFUbC-petroleum-diesel pre-CHP'!W22+CHP!W87</f>
        <v>1265600962313.4978</v>
      </c>
      <c r="X22" s="16">
        <f>'BIFUbC-petroleum-diesel pre-CHP'!X22+CHP!X87</f>
        <v>1281081893330.8401</v>
      </c>
      <c r="Y22" s="16">
        <f>'BIFUbC-petroleum-diesel pre-CHP'!Y22+CHP!Y87</f>
        <v>1296562824348.1875</v>
      </c>
      <c r="Z22" s="16">
        <f>'BIFUbC-petroleum-diesel pre-CHP'!Z22+CHP!Z87</f>
        <v>1312043755365.53</v>
      </c>
      <c r="AA22" s="16">
        <f>'BIFUbC-petroleum-diesel pre-CHP'!AA22+CHP!AA87</f>
        <v>1327524686382.8726</v>
      </c>
      <c r="AB22" s="16">
        <f>'BIFUbC-petroleum-diesel pre-CHP'!AB22+CHP!AB87</f>
        <v>1343005617400.2151</v>
      </c>
      <c r="AC22" s="16">
        <f>'BIFUbC-petroleum-diesel pre-CHP'!AC22+CHP!AC87</f>
        <v>1358486548417.5576</v>
      </c>
      <c r="AD22" s="16">
        <f>'BIFUbC-petroleum-diesel pre-CHP'!AD22+CHP!AD87</f>
        <v>1373967479434.8999</v>
      </c>
      <c r="AE22" s="16">
        <f>'BIFUbC-petroleum-diesel pre-CHP'!AE22+CHP!AE87</f>
        <v>1389448410452.2427</v>
      </c>
      <c r="AF22" s="16">
        <f>'BIFUbC-petroleum-diesel pre-CHP'!AF22+CHP!AF87</f>
        <v>1404929341469.5852</v>
      </c>
    </row>
    <row r="23" spans="1:33">
      <c r="A23" t="s">
        <v>23</v>
      </c>
      <c r="B23" s="16">
        <f>'BIFUbC-petroleum-diesel pre-CHP'!B23+CHP!B88</f>
        <v>12831384767868.67</v>
      </c>
      <c r="C23" s="16">
        <f>'BIFUbC-petroleum-diesel pre-CHP'!C23+CHP!C88</f>
        <v>13127687691190.598</v>
      </c>
      <c r="D23" s="16">
        <f>'BIFUbC-petroleum-diesel pre-CHP'!D23+CHP!D88</f>
        <v>13423990614512.523</v>
      </c>
      <c r="E23" s="16">
        <f>'BIFUbC-petroleum-diesel pre-CHP'!E23+CHP!E88</f>
        <v>13720293537834.453</v>
      </c>
      <c r="F23" s="16">
        <f>'BIFUbC-petroleum-diesel pre-CHP'!F23+CHP!F88</f>
        <v>14016596461156.381</v>
      </c>
      <c r="G23" s="16">
        <f>'BIFUbC-petroleum-diesel pre-CHP'!G23+CHP!G88</f>
        <v>14312899384478.307</v>
      </c>
      <c r="H23" s="16">
        <f>'BIFUbC-petroleum-diesel pre-CHP'!H23+CHP!H88</f>
        <v>14443881011308.604</v>
      </c>
      <c r="I23" s="16">
        <f>'BIFUbC-petroleum-diesel pre-CHP'!I23+CHP!I88</f>
        <v>14574862638138.859</v>
      </c>
      <c r="J23" s="16">
        <f>'BIFUbC-petroleum-diesel pre-CHP'!J23+CHP!J88</f>
        <v>14705844264969.117</v>
      </c>
      <c r="K23" s="16">
        <f>'BIFUbC-petroleum-diesel pre-CHP'!K23+CHP!K88</f>
        <v>14836825891799.373</v>
      </c>
      <c r="L23" s="16">
        <f>'BIFUbC-petroleum-diesel pre-CHP'!L23+CHP!L88</f>
        <v>14967807518629.658</v>
      </c>
      <c r="M23" s="16">
        <f>'BIFUbC-petroleum-diesel pre-CHP'!M23+CHP!M88</f>
        <v>15059540902091.52</v>
      </c>
      <c r="N23" s="16">
        <f>'BIFUbC-petroleum-diesel pre-CHP'!N23+CHP!N88</f>
        <v>15151274285553.41</v>
      </c>
      <c r="O23" s="16">
        <f>'BIFUbC-petroleum-diesel pre-CHP'!O23+CHP!O88</f>
        <v>15243007669015.301</v>
      </c>
      <c r="P23" s="16">
        <f>'BIFUbC-petroleum-diesel pre-CHP'!P23+CHP!P88</f>
        <v>15334741052477.188</v>
      </c>
      <c r="Q23" s="16">
        <f>'BIFUbC-petroleum-diesel pre-CHP'!Q23+CHP!Q88</f>
        <v>15426474435939.072</v>
      </c>
      <c r="R23" s="16">
        <f>'BIFUbC-petroleum-diesel pre-CHP'!R23+CHP!R88</f>
        <v>15498205001528.689</v>
      </c>
      <c r="S23" s="16">
        <f>'BIFUbC-petroleum-diesel pre-CHP'!S23+CHP!S88</f>
        <v>15569935567118.254</v>
      </c>
      <c r="T23" s="16">
        <f>'BIFUbC-petroleum-diesel pre-CHP'!T23+CHP!T88</f>
        <v>15641666132707.84</v>
      </c>
      <c r="U23" s="16">
        <f>'BIFUbC-petroleum-diesel pre-CHP'!U23+CHP!U88</f>
        <v>15713396698297.43</v>
      </c>
      <c r="V23" s="16">
        <f>'BIFUbC-petroleum-diesel pre-CHP'!V23+CHP!V88</f>
        <v>15785127263886.992</v>
      </c>
      <c r="W23" s="16">
        <f>'BIFUbC-petroleum-diesel pre-CHP'!W23+CHP!W88</f>
        <v>15883528253306.324</v>
      </c>
      <c r="X23" s="16">
        <f>'BIFUbC-petroleum-diesel pre-CHP'!X23+CHP!X88</f>
        <v>15963744862841.727</v>
      </c>
      <c r="Y23" s="16">
        <f>'BIFUbC-petroleum-diesel pre-CHP'!Y23+CHP!Y88</f>
        <v>16043961472377.156</v>
      </c>
      <c r="Z23" s="16">
        <f>'BIFUbC-petroleum-diesel pre-CHP'!Z23+CHP!Z88</f>
        <v>16124178081912.563</v>
      </c>
      <c r="AA23" s="16">
        <f>'BIFUbC-petroleum-diesel pre-CHP'!AA23+CHP!AA88</f>
        <v>16204394691447.969</v>
      </c>
      <c r="AB23" s="16">
        <f>'BIFUbC-petroleum-diesel pre-CHP'!AB23+CHP!AB88</f>
        <v>16284611300983.371</v>
      </c>
      <c r="AC23" s="16">
        <f>'BIFUbC-petroleum-diesel pre-CHP'!AC23+CHP!AC88</f>
        <v>16364827910518.801</v>
      </c>
      <c r="AD23" s="16">
        <f>'BIFUbC-petroleum-diesel pre-CHP'!AD23+CHP!AD88</f>
        <v>16445044520054.209</v>
      </c>
      <c r="AE23" s="16">
        <f>'BIFUbC-petroleum-diesel pre-CHP'!AE23+CHP!AE88</f>
        <v>16525261129589.613</v>
      </c>
      <c r="AF23" s="16">
        <f>'BIFUbC-petroleum-diesel pre-CHP'!AF23+CHP!AF88</f>
        <v>16605477739125.043</v>
      </c>
    </row>
    <row r="24" spans="1:33">
      <c r="A24" t="s">
        <v>24</v>
      </c>
      <c r="B24" s="16">
        <f>'BIFUbC-petroleum-diesel pre-CHP'!B24+CHP!B89</f>
        <v>0</v>
      </c>
      <c r="C24" s="16">
        <f>'BIFUbC-petroleum-diesel pre-CHP'!C24+CHP!C89</f>
        <v>0</v>
      </c>
      <c r="D24" s="16">
        <f>'BIFUbC-petroleum-diesel pre-CHP'!D24+CHP!D89</f>
        <v>0</v>
      </c>
      <c r="E24" s="16">
        <f>'BIFUbC-petroleum-diesel pre-CHP'!E24+CHP!E89</f>
        <v>0</v>
      </c>
      <c r="F24" s="16">
        <f>'BIFUbC-petroleum-diesel pre-CHP'!F24+CHP!F89</f>
        <v>0</v>
      </c>
      <c r="G24" s="16">
        <f>'BIFUbC-petroleum-diesel pre-CHP'!G24+CHP!G89</f>
        <v>0</v>
      </c>
      <c r="H24" s="16">
        <f>'BIFUbC-petroleum-diesel pre-CHP'!H24+CHP!H89</f>
        <v>0</v>
      </c>
      <c r="I24" s="16">
        <f>'BIFUbC-petroleum-diesel pre-CHP'!I24+CHP!I89</f>
        <v>0</v>
      </c>
      <c r="J24" s="16">
        <f>'BIFUbC-petroleum-diesel pre-CHP'!J24+CHP!J89</f>
        <v>0</v>
      </c>
      <c r="K24" s="16">
        <f>'BIFUbC-petroleum-diesel pre-CHP'!K24+CHP!K89</f>
        <v>0</v>
      </c>
      <c r="L24" s="16">
        <f>'BIFUbC-petroleum-diesel pre-CHP'!L24+CHP!L89</f>
        <v>0</v>
      </c>
      <c r="M24" s="16">
        <f>'BIFUbC-petroleum-diesel pre-CHP'!M24+CHP!M89</f>
        <v>0</v>
      </c>
      <c r="N24" s="16">
        <f>'BIFUbC-petroleum-diesel pre-CHP'!N24+CHP!N89</f>
        <v>0</v>
      </c>
      <c r="O24" s="16">
        <f>'BIFUbC-petroleum-diesel pre-CHP'!O24+CHP!O89</f>
        <v>0</v>
      </c>
      <c r="P24" s="16">
        <f>'BIFUbC-petroleum-diesel pre-CHP'!P24+CHP!P89</f>
        <v>0</v>
      </c>
      <c r="Q24" s="16">
        <f>'BIFUbC-petroleum-diesel pre-CHP'!Q24+CHP!Q89</f>
        <v>0</v>
      </c>
      <c r="R24" s="16">
        <f>'BIFUbC-petroleum-diesel pre-CHP'!R24+CHP!R89</f>
        <v>0</v>
      </c>
      <c r="S24" s="16">
        <f>'BIFUbC-petroleum-diesel pre-CHP'!S24+CHP!S89</f>
        <v>0</v>
      </c>
      <c r="T24" s="16">
        <f>'BIFUbC-petroleum-diesel pre-CHP'!T24+CHP!T89</f>
        <v>0</v>
      </c>
      <c r="U24" s="16">
        <f>'BIFUbC-petroleum-diesel pre-CHP'!U24+CHP!U89</f>
        <v>0</v>
      </c>
      <c r="V24" s="16">
        <f>'BIFUbC-petroleum-diesel pre-CHP'!V24+CHP!V89</f>
        <v>0</v>
      </c>
      <c r="W24" s="16">
        <f>'BIFUbC-petroleum-diesel pre-CHP'!W24+CHP!W89</f>
        <v>0</v>
      </c>
      <c r="X24" s="16">
        <f>'BIFUbC-petroleum-diesel pre-CHP'!X24+CHP!X89</f>
        <v>0</v>
      </c>
      <c r="Y24" s="16">
        <f>'BIFUbC-petroleum-diesel pre-CHP'!Y24+CHP!Y89</f>
        <v>0</v>
      </c>
      <c r="Z24" s="16">
        <f>'BIFUbC-petroleum-diesel pre-CHP'!Z24+CHP!Z89</f>
        <v>0</v>
      </c>
      <c r="AA24" s="16">
        <f>'BIFUbC-petroleum-diesel pre-CHP'!AA24+CHP!AA89</f>
        <v>0</v>
      </c>
      <c r="AB24" s="16">
        <f>'BIFUbC-petroleum-diesel pre-CHP'!AB24+CHP!AB89</f>
        <v>0</v>
      </c>
      <c r="AC24" s="16">
        <f>'BIFUbC-petroleum-diesel pre-CHP'!AC24+CHP!AC89</f>
        <v>0</v>
      </c>
      <c r="AD24" s="16">
        <f>'BIFUbC-petroleum-diesel pre-CHP'!AD24+CHP!AD89</f>
        <v>0</v>
      </c>
      <c r="AE24" s="16">
        <f>'BIFUbC-petroleum-diesel pre-CHP'!AE24+CHP!AE89</f>
        <v>0</v>
      </c>
      <c r="AF24" s="16">
        <f>'BIFUbC-petroleum-diesel pre-CHP'!AF24+CHP!AF89</f>
        <v>0</v>
      </c>
    </row>
    <row r="25" spans="1:33">
      <c r="A25" t="s">
        <v>25</v>
      </c>
      <c r="B25" s="16">
        <f>'BIFUbC-petroleum-diesel pre-CHP'!B25+CHP!B90</f>
        <v>592859046923.44189</v>
      </c>
      <c r="C25" s="16">
        <f>'BIFUbC-petroleum-diesel pre-CHP'!C25+CHP!C90</f>
        <v>593451905970.36523</v>
      </c>
      <c r="D25" s="16">
        <f>'BIFUbC-petroleum-diesel pre-CHP'!D25+CHP!D90</f>
        <v>594045357876.33569</v>
      </c>
      <c r="E25" s="16">
        <f>'BIFUbC-petroleum-diesel pre-CHP'!E25+CHP!E90</f>
        <v>594639403234.21191</v>
      </c>
      <c r="F25" s="16">
        <f>'BIFUbC-petroleum-diesel pre-CHP'!F25+CHP!F90</f>
        <v>595234042637.44604</v>
      </c>
      <c r="G25" s="16">
        <f>'BIFUbC-petroleum-diesel pre-CHP'!G25+CHP!G90</f>
        <v>595829276680.08337</v>
      </c>
      <c r="H25" s="16">
        <f>'BIFUbC-petroleum-diesel pre-CHP'!H25+CHP!H90</f>
        <v>596425105956.76343</v>
      </c>
      <c r="I25" s="16">
        <f>'BIFUbC-petroleum-diesel pre-CHP'!I25+CHP!I90</f>
        <v>597021531062.72021</v>
      </c>
      <c r="J25" s="16">
        <f>'BIFUbC-petroleum-diesel pre-CHP'!J25+CHP!J90</f>
        <v>597618552593.78284</v>
      </c>
      <c r="K25" s="16">
        <f>'BIFUbC-petroleum-diesel pre-CHP'!K25+CHP!K90</f>
        <v>598216171146.37659</v>
      </c>
      <c r="L25" s="16">
        <f>'BIFUbC-petroleum-diesel pre-CHP'!L25+CHP!L90</f>
        <v>598814387317.52295</v>
      </c>
      <c r="M25" s="16">
        <f>'BIFUbC-petroleum-diesel pre-CHP'!M25+CHP!M90</f>
        <v>599413201704.84033</v>
      </c>
      <c r="N25" s="16">
        <f>'BIFUbC-petroleum-diesel pre-CHP'!N25+CHP!N90</f>
        <v>600012614906.54517</v>
      </c>
      <c r="O25" s="16">
        <f>'BIFUbC-petroleum-diesel pre-CHP'!O25+CHP!O90</f>
        <v>600612627521.45154</v>
      </c>
      <c r="P25" s="16">
        <f>'BIFUbC-petroleum-diesel pre-CHP'!P25+CHP!P90</f>
        <v>601213240148.97302</v>
      </c>
      <c r="Q25" s="16">
        <f>'BIFUbC-petroleum-diesel pre-CHP'!Q25+CHP!Q90</f>
        <v>601814453389.12183</v>
      </c>
      <c r="R25" s="16">
        <f>'BIFUbC-petroleum-diesel pre-CHP'!R25+CHP!R90</f>
        <v>602416267842.51086</v>
      </c>
      <c r="S25" s="16">
        <f>'BIFUbC-petroleum-diesel pre-CHP'!S25+CHP!S90</f>
        <v>603018684110.35327</v>
      </c>
      <c r="T25" s="16">
        <f>'BIFUbC-petroleum-diesel pre-CHP'!T25+CHP!T90</f>
        <v>603621702794.46362</v>
      </c>
      <c r="U25" s="16">
        <f>'BIFUbC-petroleum-diesel pre-CHP'!U25+CHP!U90</f>
        <v>604225324497.25793</v>
      </c>
      <c r="V25" s="16">
        <f>'BIFUbC-petroleum-diesel pre-CHP'!V25+CHP!V90</f>
        <v>604829549821.75513</v>
      </c>
      <c r="W25" s="16">
        <f>'BIFUbC-petroleum-diesel pre-CHP'!W25+CHP!W90</f>
        <v>601805402072.64636</v>
      </c>
      <c r="X25" s="16">
        <f>'BIFUbC-petroleum-diesel pre-CHP'!X25+CHP!X90</f>
        <v>598796375062.28308</v>
      </c>
      <c r="Y25" s="16">
        <f>'BIFUbC-petroleum-diesel pre-CHP'!Y25+CHP!Y90</f>
        <v>595802393186.97168</v>
      </c>
      <c r="Z25" s="16">
        <f>'BIFUbC-petroleum-diesel pre-CHP'!Z25+CHP!Z90</f>
        <v>592823381221.03687</v>
      </c>
      <c r="AA25" s="16">
        <f>'BIFUbC-petroleum-diesel pre-CHP'!AA25+CHP!AA90</f>
        <v>589859264314.93164</v>
      </c>
      <c r="AB25" s="16">
        <f>'BIFUbC-petroleum-diesel pre-CHP'!AB25+CHP!AB90</f>
        <v>586909967993.35693</v>
      </c>
      <c r="AC25" s="16">
        <f>'BIFUbC-petroleum-diesel pre-CHP'!AC25+CHP!AC90</f>
        <v>583975418153.39014</v>
      </c>
      <c r="AD25" s="16">
        <f>'BIFUbC-petroleum-diesel pre-CHP'!AD25+CHP!AD90</f>
        <v>581055541062.62317</v>
      </c>
      <c r="AE25" s="16">
        <f>'BIFUbC-petroleum-diesel pre-CHP'!AE25+CHP!AE90</f>
        <v>578150263357.31006</v>
      </c>
      <c r="AF25" s="16">
        <f>'BIFUbC-petroleum-diesel pre-CHP'!AF25+CHP!AF90</f>
        <v>575259512040.52344</v>
      </c>
    </row>
    <row r="26" spans="1:33">
      <c r="A26" t="s">
        <v>26</v>
      </c>
      <c r="B26" s="16">
        <f>'BIFUbC-petroleum-diesel pre-CHP'!B26+CHP!B91</f>
        <v>42983144604859.344</v>
      </c>
      <c r="C26" s="16">
        <f>'BIFUbC-petroleum-diesel pre-CHP'!C26+CHP!C91</f>
        <v>43936807942876.016</v>
      </c>
      <c r="D26" s="16">
        <f>'BIFUbC-petroleum-diesel pre-CHP'!D26+CHP!D91</f>
        <v>44890471280892.703</v>
      </c>
      <c r="E26" s="16">
        <f>'BIFUbC-petroleum-diesel pre-CHP'!E26+CHP!E91</f>
        <v>45844134618909.375</v>
      </c>
      <c r="F26" s="16">
        <f>'BIFUbC-petroleum-diesel pre-CHP'!F26+CHP!F91</f>
        <v>46797797956926.055</v>
      </c>
      <c r="G26" s="16">
        <f>'BIFUbC-petroleum-diesel pre-CHP'!G26+CHP!G91</f>
        <v>47751461294942.727</v>
      </c>
      <c r="H26" s="16">
        <f>'BIFUbC-petroleum-diesel pre-CHP'!H26+CHP!H91</f>
        <v>48192151445937.789</v>
      </c>
      <c r="I26" s="16">
        <f>'BIFUbC-petroleum-diesel pre-CHP'!I26+CHP!I91</f>
        <v>48632841596932.695</v>
      </c>
      <c r="J26" s="16">
        <f>'BIFUbC-petroleum-diesel pre-CHP'!J26+CHP!J91</f>
        <v>49073531747927.625</v>
      </c>
      <c r="K26" s="16">
        <f>'BIFUbC-petroleum-diesel pre-CHP'!K26+CHP!K91</f>
        <v>49514221898922.539</v>
      </c>
      <c r="L26" s="16">
        <f>'BIFUbC-petroleum-diesel pre-CHP'!L26+CHP!L91</f>
        <v>49954912049917.555</v>
      </c>
      <c r="M26" s="16">
        <f>'BIFUbC-petroleum-diesel pre-CHP'!M26+CHP!M91</f>
        <v>50268223550382.156</v>
      </c>
      <c r="N26" s="16">
        <f>'BIFUbC-petroleum-diesel pre-CHP'!N26+CHP!N91</f>
        <v>50581535050846.852</v>
      </c>
      <c r="O26" s="16">
        <f>'BIFUbC-petroleum-diesel pre-CHP'!O26+CHP!O91</f>
        <v>50894846551311.547</v>
      </c>
      <c r="P26" s="16">
        <f>'BIFUbC-petroleum-diesel pre-CHP'!P26+CHP!P91</f>
        <v>51208158051776.242</v>
      </c>
      <c r="Q26" s="16">
        <f>'BIFUbC-petroleum-diesel pre-CHP'!Q26+CHP!Q91</f>
        <v>51521469552240.906</v>
      </c>
      <c r="R26" s="16">
        <f>'BIFUbC-petroleum-diesel pre-CHP'!R26+CHP!R91</f>
        <v>51767433088040.039</v>
      </c>
      <c r="S26" s="16">
        <f>'BIFUbC-petroleum-diesel pre-CHP'!S26+CHP!S91</f>
        <v>52013396623838.969</v>
      </c>
      <c r="T26" s="16">
        <f>'BIFUbC-petroleum-diesel pre-CHP'!T26+CHP!T91</f>
        <v>52259360159637.977</v>
      </c>
      <c r="U26" s="16">
        <f>'BIFUbC-petroleum-diesel pre-CHP'!U26+CHP!U91</f>
        <v>52505323695437</v>
      </c>
      <c r="V26" s="16">
        <f>'BIFUbC-petroleum-diesel pre-CHP'!V26+CHP!V91</f>
        <v>52751287231235.922</v>
      </c>
      <c r="W26" s="16">
        <f>'BIFUbC-petroleum-diesel pre-CHP'!W26+CHP!W91</f>
        <v>53087048053255.867</v>
      </c>
      <c r="X26" s="16">
        <f>'BIFUbC-petroleum-diesel pre-CHP'!X26+CHP!X91</f>
        <v>53361583452852.414</v>
      </c>
      <c r="Y26" s="16">
        <f>'BIFUbC-petroleum-diesel pre-CHP'!Y26+CHP!Y91</f>
        <v>53636118852449.047</v>
      </c>
      <c r="Z26" s="16">
        <f>'BIFUbC-petroleum-diesel pre-CHP'!Z26+CHP!Z91</f>
        <v>53910654252045.609</v>
      </c>
      <c r="AA26" s="16">
        <f>'BIFUbC-petroleum-diesel pre-CHP'!AA26+CHP!AA91</f>
        <v>54185189651642.156</v>
      </c>
      <c r="AB26" s="16">
        <f>'BIFUbC-petroleum-diesel pre-CHP'!AB26+CHP!AB91</f>
        <v>54459725051238.703</v>
      </c>
      <c r="AC26" s="16">
        <f>'BIFUbC-petroleum-diesel pre-CHP'!AC26+CHP!AC91</f>
        <v>54734260450835.344</v>
      </c>
      <c r="AD26" s="16">
        <f>'BIFUbC-petroleum-diesel pre-CHP'!AD26+CHP!AD91</f>
        <v>55008795850431.898</v>
      </c>
      <c r="AE26" s="16">
        <f>'BIFUbC-petroleum-diesel pre-CHP'!AE26+CHP!AE91</f>
        <v>55283331250028.438</v>
      </c>
      <c r="AF26" s="16">
        <f>'BIFUbC-petroleum-diesel pre-CHP'!AF26+CHP!AF91</f>
        <v>55557866649625.078</v>
      </c>
    </row>
    <row r="30" spans="1:33">
      <c r="B30" s="16"/>
      <c r="C30" s="16"/>
      <c r="D30" s="16"/>
      <c r="E30" s="16"/>
      <c r="F30" s="16"/>
      <c r="G30" s="16"/>
      <c r="H30" s="16"/>
      <c r="I30" s="16"/>
      <c r="J30" s="16"/>
      <c r="K30" s="16"/>
      <c r="L30" s="16"/>
      <c r="M30" s="16"/>
      <c r="N30" s="16"/>
      <c r="O30" s="16"/>
      <c r="P30" s="16"/>
      <c r="Q30" s="16"/>
      <c r="R30" s="16"/>
      <c r="S30" s="16"/>
      <c r="T30" s="16"/>
      <c r="U30" s="16"/>
      <c r="V30" s="16"/>
      <c r="W30" s="16"/>
      <c r="X30" s="16"/>
      <c r="Y30" s="16"/>
      <c r="Z30" s="16"/>
      <c r="AA30" s="16"/>
      <c r="AB30" s="16"/>
      <c r="AC30" s="16"/>
      <c r="AD30" s="16"/>
      <c r="AE30" s="16"/>
      <c r="AF30" s="16"/>
      <c r="AG30" s="16"/>
    </row>
    <row r="31" spans="1:33">
      <c r="B31" s="16"/>
      <c r="C31" s="16"/>
      <c r="D31" s="16"/>
      <c r="E31" s="16"/>
      <c r="F31" s="16"/>
      <c r="G31" s="16"/>
      <c r="H31" s="16"/>
      <c r="I31" s="16"/>
      <c r="J31" s="16"/>
      <c r="K31" s="16"/>
      <c r="L31" s="16"/>
      <c r="M31" s="16"/>
      <c r="N31" s="16"/>
      <c r="O31" s="16"/>
      <c r="P31" s="16"/>
      <c r="Q31" s="16"/>
      <c r="R31" s="16"/>
      <c r="S31" s="16"/>
      <c r="T31" s="16"/>
      <c r="U31" s="16"/>
      <c r="V31" s="16"/>
      <c r="W31" s="16"/>
      <c r="X31" s="16"/>
      <c r="Y31" s="16"/>
      <c r="Z31" s="16"/>
      <c r="AA31" s="16"/>
      <c r="AB31" s="16"/>
      <c r="AC31" s="16"/>
      <c r="AD31" s="16"/>
      <c r="AE31" s="16"/>
      <c r="AF31" s="16"/>
      <c r="AG31" s="16"/>
    </row>
    <row r="32" spans="1:33">
      <c r="B32" s="16"/>
      <c r="C32" s="16"/>
      <c r="D32" s="16"/>
      <c r="E32" s="16"/>
      <c r="F32" s="16"/>
      <c r="G32" s="16"/>
      <c r="H32" s="16"/>
      <c r="I32" s="16"/>
      <c r="J32" s="16"/>
      <c r="K32" s="16"/>
      <c r="L32" s="16"/>
      <c r="M32" s="16"/>
      <c r="N32" s="16"/>
      <c r="O32" s="16"/>
      <c r="P32" s="16"/>
      <c r="Q32" s="16"/>
      <c r="R32" s="16"/>
      <c r="S32" s="16"/>
      <c r="T32" s="16"/>
      <c r="U32" s="16"/>
      <c r="V32" s="16"/>
      <c r="W32" s="16"/>
      <c r="X32" s="16"/>
      <c r="Y32" s="16"/>
      <c r="Z32" s="16"/>
      <c r="AA32" s="16"/>
      <c r="AB32" s="16"/>
      <c r="AC32" s="16"/>
      <c r="AD32" s="16"/>
      <c r="AE32" s="16"/>
      <c r="AF32" s="16"/>
      <c r="AG32" s="16"/>
    </row>
    <row r="33" spans="2:33">
      <c r="B33" s="16"/>
      <c r="C33" s="16"/>
      <c r="D33" s="16"/>
      <c r="E33" s="16"/>
      <c r="F33" s="16"/>
      <c r="G33" s="16"/>
      <c r="H33" s="16"/>
      <c r="I33" s="16"/>
      <c r="J33" s="16"/>
      <c r="K33" s="16"/>
      <c r="L33" s="16"/>
      <c r="M33" s="16"/>
      <c r="N33" s="16"/>
      <c r="O33" s="16"/>
      <c r="P33" s="16"/>
      <c r="Q33" s="16"/>
      <c r="R33" s="16"/>
      <c r="S33" s="16"/>
      <c r="T33" s="16"/>
      <c r="U33" s="16"/>
      <c r="V33" s="16"/>
      <c r="W33" s="16"/>
      <c r="X33" s="16"/>
      <c r="Y33" s="16"/>
      <c r="Z33" s="16"/>
      <c r="AA33" s="16"/>
      <c r="AB33" s="16"/>
      <c r="AC33" s="16"/>
      <c r="AD33" s="16"/>
      <c r="AE33" s="16"/>
      <c r="AF33" s="16"/>
      <c r="AG33" s="16"/>
    </row>
    <row r="34" spans="2:33">
      <c r="B34" s="16"/>
      <c r="C34" s="16"/>
      <c r="D34" s="16"/>
      <c r="E34" s="16"/>
      <c r="F34" s="16"/>
      <c r="G34" s="16"/>
      <c r="H34" s="16"/>
      <c r="I34" s="16"/>
      <c r="J34" s="16"/>
      <c r="K34" s="16"/>
      <c r="L34" s="16"/>
      <c r="M34" s="16"/>
      <c r="N34" s="16"/>
      <c r="O34" s="16"/>
      <c r="P34" s="16"/>
      <c r="Q34" s="16"/>
      <c r="R34" s="16"/>
      <c r="S34" s="16"/>
      <c r="T34" s="16"/>
      <c r="U34" s="16"/>
      <c r="V34" s="16"/>
      <c r="W34" s="16"/>
      <c r="X34" s="16"/>
      <c r="Y34" s="16"/>
      <c r="Z34" s="16"/>
      <c r="AA34" s="16"/>
      <c r="AB34" s="16"/>
      <c r="AC34" s="16"/>
      <c r="AD34" s="16"/>
      <c r="AE34" s="16"/>
      <c r="AF34" s="16"/>
      <c r="AG34" s="16"/>
    </row>
    <row r="35" spans="2:33">
      <c r="B35" s="16"/>
      <c r="C35" s="16"/>
      <c r="D35" s="16"/>
      <c r="E35" s="16"/>
      <c r="F35" s="16"/>
      <c r="G35" s="16"/>
      <c r="H35" s="16"/>
      <c r="I35" s="16"/>
      <c r="J35" s="16"/>
      <c r="K35" s="16"/>
      <c r="L35" s="16"/>
      <c r="M35" s="16"/>
      <c r="N35" s="16"/>
      <c r="O35" s="16"/>
      <c r="P35" s="16"/>
      <c r="Q35" s="16"/>
      <c r="R35" s="16"/>
      <c r="S35" s="16"/>
      <c r="T35" s="16"/>
      <c r="U35" s="16"/>
      <c r="V35" s="16"/>
      <c r="W35" s="16"/>
      <c r="X35" s="16"/>
      <c r="Y35" s="16"/>
      <c r="Z35" s="16"/>
      <c r="AA35" s="16"/>
      <c r="AB35" s="16"/>
      <c r="AC35" s="16"/>
      <c r="AD35" s="16"/>
      <c r="AE35" s="16"/>
      <c r="AF35" s="16"/>
      <c r="AG35" s="16"/>
    </row>
    <row r="36" spans="2:33">
      <c r="B36" s="16"/>
      <c r="C36" s="16"/>
      <c r="D36" s="16"/>
      <c r="E36" s="16"/>
      <c r="F36" s="16"/>
      <c r="G36" s="16"/>
      <c r="H36" s="16"/>
      <c r="I36" s="16"/>
      <c r="J36" s="16"/>
      <c r="K36" s="16"/>
      <c r="L36" s="16"/>
      <c r="M36" s="16"/>
      <c r="N36" s="16"/>
      <c r="O36" s="16"/>
      <c r="P36" s="16"/>
      <c r="Q36" s="16"/>
      <c r="R36" s="16"/>
      <c r="S36" s="16"/>
      <c r="T36" s="16"/>
      <c r="U36" s="16"/>
      <c r="V36" s="16"/>
      <c r="W36" s="16"/>
      <c r="X36" s="16"/>
      <c r="Y36" s="16"/>
      <c r="Z36" s="16"/>
      <c r="AA36" s="16"/>
      <c r="AB36" s="16"/>
      <c r="AC36" s="16"/>
      <c r="AD36" s="16"/>
      <c r="AE36" s="16"/>
      <c r="AF36" s="16"/>
      <c r="AG36" s="16"/>
    </row>
    <row r="37" spans="2:33">
      <c r="B37" s="16"/>
      <c r="C37" s="16"/>
      <c r="D37" s="16"/>
      <c r="E37" s="16"/>
      <c r="F37" s="16"/>
      <c r="G37" s="16"/>
      <c r="H37" s="16"/>
      <c r="I37" s="16"/>
      <c r="J37" s="16"/>
      <c r="K37" s="16"/>
      <c r="L37" s="16"/>
      <c r="M37" s="16"/>
      <c r="N37" s="16"/>
      <c r="O37" s="16"/>
      <c r="P37" s="16"/>
      <c r="Q37" s="16"/>
      <c r="R37" s="16"/>
      <c r="S37" s="16"/>
      <c r="T37" s="16"/>
      <c r="U37" s="16"/>
      <c r="V37" s="16"/>
      <c r="W37" s="16"/>
      <c r="X37" s="16"/>
      <c r="Y37" s="16"/>
      <c r="Z37" s="16"/>
      <c r="AA37" s="16"/>
      <c r="AB37" s="16"/>
      <c r="AC37" s="16"/>
      <c r="AD37" s="16"/>
      <c r="AE37" s="16"/>
      <c r="AF37" s="16"/>
      <c r="AG37" s="16"/>
    </row>
    <row r="39" spans="2:33">
      <c r="B39" s="16"/>
      <c r="C39" s="16"/>
      <c r="D39" s="16"/>
      <c r="E39" s="16"/>
      <c r="F39" s="16"/>
      <c r="G39" s="16"/>
      <c r="H39" s="16"/>
      <c r="I39" s="16"/>
      <c r="J39" s="16"/>
      <c r="K39" s="16"/>
      <c r="L39" s="16"/>
      <c r="M39" s="16"/>
      <c r="N39" s="16"/>
      <c r="O39" s="16"/>
      <c r="P39" s="16"/>
      <c r="Q39" s="16"/>
      <c r="R39" s="16"/>
      <c r="S39" s="16"/>
      <c r="T39" s="16"/>
      <c r="U39" s="16"/>
      <c r="V39" s="16"/>
      <c r="W39" s="16"/>
      <c r="X39" s="16"/>
      <c r="Y39" s="16"/>
      <c r="Z39" s="16"/>
      <c r="AA39" s="16"/>
      <c r="AB39" s="16"/>
      <c r="AC39" s="16"/>
      <c r="AD39" s="16"/>
      <c r="AE39" s="16"/>
      <c r="AF39" s="16"/>
      <c r="AG39" s="16"/>
    </row>
    <row r="40" spans="2:33">
      <c r="B40" s="16"/>
      <c r="C40" s="16"/>
      <c r="D40" s="16"/>
      <c r="E40" s="16"/>
      <c r="F40" s="16"/>
      <c r="G40" s="16"/>
      <c r="H40" s="16"/>
      <c r="I40" s="16"/>
      <c r="J40" s="16"/>
      <c r="K40" s="16"/>
      <c r="L40" s="16"/>
      <c r="M40" s="16"/>
      <c r="N40" s="16"/>
      <c r="O40" s="16"/>
      <c r="P40" s="16"/>
      <c r="Q40" s="16"/>
      <c r="R40" s="16"/>
      <c r="S40" s="16"/>
      <c r="T40" s="16"/>
      <c r="U40" s="16"/>
      <c r="V40" s="16"/>
      <c r="W40" s="16"/>
      <c r="X40" s="16"/>
      <c r="Y40" s="16"/>
      <c r="Z40" s="16"/>
      <c r="AA40" s="16"/>
      <c r="AB40" s="16"/>
      <c r="AC40" s="16"/>
      <c r="AD40" s="16"/>
      <c r="AE40" s="16"/>
      <c r="AF40" s="16"/>
      <c r="AG40" s="16"/>
    </row>
    <row r="41" spans="2:33">
      <c r="B41" s="16"/>
      <c r="C41" s="16"/>
      <c r="D41" s="16"/>
      <c r="E41" s="16"/>
      <c r="F41" s="16"/>
      <c r="G41" s="16"/>
      <c r="H41" s="16"/>
      <c r="I41" s="16"/>
      <c r="J41" s="16"/>
      <c r="K41" s="16"/>
      <c r="L41" s="16"/>
      <c r="M41" s="16"/>
      <c r="N41" s="16"/>
      <c r="O41" s="16"/>
      <c r="P41" s="16"/>
      <c r="Q41" s="16"/>
      <c r="R41" s="16"/>
      <c r="S41" s="16"/>
      <c r="T41" s="16"/>
      <c r="U41" s="16"/>
      <c r="V41" s="16"/>
      <c r="W41" s="16"/>
      <c r="X41" s="16"/>
      <c r="Y41" s="16"/>
      <c r="Z41" s="16"/>
      <c r="AA41" s="16"/>
      <c r="AB41" s="16"/>
      <c r="AC41" s="16"/>
      <c r="AD41" s="16"/>
      <c r="AE41" s="16"/>
      <c r="AF41" s="16"/>
      <c r="AG41" s="16"/>
    </row>
    <row r="42" spans="2:33">
      <c r="B42" s="16"/>
      <c r="C42" s="16"/>
      <c r="D42" s="16"/>
      <c r="E42" s="16"/>
      <c r="F42" s="16"/>
      <c r="G42" s="16"/>
      <c r="H42" s="16"/>
      <c r="I42" s="16"/>
      <c r="J42" s="16"/>
      <c r="K42" s="16"/>
      <c r="L42" s="16"/>
      <c r="M42" s="16"/>
      <c r="N42" s="16"/>
      <c r="O42" s="16"/>
      <c r="P42" s="16"/>
      <c r="Q42" s="16"/>
      <c r="R42" s="16"/>
      <c r="S42" s="16"/>
      <c r="T42" s="16"/>
      <c r="U42" s="16"/>
      <c r="V42" s="16"/>
      <c r="W42" s="16"/>
      <c r="X42" s="16"/>
      <c r="Y42" s="16"/>
      <c r="Z42" s="16"/>
      <c r="AA42" s="16"/>
      <c r="AB42" s="16"/>
      <c r="AC42" s="16"/>
      <c r="AD42" s="16"/>
      <c r="AE42" s="16"/>
      <c r="AF42" s="16"/>
      <c r="AG42" s="16"/>
    </row>
    <row r="43" spans="2:33">
      <c r="B43" s="16"/>
      <c r="C43" s="16"/>
      <c r="D43" s="16"/>
      <c r="E43" s="16"/>
      <c r="F43" s="16"/>
      <c r="G43" s="16"/>
      <c r="H43" s="16"/>
      <c r="I43" s="16"/>
      <c r="J43" s="16"/>
      <c r="K43" s="16"/>
      <c r="L43" s="16"/>
      <c r="M43" s="16"/>
      <c r="N43" s="16"/>
      <c r="O43" s="16"/>
      <c r="P43" s="16"/>
      <c r="Q43" s="16"/>
      <c r="R43" s="16"/>
      <c r="S43" s="16"/>
      <c r="T43" s="16"/>
      <c r="U43" s="16"/>
      <c r="V43" s="16"/>
      <c r="W43" s="16"/>
      <c r="X43" s="16"/>
      <c r="Y43" s="16"/>
      <c r="Z43" s="16"/>
      <c r="AA43" s="16"/>
      <c r="AB43" s="16"/>
      <c r="AC43" s="16"/>
      <c r="AD43" s="16"/>
      <c r="AE43" s="16"/>
      <c r="AF43" s="16"/>
      <c r="AG43" s="16"/>
    </row>
    <row r="44" spans="2:33">
      <c r="B44" s="16"/>
      <c r="C44" s="16"/>
      <c r="D44" s="16"/>
      <c r="E44" s="16"/>
      <c r="F44" s="16"/>
      <c r="G44" s="16"/>
      <c r="H44" s="16"/>
      <c r="I44" s="16"/>
      <c r="J44" s="16"/>
      <c r="K44" s="16"/>
      <c r="L44" s="16"/>
      <c r="M44" s="16"/>
      <c r="N44" s="16"/>
      <c r="O44" s="16"/>
      <c r="P44" s="16"/>
      <c r="Q44" s="16"/>
      <c r="R44" s="16"/>
      <c r="S44" s="16"/>
      <c r="T44" s="16"/>
      <c r="U44" s="16"/>
      <c r="V44" s="16"/>
      <c r="W44" s="16"/>
      <c r="X44" s="16"/>
      <c r="Y44" s="16"/>
      <c r="Z44" s="16"/>
      <c r="AA44" s="16"/>
      <c r="AB44" s="16"/>
      <c r="AC44" s="16"/>
      <c r="AD44" s="16"/>
      <c r="AE44" s="16"/>
      <c r="AF44" s="16"/>
      <c r="AG44" s="16"/>
    </row>
    <row r="45" spans="2:33">
      <c r="B45" s="16"/>
      <c r="C45" s="16"/>
      <c r="D45" s="16"/>
      <c r="E45" s="16"/>
      <c r="F45" s="16"/>
      <c r="G45" s="16"/>
      <c r="H45" s="16"/>
      <c r="I45" s="16"/>
      <c r="J45" s="16"/>
      <c r="K45" s="16"/>
      <c r="L45" s="16"/>
      <c r="M45" s="16"/>
      <c r="N45" s="16"/>
      <c r="O45" s="16"/>
      <c r="P45" s="16"/>
      <c r="Q45" s="16"/>
      <c r="R45" s="16"/>
      <c r="S45" s="16"/>
      <c r="T45" s="16"/>
      <c r="U45" s="16"/>
      <c r="V45" s="16"/>
      <c r="W45" s="16"/>
      <c r="X45" s="16"/>
      <c r="Y45" s="16"/>
      <c r="Z45" s="16"/>
      <c r="AA45" s="16"/>
      <c r="AB45" s="16"/>
      <c r="AC45" s="16"/>
      <c r="AD45" s="16"/>
      <c r="AE45" s="16"/>
      <c r="AF45" s="16"/>
      <c r="AG45" s="16"/>
    </row>
    <row r="46" spans="2:33">
      <c r="B46" s="16"/>
      <c r="C46" s="16"/>
      <c r="D46" s="16"/>
      <c r="E46" s="16"/>
      <c r="F46" s="16"/>
      <c r="G46" s="16"/>
      <c r="H46" s="16"/>
      <c r="I46" s="16"/>
      <c r="J46" s="16"/>
      <c r="K46" s="16"/>
      <c r="L46" s="16"/>
      <c r="M46" s="16"/>
      <c r="N46" s="16"/>
      <c r="O46" s="16"/>
      <c r="P46" s="16"/>
      <c r="Q46" s="16"/>
      <c r="R46" s="16"/>
      <c r="S46" s="16"/>
      <c r="T46" s="16"/>
      <c r="U46" s="16"/>
      <c r="V46" s="16"/>
      <c r="W46" s="16"/>
      <c r="X46" s="16"/>
      <c r="Y46" s="16"/>
      <c r="Z46" s="16"/>
      <c r="AA46" s="16"/>
      <c r="AB46" s="16"/>
      <c r="AC46" s="16"/>
      <c r="AD46" s="16"/>
      <c r="AE46" s="16"/>
      <c r="AF46" s="16"/>
      <c r="AG46" s="16"/>
    </row>
    <row r="47" spans="2:33">
      <c r="B47" s="16"/>
      <c r="C47" s="16"/>
      <c r="D47" s="16"/>
      <c r="E47" s="16"/>
      <c r="F47" s="16"/>
      <c r="G47" s="16"/>
      <c r="H47" s="16"/>
      <c r="I47" s="16"/>
      <c r="J47" s="16"/>
      <c r="K47" s="16"/>
      <c r="L47" s="16"/>
      <c r="M47" s="16"/>
      <c r="N47" s="16"/>
      <c r="O47" s="16"/>
      <c r="P47" s="16"/>
      <c r="Q47" s="16"/>
      <c r="R47" s="16"/>
      <c r="S47" s="16"/>
      <c r="T47" s="16"/>
      <c r="U47" s="16"/>
      <c r="V47" s="16"/>
      <c r="W47" s="16"/>
      <c r="X47" s="16"/>
      <c r="Y47" s="16"/>
      <c r="Z47" s="16"/>
      <c r="AA47" s="16"/>
      <c r="AB47" s="16"/>
      <c r="AC47" s="16"/>
      <c r="AD47" s="16"/>
      <c r="AE47" s="16"/>
      <c r="AF47" s="16"/>
      <c r="AG47" s="16"/>
    </row>
    <row r="48" spans="2:33">
      <c r="B48" s="16"/>
      <c r="C48" s="16"/>
      <c r="D48" s="16"/>
      <c r="E48" s="16"/>
      <c r="F48" s="16"/>
      <c r="G48" s="16"/>
      <c r="H48" s="16"/>
      <c r="I48" s="16"/>
      <c r="J48" s="16"/>
      <c r="K48" s="16"/>
      <c r="L48" s="16"/>
      <c r="M48" s="16"/>
      <c r="N48" s="16"/>
      <c r="O48" s="16"/>
      <c r="P48" s="16"/>
      <c r="Q48" s="16"/>
      <c r="R48" s="16"/>
      <c r="S48" s="16"/>
      <c r="T48" s="16"/>
      <c r="U48" s="16"/>
      <c r="V48" s="16"/>
      <c r="W48" s="16"/>
      <c r="X48" s="16"/>
      <c r="Y48" s="16"/>
      <c r="Z48" s="16"/>
      <c r="AA48" s="16"/>
      <c r="AB48" s="16"/>
      <c r="AC48" s="16"/>
      <c r="AD48" s="16"/>
      <c r="AE48" s="16"/>
      <c r="AF48" s="16"/>
      <c r="AG48" s="16"/>
    </row>
    <row r="49" spans="2:33">
      <c r="B49" s="16"/>
      <c r="C49" s="16"/>
      <c r="D49" s="16"/>
      <c r="E49" s="16"/>
      <c r="F49" s="16"/>
      <c r="G49" s="16"/>
      <c r="H49" s="16"/>
      <c r="I49" s="16"/>
      <c r="J49" s="16"/>
      <c r="K49" s="16"/>
      <c r="L49" s="16"/>
      <c r="M49" s="16"/>
      <c r="N49" s="16"/>
      <c r="O49" s="16"/>
      <c r="P49" s="16"/>
      <c r="Q49" s="16"/>
      <c r="R49" s="16"/>
      <c r="S49" s="16"/>
      <c r="T49" s="16"/>
      <c r="U49" s="16"/>
      <c r="V49" s="16"/>
      <c r="W49" s="16"/>
      <c r="X49" s="16"/>
      <c r="Y49" s="16"/>
      <c r="Z49" s="16"/>
      <c r="AA49" s="16"/>
      <c r="AB49" s="16"/>
      <c r="AC49" s="16"/>
      <c r="AD49" s="16"/>
      <c r="AE49" s="16"/>
      <c r="AF49" s="16"/>
      <c r="AG49" s="16"/>
    </row>
    <row r="50" spans="2:33">
      <c r="B50" s="16"/>
      <c r="C50" s="16"/>
      <c r="D50" s="16"/>
      <c r="E50" s="16"/>
      <c r="F50" s="16"/>
      <c r="G50" s="16"/>
      <c r="H50" s="16"/>
      <c r="I50" s="16"/>
      <c r="J50" s="16"/>
      <c r="K50" s="16"/>
      <c r="L50" s="16"/>
      <c r="M50" s="16"/>
      <c r="N50" s="16"/>
      <c r="O50" s="16"/>
      <c r="P50" s="16"/>
      <c r="Q50" s="16"/>
      <c r="R50" s="16"/>
      <c r="S50" s="16"/>
      <c r="T50" s="16"/>
      <c r="U50" s="16"/>
      <c r="V50" s="16"/>
      <c r="W50" s="16"/>
      <c r="X50" s="16"/>
      <c r="Y50" s="16"/>
      <c r="Z50" s="16"/>
      <c r="AA50" s="16"/>
      <c r="AB50" s="16"/>
      <c r="AC50" s="16"/>
      <c r="AD50" s="16"/>
      <c r="AE50" s="16"/>
      <c r="AF50" s="16"/>
      <c r="AG50" s="16"/>
    </row>
    <row r="51" spans="2:33">
      <c r="B51" s="16"/>
      <c r="C51" s="16"/>
      <c r="D51" s="16"/>
      <c r="E51" s="16"/>
      <c r="F51" s="16"/>
      <c r="G51" s="16"/>
      <c r="H51" s="16"/>
      <c r="I51" s="16"/>
      <c r="J51" s="16"/>
      <c r="K51" s="16"/>
      <c r="L51" s="16"/>
      <c r="M51" s="16"/>
      <c r="N51" s="16"/>
      <c r="O51" s="16"/>
      <c r="P51" s="16"/>
      <c r="Q51" s="16"/>
      <c r="R51" s="16"/>
      <c r="S51" s="16"/>
      <c r="T51" s="16"/>
      <c r="U51" s="16"/>
      <c r="V51" s="16"/>
      <c r="W51" s="16"/>
      <c r="X51" s="16"/>
      <c r="Y51" s="16"/>
      <c r="Z51" s="16"/>
      <c r="AA51" s="16"/>
      <c r="AB51" s="16"/>
      <c r="AC51" s="16"/>
      <c r="AD51" s="16"/>
      <c r="AE51" s="16"/>
      <c r="AF51" s="16"/>
      <c r="AG51" s="16"/>
    </row>
    <row r="54" spans="2:33">
      <c r="B54" s="16"/>
      <c r="C54" s="16"/>
      <c r="D54" s="16"/>
      <c r="E54" s="16"/>
      <c r="F54" s="16"/>
      <c r="G54" s="16"/>
      <c r="H54" s="16"/>
      <c r="I54" s="16"/>
      <c r="J54" s="16"/>
      <c r="K54" s="16"/>
      <c r="L54" s="16"/>
      <c r="M54" s="16"/>
      <c r="N54" s="16"/>
      <c r="O54" s="16"/>
      <c r="P54" s="16"/>
      <c r="Q54" s="16"/>
      <c r="R54" s="16"/>
      <c r="S54" s="16"/>
      <c r="T54" s="16"/>
      <c r="U54" s="16"/>
      <c r="V54" s="16"/>
      <c r="W54" s="16"/>
      <c r="X54" s="16"/>
      <c r="Y54" s="16"/>
      <c r="Z54" s="16"/>
      <c r="AA54" s="16"/>
      <c r="AB54" s="16"/>
      <c r="AC54" s="16"/>
      <c r="AD54" s="16"/>
      <c r="AE54" s="16"/>
      <c r="AF54" s="16"/>
      <c r="AG54" s="16"/>
    </row>
    <row r="56" spans="2:33">
      <c r="B56" s="21"/>
    </row>
    <row r="57" spans="2:33">
      <c r="B57" s="21"/>
    </row>
    <row r="58" spans="2:33">
      <c r="B58" s="21"/>
    </row>
    <row r="59" spans="2:33">
      <c r="B59" s="21"/>
    </row>
    <row r="60" spans="2:33">
      <c r="B60" s="21"/>
    </row>
    <row r="61" spans="2:33">
      <c r="B61" s="21"/>
    </row>
    <row r="62" spans="2:33">
      <c r="B62" s="21"/>
    </row>
    <row r="63" spans="2:33">
      <c r="B63" s="21"/>
    </row>
    <row r="64" spans="2:33">
      <c r="B64" s="21"/>
    </row>
    <row r="65" spans="2:2">
      <c r="B65" s="21"/>
    </row>
    <row r="66" spans="2:2">
      <c r="B66" s="21"/>
    </row>
    <row r="67" spans="2:2">
      <c r="B67" s="21"/>
    </row>
    <row r="68" spans="2:2">
      <c r="B68" s="21"/>
    </row>
    <row r="69" spans="2:2">
      <c r="B69" s="21"/>
    </row>
    <row r="70" spans="2:2">
      <c r="B70" s="21"/>
    </row>
    <row r="71" spans="2:2">
      <c r="B71" s="21"/>
    </row>
    <row r="72" spans="2:2">
      <c r="B72" s="21"/>
    </row>
    <row r="73" spans="2:2">
      <c r="B73" s="21"/>
    </row>
    <row r="74" spans="2:2">
      <c r="B74" s="21"/>
    </row>
    <row r="75" spans="2:2">
      <c r="B75" s="21"/>
    </row>
    <row r="76" spans="2:2">
      <c r="B76" s="21"/>
    </row>
    <row r="77" spans="2:2">
      <c r="B77" s="21"/>
    </row>
    <row r="78" spans="2:2">
      <c r="B78" s="21"/>
    </row>
    <row r="79" spans="2:2">
      <c r="B79" s="21"/>
    </row>
    <row r="80" spans="2:2">
      <c r="B80" s="21"/>
    </row>
  </sheetData>
  <phoneticPr fontId="34" type="noConversion"/>
  <pageMargins left="0.7" right="0.7" top="0.75" bottom="0.75" header="0.3" footer="0.3"/>
  <drawing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theme="3"/>
  </sheetPr>
  <dimension ref="A1:AI26"/>
  <sheetViews>
    <sheetView zoomScale="55" zoomScaleNormal="55" workbookViewId="0">
      <selection activeCell="B2" sqref="B2:AF26"/>
    </sheetView>
  </sheetViews>
  <sheetFormatPr defaultColWidth="9.140625" defaultRowHeight="15"/>
  <cols>
    <col min="1" max="1" width="39.85546875" customWidth="1"/>
    <col min="2" max="33" width="11" customWidth="1"/>
  </cols>
  <sheetData>
    <row r="1" spans="1:35">
      <c r="A1" s="24" t="s">
        <v>27</v>
      </c>
      <c r="B1" s="1">
        <v>2020</v>
      </c>
      <c r="C1" s="1">
        <v>2021</v>
      </c>
      <c r="D1" s="1">
        <v>2022</v>
      </c>
      <c r="E1" s="1">
        <v>2023</v>
      </c>
      <c r="F1" s="1">
        <v>2024</v>
      </c>
      <c r="G1" s="1">
        <v>2025</v>
      </c>
      <c r="H1" s="1">
        <v>2026</v>
      </c>
      <c r="I1" s="1">
        <v>2027</v>
      </c>
      <c r="J1" s="1">
        <v>2028</v>
      </c>
      <c r="K1" s="1">
        <v>2029</v>
      </c>
      <c r="L1" s="1">
        <v>2030</v>
      </c>
      <c r="M1" s="1">
        <v>2031</v>
      </c>
      <c r="N1" s="1">
        <v>2032</v>
      </c>
      <c r="O1" s="1">
        <v>2033</v>
      </c>
      <c r="P1" s="1">
        <v>2034</v>
      </c>
      <c r="Q1" s="1">
        <v>2035</v>
      </c>
      <c r="R1" s="1">
        <v>2036</v>
      </c>
      <c r="S1" s="1">
        <v>2037</v>
      </c>
      <c r="T1" s="1">
        <v>2038</v>
      </c>
      <c r="U1" s="1">
        <v>2039</v>
      </c>
      <c r="V1" s="1">
        <v>2040</v>
      </c>
      <c r="W1" s="1">
        <v>2041</v>
      </c>
      <c r="X1" s="1">
        <v>2042</v>
      </c>
      <c r="Y1" s="1">
        <v>2043</v>
      </c>
      <c r="Z1" s="1">
        <v>2044</v>
      </c>
      <c r="AA1" s="1">
        <v>2045</v>
      </c>
      <c r="AB1" s="1">
        <v>2046</v>
      </c>
      <c r="AC1" s="1">
        <v>2047</v>
      </c>
      <c r="AD1" s="1">
        <v>2048</v>
      </c>
      <c r="AE1" s="1">
        <v>2049</v>
      </c>
      <c r="AF1" s="1">
        <v>2050</v>
      </c>
      <c r="AG1" s="1"/>
      <c r="AH1" s="1"/>
      <c r="AI1" s="1"/>
    </row>
    <row r="2" spans="1:35">
      <c r="A2" t="s">
        <v>2</v>
      </c>
      <c r="B2" s="16">
        <f>'KEEI BAU - Industry'!R37*'Others Split'!$D$47*'Others Split'!$L$6</f>
        <v>2339174908622.5283</v>
      </c>
      <c r="C2" s="16">
        <f>'KEEI BAU - Industry'!S37*'Others Split'!$D$47*'Others Split'!$L$6</f>
        <v>2391072574328.2661</v>
      </c>
      <c r="D2" s="16">
        <f>'KEEI BAU - Industry'!T37*'Others Split'!$D$47*'Others Split'!$L$6</f>
        <v>2442970240034.0039</v>
      </c>
      <c r="E2" s="16">
        <f>'KEEI BAU - Industry'!U37*'Others Split'!$D$47*'Others Split'!$L$6</f>
        <v>2494867905739.7412</v>
      </c>
      <c r="F2" s="16">
        <f>'KEEI BAU - Industry'!V37*'Others Split'!$D$47*'Others Split'!$L$6</f>
        <v>2546765571445.479</v>
      </c>
      <c r="G2" s="16">
        <f>'KEEI BAU - Industry'!W37*'Others Split'!$D$47*'Others Split'!$L$6</f>
        <v>2598663237151.2168</v>
      </c>
      <c r="H2" s="16">
        <f>'KEEI BAU - Industry'!X37*'Others Split'!$D$47*'Others Split'!$L$6</f>
        <v>2622645994605.8467</v>
      </c>
      <c r="I2" s="16">
        <f>'KEEI BAU - Industry'!Y37*'Others Split'!$D$47*'Others Split'!$L$6</f>
        <v>2646628752060.4697</v>
      </c>
      <c r="J2" s="16">
        <f>'KEEI BAU - Industry'!Z37*'Others Split'!$D$47*'Others Split'!$L$6</f>
        <v>2670611509515.0923</v>
      </c>
      <c r="K2" s="16">
        <f>'KEEI BAU - Industry'!AA37*'Others Split'!$D$47*'Others Split'!$L$6</f>
        <v>2694594266969.7153</v>
      </c>
      <c r="L2" s="16">
        <f>'KEEI BAU - Industry'!AB37*'Others Split'!$D$47*'Others Split'!$L$6</f>
        <v>2718577024424.3423</v>
      </c>
      <c r="M2" s="16">
        <f>'KEEI BAU - Industry'!AC37*'Others Split'!$D$47*'Others Split'!$L$6</f>
        <v>2735627888528.2886</v>
      </c>
      <c r="N2" s="16">
        <f>'KEEI BAU - Industry'!AD37*'Others Split'!$D$47*'Others Split'!$L$6</f>
        <v>2752678752632.2393</v>
      </c>
      <c r="O2" s="16">
        <f>'KEEI BAU - Industry'!AE37*'Others Split'!$D$47*'Others Split'!$L$6</f>
        <v>2769729616736.1909</v>
      </c>
      <c r="P2" s="16">
        <f>'KEEI BAU - Industry'!AF37*'Others Split'!$D$47*'Others Split'!$L$6</f>
        <v>2786780480840.1416</v>
      </c>
      <c r="Q2" s="16">
        <f>'KEEI BAU - Industry'!AG37*'Others Split'!$D$47*'Others Split'!$L$6</f>
        <v>2803831344944.0913</v>
      </c>
      <c r="R2" s="16">
        <f>'KEEI BAU - Industry'!AH37*'Others Split'!$D$47*'Others Split'!$L$6</f>
        <v>2817217070035.0498</v>
      </c>
      <c r="S2" s="16">
        <f>'KEEI BAU - Industry'!AI37*'Others Split'!$D$47*'Others Split'!$L$6</f>
        <v>2830602795125.9971</v>
      </c>
      <c r="T2" s="16">
        <f>'KEEI BAU - Industry'!AJ37*'Others Split'!$D$47*'Others Split'!$L$6</f>
        <v>2843988520216.9492</v>
      </c>
      <c r="U2" s="16">
        <f>'KEEI BAU - Industry'!AK37*'Others Split'!$D$47*'Others Split'!$L$6</f>
        <v>2857374245307.9014</v>
      </c>
      <c r="V2" s="16">
        <f>'KEEI BAU - Industry'!AL37*'Others Split'!$D$47*'Others Split'!$L$6</f>
        <v>2870759970398.8491</v>
      </c>
      <c r="W2" s="16">
        <f>'KEEI BAU - Industry'!AM37*'Others Split'!$D$47*'Others Split'!$L$6</f>
        <v>2889032547507.1338</v>
      </c>
      <c r="X2" s="16">
        <f>'KEEI BAU - Industry'!AN37*'Others Split'!$D$47*'Others Split'!$L$6</f>
        <v>2903973180058.145</v>
      </c>
      <c r="Y2" s="16">
        <f>'KEEI BAU - Industry'!AO37*'Others Split'!$D$47*'Others Split'!$L$6</f>
        <v>2918913812609.1606</v>
      </c>
      <c r="Z2" s="16">
        <f>'KEEI BAU - Industry'!AP37*'Others Split'!$D$47*'Others Split'!$L$6</f>
        <v>2933854445160.1719</v>
      </c>
      <c r="AA2" s="16">
        <f>'KEEI BAU - Industry'!AQ37*'Others Split'!$D$47*'Others Split'!$L$6</f>
        <v>2948795077711.1821</v>
      </c>
      <c r="AB2" s="16">
        <f>'KEEI BAU - Industry'!AR37*'Others Split'!$D$47*'Others Split'!$L$6</f>
        <v>2963735710262.1929</v>
      </c>
      <c r="AC2" s="16">
        <f>'KEEI BAU - Industry'!AS37*'Others Split'!$D$47*'Others Split'!$L$6</f>
        <v>2978676342813.209</v>
      </c>
      <c r="AD2" s="16">
        <f>'KEEI BAU - Industry'!AT37*'Others Split'!$D$47*'Others Split'!$L$6</f>
        <v>2993616975364.2197</v>
      </c>
      <c r="AE2" s="16">
        <f>'KEEI BAU - Industry'!AU37*'Others Split'!$D$47*'Others Split'!$L$6</f>
        <v>3008557607915.2305</v>
      </c>
      <c r="AF2" s="16">
        <f>'KEEI BAU - Industry'!AV37*'Others Split'!$D$47*'Others Split'!$L$6</f>
        <v>3023498240466.2461</v>
      </c>
    </row>
    <row r="3" spans="1:35">
      <c r="A3" t="s">
        <v>3</v>
      </c>
      <c r="B3" s="16">
        <f>-SUM('2019 KESIS Energy Balance'!AF36:AH36)*'KEEI BAU - Industry'!$A$44/1000*(1+'KEEI BAU - Coal Supply'!R9)</f>
        <v>15168943074.454674</v>
      </c>
      <c r="C3" s="16">
        <f>B3*(1+'KEEI BAU - Coal Supply'!S9)</f>
        <v>15347665527.729279</v>
      </c>
      <c r="D3" s="16">
        <f>C3*(1+'KEEI BAU - Coal Supply'!T9)</f>
        <v>15526387981.003881</v>
      </c>
      <c r="E3" s="16">
        <f>D3*(1+'KEEI BAU - Coal Supply'!U9)</f>
        <v>15705110434.278555</v>
      </c>
      <c r="F3" s="16">
        <f>E3*(1+'KEEI BAU - Coal Supply'!V9)</f>
        <v>15883832887.55316</v>
      </c>
      <c r="G3" s="16">
        <f>F3*(1+'KEEI BAU - Coal Supply'!W9)</f>
        <v>16062555340.827816</v>
      </c>
      <c r="H3" s="16">
        <f>G3*(1+'KEEI BAU - Coal Supply'!X9)</f>
        <v>16125424425.156385</v>
      </c>
      <c r="I3" s="16">
        <f>H3*(1+'KEEI BAU - Coal Supply'!Y9)</f>
        <v>16188293509.484972</v>
      </c>
      <c r="J3" s="16">
        <f>I3*(1+'KEEI BAU - Coal Supply'!Z9)</f>
        <v>16251162593.81354</v>
      </c>
      <c r="K3" s="16">
        <f>J3*(1+'KEEI BAU - Coal Supply'!AA9)</f>
        <v>16314031678.142128</v>
      </c>
      <c r="L3" s="16">
        <f>K3*(1+'KEEI BAU - Coal Supply'!AB9)</f>
        <v>16376900762.470707</v>
      </c>
      <c r="M3" s="16">
        <f>L3*(1+'KEEI BAU - Coal Supply'!AC9)</f>
        <v>16317860572.891884</v>
      </c>
      <c r="N3" s="16">
        <f>M3*(1+'KEEI BAU - Coal Supply'!AD9)</f>
        <v>16258820383.313053</v>
      </c>
      <c r="O3" s="16">
        <f>N3*(1+'KEEI BAU - Coal Supply'!AE9)</f>
        <v>16199780193.73424</v>
      </c>
      <c r="P3" s="16">
        <f>O3*(1+'KEEI BAU - Coal Supply'!AF9)</f>
        <v>16140740004.155409</v>
      </c>
      <c r="Q3" s="16">
        <f>P3*(1+'KEEI BAU - Coal Supply'!AG9)</f>
        <v>16081699814.576593</v>
      </c>
      <c r="R3" s="16">
        <f>Q3*(1+'KEEI BAU - Coal Supply'!AH9)</f>
        <v>15750602978.403429</v>
      </c>
      <c r="S3" s="16">
        <f>R3*(1+'KEEI BAU - Coal Supply'!AI9)</f>
        <v>15419506142.230452</v>
      </c>
      <c r="T3" s="16">
        <f>S3*(1+'KEEI BAU - Coal Supply'!AJ9)</f>
        <v>15088409306.057337</v>
      </c>
      <c r="U3" s="16">
        <f>T3*(1+'KEEI BAU - Coal Supply'!AK9)</f>
        <v>14757312469.884222</v>
      </c>
      <c r="V3" s="16">
        <f>U3*(1+'KEEI BAU - Coal Supply'!AL9)</f>
        <v>14426215633.711237</v>
      </c>
      <c r="W3" s="16">
        <f>V3*(1+'KEEI BAU - Coal Supply'!AM9)</f>
        <v>14457860992.997084</v>
      </c>
      <c r="X3" s="16">
        <f>W3*(1+'KEEI BAU - Coal Supply'!AN9)</f>
        <v>14242182128.106373</v>
      </c>
      <c r="Y3" s="16">
        <f>X3*(1+'KEEI BAU - Coal Supply'!AO9)</f>
        <v>14026503263.215731</v>
      </c>
      <c r="Z3" s="16">
        <f>Y3*(1+'KEEI BAU - Coal Supply'!AP9)</f>
        <v>13810824398.32502</v>
      </c>
      <c r="AA3" s="16">
        <f>Z3*(1+'KEEI BAU - Coal Supply'!AQ9)</f>
        <v>13595145533.434378</v>
      </c>
      <c r="AB3" s="16">
        <f>AA3*(1+'KEEI BAU - Coal Supply'!AR9)</f>
        <v>13379466668.543737</v>
      </c>
      <c r="AC3" s="16">
        <f>AB3*(1+'KEEI BAU - Coal Supply'!AS9)</f>
        <v>13163787803.653027</v>
      </c>
      <c r="AD3" s="16">
        <f>AC3*(1+'KEEI BAU - Coal Supply'!AT9)</f>
        <v>12948108938.762384</v>
      </c>
      <c r="AE3" s="16">
        <f>AD3*(1+'KEEI BAU - Coal Supply'!AU9)</f>
        <v>12732430073.871742</v>
      </c>
      <c r="AF3" s="16">
        <f>AE3*(1+'KEEI BAU - Coal Supply'!AV9)</f>
        <v>12516751208.981031</v>
      </c>
    </row>
    <row r="4" spans="1:35">
      <c r="A4" t="s">
        <v>4</v>
      </c>
      <c r="B4" s="16">
        <v>0</v>
      </c>
      <c r="C4" s="16">
        <v>0</v>
      </c>
      <c r="D4" s="16">
        <v>0</v>
      </c>
      <c r="E4" s="16">
        <v>0</v>
      </c>
      <c r="F4" s="16">
        <v>0</v>
      </c>
      <c r="G4" s="16">
        <v>0</v>
      </c>
      <c r="H4" s="16">
        <v>0</v>
      </c>
      <c r="I4" s="16">
        <v>0</v>
      </c>
      <c r="J4" s="16">
        <v>0</v>
      </c>
      <c r="K4" s="16">
        <v>0</v>
      </c>
      <c r="L4" s="16">
        <v>0</v>
      </c>
      <c r="M4" s="16">
        <v>0</v>
      </c>
      <c r="N4" s="16">
        <v>0</v>
      </c>
      <c r="O4" s="16">
        <v>0</v>
      </c>
      <c r="P4" s="16">
        <v>0</v>
      </c>
      <c r="Q4" s="16">
        <v>0</v>
      </c>
      <c r="R4" s="16">
        <v>0</v>
      </c>
      <c r="S4" s="16">
        <v>0</v>
      </c>
      <c r="T4" s="16">
        <v>0</v>
      </c>
      <c r="U4" s="16">
        <v>0</v>
      </c>
      <c r="V4" s="16">
        <v>0</v>
      </c>
      <c r="W4" s="16">
        <v>0</v>
      </c>
      <c r="X4" s="16">
        <v>0</v>
      </c>
      <c r="Y4" s="16">
        <v>0</v>
      </c>
      <c r="Z4" s="16">
        <v>0</v>
      </c>
      <c r="AA4" s="16">
        <v>0</v>
      </c>
      <c r="AB4" s="16">
        <v>0</v>
      </c>
      <c r="AC4" s="16">
        <v>0</v>
      </c>
      <c r="AD4" s="16">
        <v>0</v>
      </c>
      <c r="AE4" s="16">
        <v>0</v>
      </c>
      <c r="AF4" s="16">
        <v>0</v>
      </c>
    </row>
    <row r="5" spans="1:35">
      <c r="A5" t="s">
        <v>5</v>
      </c>
      <c r="B5" s="16">
        <f>'KEEI BAU - Industry'!R$37*'Others Split'!$D$47*'Others Split'!$L$7</f>
        <v>306856295106.61951</v>
      </c>
      <c r="C5" s="16">
        <f>'KEEI BAU - Industry'!S$37*'Others Split'!$D$47*'Others Split'!$L$7</f>
        <v>313664304787.487</v>
      </c>
      <c r="D5" s="16">
        <f>'KEEI BAU - Industry'!T$37*'Others Split'!$D$47*'Others Split'!$L$7</f>
        <v>320472314468.35455</v>
      </c>
      <c r="E5" s="16">
        <f>'KEEI BAU - Industry'!U$37*'Others Split'!$D$47*'Others Split'!$L$7</f>
        <v>327280324149.22198</v>
      </c>
      <c r="F5" s="16">
        <f>'KEEI BAU - Industry'!V$37*'Others Split'!$D$47*'Others Split'!$L$7</f>
        <v>334088333830.08948</v>
      </c>
      <c r="G5" s="16">
        <f>'KEEI BAU - Industry'!W$37*'Others Split'!$D$47*'Others Split'!$L$7</f>
        <v>340896343510.95697</v>
      </c>
      <c r="H5" s="16">
        <f>'KEEI BAU - Industry'!X$37*'Others Split'!$D$47*'Others Split'!$L$7</f>
        <v>344042435781.28754</v>
      </c>
      <c r="I5" s="16">
        <f>'KEEI BAU - Industry'!Y$37*'Others Split'!$D$47*'Others Split'!$L$7</f>
        <v>347188528051.61707</v>
      </c>
      <c r="J5" s="16">
        <f>'KEEI BAU - Industry'!Z$37*'Others Split'!$D$47*'Others Split'!$L$7</f>
        <v>350334620321.94666</v>
      </c>
      <c r="K5" s="16">
        <f>'KEEI BAU - Industry'!AA$37*'Others Split'!$D$47*'Others Split'!$L$7</f>
        <v>353480712592.27618</v>
      </c>
      <c r="L5" s="16">
        <f>'KEEI BAU - Industry'!AB$37*'Others Split'!$D$47*'Others Split'!$L$7</f>
        <v>356626804862.60638</v>
      </c>
      <c r="M5" s="16">
        <f>'KEEI BAU - Industry'!AC$37*'Others Split'!$D$47*'Others Split'!$L$7</f>
        <v>358863561493.33838</v>
      </c>
      <c r="N5" s="16">
        <f>'KEEI BAU - Industry'!AD$37*'Others Split'!$D$47*'Others Split'!$L$7</f>
        <v>361100318124.07098</v>
      </c>
      <c r="O5" s="16">
        <f>'KEEI BAU - Industry'!AE$37*'Others Split'!$D$47*'Others Split'!$L$7</f>
        <v>363337074754.80365</v>
      </c>
      <c r="P5" s="16">
        <f>'KEEI BAU - Industry'!AF$37*'Others Split'!$D$47*'Others Split'!$L$7</f>
        <v>365573831385.53625</v>
      </c>
      <c r="Q5" s="16">
        <f>'KEEI BAU - Industry'!AG$37*'Others Split'!$D$47*'Others Split'!$L$7</f>
        <v>367810588016.26874</v>
      </c>
      <c r="R5" s="16">
        <f>'KEEI BAU - Industry'!AH$37*'Others Split'!$D$47*'Others Split'!$L$7</f>
        <v>369566546492.7326</v>
      </c>
      <c r="S5" s="16">
        <f>'KEEI BAU - Industry'!AI$37*'Others Split'!$D$47*'Others Split'!$L$7</f>
        <v>371322504969.19495</v>
      </c>
      <c r="T5" s="16">
        <f>'KEEI BAU - Industry'!AJ$37*'Others Split'!$D$47*'Others Split'!$L$7</f>
        <v>373078463445.65796</v>
      </c>
      <c r="U5" s="16">
        <f>'KEEI BAU - Industry'!AK$37*'Others Split'!$D$47*'Others Split'!$L$7</f>
        <v>374834421922.12097</v>
      </c>
      <c r="V5" s="16">
        <f>'KEEI BAU - Industry'!AL$37*'Others Split'!$D$47*'Others Split'!$L$7</f>
        <v>376590380398.58337</v>
      </c>
      <c r="W5" s="16">
        <f>'KEEI BAU - Industry'!AM$37*'Others Split'!$D$47*'Others Split'!$L$7</f>
        <v>378987403080.73938</v>
      </c>
      <c r="X5" s="16">
        <f>'KEEI BAU - Industry'!AN$37*'Others Split'!$D$47*'Others Split'!$L$7</f>
        <v>380947336531.74078</v>
      </c>
      <c r="Y5" s="16">
        <f>'KEEI BAU - Industry'!AO$37*'Others Split'!$D$47*'Others Split'!$L$7</f>
        <v>382907269982.74292</v>
      </c>
      <c r="Z5" s="16">
        <f>'KEEI BAU - Industry'!AP$37*'Others Split'!$D$47*'Others Split'!$L$7</f>
        <v>384867203433.74438</v>
      </c>
      <c r="AA5" s="16">
        <f>'KEEI BAU - Industry'!AQ$37*'Others Split'!$D$47*'Others Split'!$L$7</f>
        <v>386827136884.74573</v>
      </c>
      <c r="AB5" s="16">
        <f>'KEEI BAU - Industry'!AR$37*'Others Split'!$D$47*'Others Split'!$L$7</f>
        <v>388787070335.74719</v>
      </c>
      <c r="AC5" s="16">
        <f>'KEEI BAU - Industry'!AS$37*'Others Split'!$D$47*'Others Split'!$L$7</f>
        <v>390747003786.74933</v>
      </c>
      <c r="AD5" s="16">
        <f>'KEEI BAU - Industry'!AT$37*'Others Split'!$D$47*'Others Split'!$L$7</f>
        <v>392706937237.75079</v>
      </c>
      <c r="AE5" s="16">
        <f>'KEEI BAU - Industry'!AU$37*'Others Split'!$D$47*'Others Split'!$L$7</f>
        <v>394666870688.7522</v>
      </c>
      <c r="AF5" s="16">
        <f>'KEEI BAU - Industry'!AV$37*'Others Split'!$D$47*'Others Split'!$L$7</f>
        <v>396626804139.75427</v>
      </c>
    </row>
    <row r="6" spans="1:35">
      <c r="A6" t="s">
        <v>6</v>
      </c>
      <c r="B6" s="16">
        <f>'KEEI BAU - Industry'!R$37*'Others Split'!$D$47*'Others Split'!$L$8</f>
        <v>1365543341655.1724</v>
      </c>
      <c r="C6" s="16">
        <f>'KEEI BAU - Industry'!S$37*'Others Split'!$D$47*'Others Split'!$L$8</f>
        <v>1395839713076.8582</v>
      </c>
      <c r="D6" s="16">
        <f>'KEEI BAU - Industry'!T$37*'Others Split'!$D$47*'Others Split'!$L$8</f>
        <v>1426136084498.5442</v>
      </c>
      <c r="E6" s="16">
        <f>'KEEI BAU - Industry'!U$37*'Others Split'!$D$47*'Others Split'!$L$8</f>
        <v>1456432455920.2297</v>
      </c>
      <c r="F6" s="16">
        <f>'KEEI BAU - Industry'!V$37*'Others Split'!$D$47*'Others Split'!$L$8</f>
        <v>1486728827341.9155</v>
      </c>
      <c r="G6" s="16">
        <f>'KEEI BAU - Industry'!W$37*'Others Split'!$D$47*'Others Split'!$L$8</f>
        <v>1517025198763.6013</v>
      </c>
      <c r="H6" s="16">
        <f>'KEEI BAU - Industry'!X$37*'Others Split'!$D$47*'Others Split'!$L$8</f>
        <v>1531025645945.2046</v>
      </c>
      <c r="I6" s="16">
        <f>'KEEI BAU - Industry'!Y$37*'Others Split'!$D$47*'Others Split'!$L$8</f>
        <v>1545026093126.8035</v>
      </c>
      <c r="J6" s="16">
        <f>'KEEI BAU - Industry'!Z$37*'Others Split'!$D$47*'Others Split'!$L$8</f>
        <v>1559026540308.4023</v>
      </c>
      <c r="K6" s="16">
        <f>'KEEI BAU - Industry'!AA$37*'Others Split'!$D$47*'Others Split'!$L$8</f>
        <v>1573026987490.0012</v>
      </c>
      <c r="L6" s="16">
        <f>'KEEI BAU - Industry'!AB$37*'Others Split'!$D$47*'Others Split'!$L$8</f>
        <v>1587027434671.6028</v>
      </c>
      <c r="M6" s="16">
        <f>'KEEI BAU - Industry'!AC$37*'Others Split'!$D$47*'Others Split'!$L$8</f>
        <v>1596981240973.4675</v>
      </c>
      <c r="N6" s="16">
        <f>'KEEI BAU - Industry'!AD$37*'Others Split'!$D$47*'Others Split'!$L$8</f>
        <v>1606935047275.335</v>
      </c>
      <c r="O6" s="16">
        <f>'KEEI BAU - Industry'!AE$37*'Others Split'!$D$47*'Others Split'!$L$8</f>
        <v>1616888853577.2029</v>
      </c>
      <c r="P6" s="16">
        <f>'KEEI BAU - Industry'!AF$37*'Others Split'!$D$47*'Others Split'!$L$8</f>
        <v>1626842659879.0703</v>
      </c>
      <c r="Q6" s="16">
        <f>'KEEI BAU - Industry'!AG$37*'Others Split'!$D$47*'Others Split'!$L$8</f>
        <v>1636796466180.937</v>
      </c>
      <c r="R6" s="16">
        <f>'KEEI BAU - Industry'!AH$37*'Others Split'!$D$47*'Others Split'!$L$8</f>
        <v>1644610669259.0425</v>
      </c>
      <c r="S6" s="16">
        <f>'KEEI BAU - Industry'!AI$37*'Others Split'!$D$47*'Others Split'!$L$8</f>
        <v>1652424872337.1411</v>
      </c>
      <c r="T6" s="16">
        <f>'KEEI BAU - Industry'!AJ$37*'Others Split'!$D$47*'Others Split'!$L$8</f>
        <v>1660239075415.2429</v>
      </c>
      <c r="U6" s="16">
        <f>'KEEI BAU - Industry'!AK$37*'Others Split'!$D$47*'Others Split'!$L$8</f>
        <v>1668053278493.3445</v>
      </c>
      <c r="V6" s="16">
        <f>'KEEI BAU - Industry'!AL$37*'Others Split'!$D$47*'Others Split'!$L$8</f>
        <v>1675867481571.4436</v>
      </c>
      <c r="W6" s="16">
        <f>'KEEI BAU - Industry'!AM$37*'Others Split'!$D$47*'Others Split'!$L$8</f>
        <v>1686534488947.9004</v>
      </c>
      <c r="X6" s="16">
        <f>'KEEI BAU - Industry'!AN$37*'Others Split'!$D$47*'Others Split'!$L$8</f>
        <v>1695256402484.5686</v>
      </c>
      <c r="Y6" s="16">
        <f>'KEEI BAU - Industry'!AO$37*'Others Split'!$D$47*'Others Split'!$L$8</f>
        <v>1703978316021.2397</v>
      </c>
      <c r="Z6" s="16">
        <f>'KEEI BAU - Industry'!AP$37*'Others Split'!$D$47*'Others Split'!$L$8</f>
        <v>1712700229557.908</v>
      </c>
      <c r="AA6" s="16">
        <f>'KEEI BAU - Industry'!AQ$37*'Others Split'!$D$47*'Others Split'!$L$8</f>
        <v>1721422143094.5759</v>
      </c>
      <c r="AB6" s="16">
        <f>'KEEI BAU - Industry'!AR$37*'Others Split'!$D$47*'Others Split'!$L$8</f>
        <v>1730144056631.2439</v>
      </c>
      <c r="AC6" s="16">
        <f>'KEEI BAU - Industry'!AS$37*'Others Split'!$D$47*'Others Split'!$L$8</f>
        <v>1738865970167.9153</v>
      </c>
      <c r="AD6" s="16">
        <f>'KEEI BAU - Industry'!AT$37*'Others Split'!$D$47*'Others Split'!$L$8</f>
        <v>1747587883704.5835</v>
      </c>
      <c r="AE6" s="16">
        <f>'KEEI BAU - Industry'!AU$37*'Others Split'!$D$47*'Others Split'!$L$8</f>
        <v>1756309797241.2515</v>
      </c>
      <c r="AF6" s="16">
        <f>'KEEI BAU - Industry'!AV$37*'Others Split'!$D$47*'Others Split'!$L$8</f>
        <v>1765031710777.9224</v>
      </c>
    </row>
    <row r="7" spans="1:35">
      <c r="A7" t="s">
        <v>7</v>
      </c>
      <c r="B7" s="16">
        <f>'KEEI BAU - Industry'!R$37*'Others Split'!$D$47*'Others Split'!$L$9</f>
        <v>1062029577675.9542</v>
      </c>
      <c r="C7" s="16">
        <f>'KEEI BAU - Industry'!S$37*'Others Split'!$D$47*'Others Split'!$L$9</f>
        <v>1085592097857.1788</v>
      </c>
      <c r="D7" s="16">
        <f>'KEEI BAU - Industry'!T$37*'Others Split'!$D$47*'Others Split'!$L$9</f>
        <v>1109154618038.4036</v>
      </c>
      <c r="E7" s="16">
        <f>'KEEI BAU - Industry'!U$37*'Others Split'!$D$47*'Others Split'!$L$9</f>
        <v>1132717138219.6279</v>
      </c>
      <c r="F7" s="16">
        <f>'KEEI BAU - Industry'!V$37*'Others Split'!$D$47*'Others Split'!$L$9</f>
        <v>1156279658400.8525</v>
      </c>
      <c r="G7" s="16">
        <f>'KEEI BAU - Industry'!W$37*'Others Split'!$D$47*'Others Split'!$L$9</f>
        <v>1179842178582.0769</v>
      </c>
      <c r="H7" s="16">
        <f>'KEEI BAU - Industry'!X$37*'Others Split'!$D$47*'Others Split'!$L$9</f>
        <v>1190730803317.7297</v>
      </c>
      <c r="I7" s="16">
        <f>'KEEI BAU - Industry'!Y$37*'Others Split'!$D$47*'Others Split'!$L$9</f>
        <v>1201619428053.3794</v>
      </c>
      <c r="J7" s="16">
        <f>'KEEI BAU - Industry'!Z$37*'Others Split'!$D$47*'Others Split'!$L$9</f>
        <v>1212508052789.0288</v>
      </c>
      <c r="K7" s="16">
        <f>'KEEI BAU - Industry'!AA$37*'Others Split'!$D$47*'Others Split'!$L$9</f>
        <v>1223396677524.6782</v>
      </c>
      <c r="L7" s="16">
        <f>'KEEI BAU - Industry'!AB$37*'Others Split'!$D$47*'Others Split'!$L$9</f>
        <v>1234285302260.3298</v>
      </c>
      <c r="M7" s="16">
        <f>'KEEI BAU - Industry'!AC$37*'Others Split'!$D$47*'Others Split'!$L$9</f>
        <v>1242026716524.2112</v>
      </c>
      <c r="N7" s="16">
        <f>'KEEI BAU - Industry'!AD$37*'Others Split'!$D$47*'Others Split'!$L$9</f>
        <v>1249768130788.0947</v>
      </c>
      <c r="O7" s="16">
        <f>'KEEI BAU - Industry'!AE$37*'Others Split'!$D$47*'Others Split'!$L$9</f>
        <v>1257509545051.9785</v>
      </c>
      <c r="P7" s="16">
        <f>'KEEI BAU - Industry'!AF$37*'Others Split'!$D$47*'Others Split'!$L$9</f>
        <v>1265250959315.8621</v>
      </c>
      <c r="Q7" s="16">
        <f>'KEEI BAU - Industry'!AG$37*'Others Split'!$D$47*'Others Split'!$L$9</f>
        <v>1272992373579.7451</v>
      </c>
      <c r="R7" s="16">
        <f>'KEEI BAU - Industry'!AH$37*'Others Split'!$D$47*'Others Split'!$L$9</f>
        <v>1279069745525.2268</v>
      </c>
      <c r="S7" s="16">
        <f>'KEEI BAU - Industry'!AI$37*'Others Split'!$D$47*'Others Split'!$L$9</f>
        <v>1285147117470.7034</v>
      </c>
      <c r="T7" s="16">
        <f>'KEEI BAU - Industry'!AJ$37*'Others Split'!$D$47*'Others Split'!$L$9</f>
        <v>1291224489416.1821</v>
      </c>
      <c r="U7" s="16">
        <f>'KEEI BAU - Industry'!AK$37*'Others Split'!$D$47*'Others Split'!$L$9</f>
        <v>1297301861361.6609</v>
      </c>
      <c r="V7" s="16">
        <f>'KEEI BAU - Industry'!AL$37*'Others Split'!$D$47*'Others Split'!$L$9</f>
        <v>1303379233307.1377</v>
      </c>
      <c r="W7" s="16">
        <f>'KEEI BAU - Industry'!AM$37*'Others Split'!$D$47*'Others Split'!$L$9</f>
        <v>1311675328343.8232</v>
      </c>
      <c r="X7" s="16">
        <f>'KEEI BAU - Industry'!AN$37*'Others Split'!$D$47*'Others Split'!$L$9</f>
        <v>1318458657636.5034</v>
      </c>
      <c r="Y7" s="16">
        <f>'KEEI BAU - Industry'!AO$37*'Others Split'!$D$47*'Others Split'!$L$9</f>
        <v>1325241986929.186</v>
      </c>
      <c r="Z7" s="16">
        <f>'KEEI BAU - Industry'!AP$37*'Others Split'!$D$47*'Others Split'!$L$9</f>
        <v>1332025316221.8662</v>
      </c>
      <c r="AA7" s="16">
        <f>'KEEI BAU - Industry'!AQ$37*'Others Split'!$D$47*'Others Split'!$L$9</f>
        <v>1338808645514.5461</v>
      </c>
      <c r="AB7" s="16">
        <f>'KEEI BAU - Industry'!AR$37*'Others Split'!$D$47*'Others Split'!$L$9</f>
        <v>1345591974807.2263</v>
      </c>
      <c r="AC7" s="16">
        <f>'KEEI BAU - Industry'!AS$37*'Others Split'!$D$47*'Others Split'!$L$9</f>
        <v>1352375304099.9087</v>
      </c>
      <c r="AD7" s="16">
        <f>'KEEI BAU - Industry'!AT$37*'Others Split'!$D$47*'Others Split'!$L$9</f>
        <v>1359158633392.5889</v>
      </c>
      <c r="AE7" s="16">
        <f>'KEEI BAU - Industry'!AU$37*'Others Split'!$D$47*'Others Split'!$L$9</f>
        <v>1365941962685.269</v>
      </c>
      <c r="AF7" s="16">
        <f>'KEEI BAU - Industry'!AV$37*'Others Split'!$D$47*'Others Split'!$L$9</f>
        <v>1372725291977.9514</v>
      </c>
    </row>
    <row r="8" spans="1:35">
      <c r="A8" t="s">
        <v>8</v>
      </c>
      <c r="B8" s="16">
        <f>'KEEI BAU - Industry'!R$37*'Others Split'!$D$47*'Others Split'!$L$10</f>
        <v>74848822031.453201</v>
      </c>
      <c r="C8" s="16">
        <f>'KEEI BAU - Industry'!S$37*'Others Split'!$D$47*'Others Split'!$L$10</f>
        <v>76509441393.407654</v>
      </c>
      <c r="D8" s="16">
        <f>'KEEI BAU - Industry'!T$37*'Others Split'!$D$47*'Others Split'!$L$10</f>
        <v>78170060755.362106</v>
      </c>
      <c r="E8" s="16">
        <f>'KEEI BAU - Industry'!U$37*'Others Split'!$D$47*'Others Split'!$L$10</f>
        <v>79830680117.316559</v>
      </c>
      <c r="F8" s="16">
        <f>'KEEI BAU - Industry'!V$37*'Others Split'!$D$47*'Others Split'!$L$10</f>
        <v>81491299479.271011</v>
      </c>
      <c r="G8" s="16">
        <f>'KEEI BAU - Industry'!W$37*'Others Split'!$D$47*'Others Split'!$L$10</f>
        <v>83151918841.225464</v>
      </c>
      <c r="H8" s="16">
        <f>'KEEI BAU - Industry'!X$37*'Others Split'!$D$47*'Others Split'!$L$10</f>
        <v>83919318122.881653</v>
      </c>
      <c r="I8" s="16">
        <f>'KEEI BAU - Industry'!Y$37*'Others Split'!$D$47*'Others Split'!$L$10</f>
        <v>84686717404.537613</v>
      </c>
      <c r="J8" s="16">
        <f>'KEEI BAU - Industry'!Z$37*'Others Split'!$D$47*'Others Split'!$L$10</f>
        <v>85454116686.193573</v>
      </c>
      <c r="K8" s="16">
        <f>'KEEI BAU - Industry'!AA$37*'Others Split'!$D$47*'Others Split'!$L$10</f>
        <v>86221515967.849533</v>
      </c>
      <c r="L8" s="16">
        <f>'KEEI BAU - Industry'!AB$37*'Others Split'!$D$47*'Others Split'!$L$10</f>
        <v>86988915249.50563</v>
      </c>
      <c r="M8" s="16">
        <f>'KEEI BAU - Industry'!AC$37*'Others Split'!$D$47*'Others Split'!$L$10</f>
        <v>87534508094.270844</v>
      </c>
      <c r="N8" s="16">
        <f>'KEEI BAU - Industry'!AD$37*'Others Split'!$D$47*'Others Split'!$L$10</f>
        <v>88080100939.036194</v>
      </c>
      <c r="O8" s="16">
        <f>'KEEI BAU - Industry'!AE$37*'Others Split'!$D$47*'Others Split'!$L$10</f>
        <v>88625693783.801575</v>
      </c>
      <c r="P8" s="16">
        <f>'KEEI BAU - Industry'!AF$37*'Others Split'!$D$47*'Others Split'!$L$10</f>
        <v>89171286628.566925</v>
      </c>
      <c r="Q8" s="16">
        <f>'KEEI BAU - Industry'!AG$37*'Others Split'!$D$47*'Others Split'!$L$10</f>
        <v>89716879473.332245</v>
      </c>
      <c r="R8" s="16">
        <f>'KEEI BAU - Industry'!AH$37*'Others Split'!$D$47*'Others Split'!$L$10</f>
        <v>90145195351.466003</v>
      </c>
      <c r="S8" s="16">
        <f>'KEEI BAU - Industry'!AI$37*'Others Split'!$D$47*'Others Split'!$L$10</f>
        <v>90573511229.599396</v>
      </c>
      <c r="T8" s="16">
        <f>'KEEI BAU - Industry'!AJ$37*'Others Split'!$D$47*'Others Split'!$L$10</f>
        <v>91001827107.732956</v>
      </c>
      <c r="U8" s="16">
        <f>'KEEI BAU - Industry'!AK$37*'Others Split'!$D$47*'Others Split'!$L$10</f>
        <v>91430142985.866516</v>
      </c>
      <c r="V8" s="16">
        <f>'KEEI BAU - Industry'!AL$37*'Others Split'!$D$47*'Others Split'!$L$10</f>
        <v>91858458863.999924</v>
      </c>
      <c r="W8" s="16">
        <f>'KEEI BAU - Industry'!AM$37*'Others Split'!$D$47*'Others Split'!$L$10</f>
        <v>92443144030.975922</v>
      </c>
      <c r="X8" s="16">
        <f>'KEEI BAU - Industry'!AN$37*'Others Split'!$D$47*'Others Split'!$L$10</f>
        <v>92921213773.741104</v>
      </c>
      <c r="Y8" s="16">
        <f>'KEEI BAU - Industry'!AO$37*'Others Split'!$D$47*'Others Split'!$L$10</f>
        <v>93399283516.506454</v>
      </c>
      <c r="Z8" s="16">
        <f>'KEEI BAU - Industry'!AP$37*'Others Split'!$D$47*'Others Split'!$L$10</f>
        <v>93877353259.271637</v>
      </c>
      <c r="AA8" s="16">
        <f>'KEEI BAU - Industry'!AQ$37*'Others Split'!$D$47*'Others Split'!$L$10</f>
        <v>94355423002.036804</v>
      </c>
      <c r="AB8" s="16">
        <f>'KEEI BAU - Industry'!AR$37*'Others Split'!$D$47*'Others Split'!$L$10</f>
        <v>94833492744.801987</v>
      </c>
      <c r="AC8" s="16">
        <f>'KEEI BAU - Industry'!AS$37*'Others Split'!$D$47*'Others Split'!$L$10</f>
        <v>95311562487.567337</v>
      </c>
      <c r="AD8" s="16">
        <f>'KEEI BAU - Industry'!AT$37*'Others Split'!$D$47*'Others Split'!$L$10</f>
        <v>95789632230.33252</v>
      </c>
      <c r="AE8" s="16">
        <f>'KEEI BAU - Industry'!AU$37*'Others Split'!$D$47*'Others Split'!$L$10</f>
        <v>96267701973.097717</v>
      </c>
      <c r="AF8" s="16">
        <f>'KEEI BAU - Industry'!AV$37*'Others Split'!$D$47*'Others Split'!$L$10</f>
        <v>96745771715.863037</v>
      </c>
    </row>
    <row r="9" spans="1:35">
      <c r="A9" t="s">
        <v>9</v>
      </c>
      <c r="B9" s="16">
        <f>'KEEI BAU - Industry'!R$37*'Others Split'!$D$47*'Others Split'!$L$11</f>
        <v>1087098561131.465</v>
      </c>
      <c r="C9" s="16">
        <f>'KEEI BAU - Industry'!S$37*'Others Split'!$D$47*'Others Split'!$L$11</f>
        <v>1111217269615.7366</v>
      </c>
      <c r="D9" s="16">
        <f>'KEEI BAU - Industry'!T$37*'Others Split'!$D$47*'Others Split'!$L$11</f>
        <v>1135335978100.0081</v>
      </c>
      <c r="E9" s="16">
        <f>'KEEI BAU - Industry'!U$37*'Others Split'!$D$47*'Others Split'!$L$11</f>
        <v>1159454686584.2795</v>
      </c>
      <c r="F9" s="16">
        <f>'KEEI BAU - Industry'!V$37*'Others Split'!$D$47*'Others Split'!$L$11</f>
        <v>1183573395068.551</v>
      </c>
      <c r="G9" s="16">
        <f>'KEEI BAU - Industry'!W$37*'Others Split'!$D$47*'Others Split'!$L$11</f>
        <v>1207692103552.8225</v>
      </c>
      <c r="H9" s="16">
        <f>'KEEI BAU - Industry'!X$37*'Others Split'!$D$47*'Others Split'!$L$11</f>
        <v>1218837751971.3267</v>
      </c>
      <c r="I9" s="16">
        <f>'KEEI BAU - Industry'!Y$37*'Others Split'!$D$47*'Others Split'!$L$11</f>
        <v>1229983400389.8274</v>
      </c>
      <c r="J9" s="16">
        <f>'KEEI BAU - Industry'!Z$37*'Others Split'!$D$47*'Others Split'!$L$11</f>
        <v>1241129048808.3281</v>
      </c>
      <c r="K9" s="16">
        <f>'KEEI BAU - Industry'!AA$37*'Others Split'!$D$47*'Others Split'!$L$11</f>
        <v>1252274697226.8289</v>
      </c>
      <c r="L9" s="16">
        <f>'KEEI BAU - Industry'!AB$37*'Others Split'!$D$47*'Others Split'!$L$11</f>
        <v>1263420345645.3318</v>
      </c>
      <c r="M9" s="16">
        <f>'KEEI BAU - Industry'!AC$37*'Others Split'!$D$47*'Others Split'!$L$11</f>
        <v>1271344494354.8284</v>
      </c>
      <c r="N9" s="16">
        <f>'KEEI BAU - Industry'!AD$37*'Others Split'!$D$47*'Others Split'!$L$11</f>
        <v>1279268643064.3271</v>
      </c>
      <c r="O9" s="16">
        <f>'KEEI BAU - Industry'!AE$37*'Others Split'!$D$47*'Others Split'!$L$11</f>
        <v>1287192791773.8262</v>
      </c>
      <c r="P9" s="16">
        <f>'KEEI BAU - Industry'!AF$37*'Others Split'!$D$47*'Others Split'!$L$11</f>
        <v>1295116940483.325</v>
      </c>
      <c r="Q9" s="16">
        <f>'KEEI BAU - Industry'!AG$37*'Others Split'!$D$47*'Others Split'!$L$11</f>
        <v>1303041089192.823</v>
      </c>
      <c r="R9" s="16">
        <f>'KEEI BAU - Industry'!AH$37*'Others Split'!$D$47*'Others Split'!$L$11</f>
        <v>1309261916217.1055</v>
      </c>
      <c r="S9" s="16">
        <f>'KEEI BAU - Industry'!AI$37*'Others Split'!$D$47*'Others Split'!$L$11</f>
        <v>1315482743241.3826</v>
      </c>
      <c r="T9" s="16">
        <f>'KEEI BAU - Industry'!AJ$37*'Others Split'!$D$47*'Others Split'!$L$11</f>
        <v>1321703570265.6621</v>
      </c>
      <c r="U9" s="16">
        <f>'KEEI BAU - Industry'!AK$37*'Others Split'!$D$47*'Others Split'!$L$11</f>
        <v>1327924397289.9417</v>
      </c>
      <c r="V9" s="16">
        <f>'KEEI BAU - Industry'!AL$37*'Others Split'!$D$47*'Others Split'!$L$11</f>
        <v>1334145224314.219</v>
      </c>
      <c r="W9" s="16">
        <f>'KEEI BAU - Industry'!AM$37*'Others Split'!$D$47*'Others Split'!$L$11</f>
        <v>1342637146918.7915</v>
      </c>
      <c r="X9" s="16">
        <f>'KEEI BAU - Industry'!AN$37*'Others Split'!$D$47*'Others Split'!$L$11</f>
        <v>1349580595264.0723</v>
      </c>
      <c r="Y9" s="16">
        <f>'KEEI BAU - Industry'!AO$37*'Others Split'!$D$47*'Others Split'!$L$11</f>
        <v>1356524043609.3557</v>
      </c>
      <c r="Z9" s="16">
        <f>'KEEI BAU - Industry'!AP$37*'Others Split'!$D$47*'Others Split'!$L$11</f>
        <v>1363467491954.6367</v>
      </c>
      <c r="AA9" s="16">
        <f>'KEEI BAU - Industry'!AQ$37*'Others Split'!$D$47*'Others Split'!$L$11</f>
        <v>1370410940299.9175</v>
      </c>
      <c r="AB9" s="16">
        <f>'KEEI BAU - Industry'!AR$37*'Others Split'!$D$47*'Others Split'!$L$11</f>
        <v>1377354388645.1982</v>
      </c>
      <c r="AC9" s="16">
        <f>'KEEI BAU - Industry'!AS$37*'Others Split'!$D$47*'Others Split'!$L$11</f>
        <v>1384297836990.4817</v>
      </c>
      <c r="AD9" s="16">
        <f>'KEEI BAU - Industry'!AT$37*'Others Split'!$D$47*'Others Split'!$L$11</f>
        <v>1391241285335.7627</v>
      </c>
      <c r="AE9" s="16">
        <f>'KEEI BAU - Industry'!AU$37*'Others Split'!$D$47*'Others Split'!$L$11</f>
        <v>1398184733681.0437</v>
      </c>
      <c r="AF9" s="16">
        <f>'KEEI BAU - Industry'!AV$37*'Others Split'!$D$47*'Others Split'!$L$11</f>
        <v>1405128182026.3267</v>
      </c>
    </row>
    <row r="10" spans="1:35">
      <c r="A10" t="s">
        <v>10</v>
      </c>
      <c r="B10" s="16">
        <v>0</v>
      </c>
      <c r="C10" s="16">
        <v>0</v>
      </c>
      <c r="D10" s="16">
        <v>0</v>
      </c>
      <c r="E10" s="16">
        <v>0</v>
      </c>
      <c r="F10" s="16">
        <v>0</v>
      </c>
      <c r="G10" s="16">
        <v>0</v>
      </c>
      <c r="H10" s="16">
        <v>0</v>
      </c>
      <c r="I10" s="16">
        <v>0</v>
      </c>
      <c r="J10" s="16">
        <v>0</v>
      </c>
      <c r="K10" s="16">
        <v>0</v>
      </c>
      <c r="L10" s="16">
        <v>0</v>
      </c>
      <c r="M10" s="16">
        <v>0</v>
      </c>
      <c r="N10" s="16">
        <v>0</v>
      </c>
      <c r="O10" s="16">
        <v>0</v>
      </c>
      <c r="P10" s="16">
        <v>0</v>
      </c>
      <c r="Q10" s="16">
        <v>0</v>
      </c>
      <c r="R10" s="16">
        <v>0</v>
      </c>
      <c r="S10" s="16">
        <v>0</v>
      </c>
      <c r="T10" s="16">
        <v>0</v>
      </c>
      <c r="U10" s="16">
        <v>0</v>
      </c>
      <c r="V10" s="16">
        <v>0</v>
      </c>
      <c r="W10" s="16">
        <v>0</v>
      </c>
      <c r="X10" s="16">
        <v>0</v>
      </c>
      <c r="Y10" s="16">
        <v>0</v>
      </c>
      <c r="Z10" s="16">
        <v>0</v>
      </c>
      <c r="AA10" s="16">
        <v>0</v>
      </c>
      <c r="AB10" s="16">
        <v>0</v>
      </c>
      <c r="AC10" s="16">
        <v>0</v>
      </c>
      <c r="AD10" s="16">
        <v>0</v>
      </c>
      <c r="AE10" s="16">
        <v>0</v>
      </c>
      <c r="AF10" s="16">
        <v>0</v>
      </c>
    </row>
    <row r="11" spans="1:35">
      <c r="A11" t="s">
        <v>11</v>
      </c>
      <c r="B11" s="16">
        <f>'KEEI BAU - Industry'!R$9*'Petrochemicals Split'!$D$38*'Petrochemicals Split'!$I$6</f>
        <v>262428026574808.66</v>
      </c>
      <c r="C11" s="16">
        <f>'KEEI BAU - Industry'!S$9*'Petrochemicals Split'!$D$38*'Petrochemicals Split'!$I$6</f>
        <v>271032906555170.41</v>
      </c>
      <c r="D11" s="16">
        <f>'KEEI BAU - Industry'!T$9*'Petrochemicals Split'!$D$38*'Petrochemicals Split'!$I$6</f>
        <v>279637786535532.22</v>
      </c>
      <c r="E11" s="16">
        <f>'KEEI BAU - Industry'!U$9*'Petrochemicals Split'!$D$38*'Petrochemicals Split'!$I$6</f>
        <v>288242666515893.94</v>
      </c>
      <c r="F11" s="16">
        <f>'KEEI BAU - Industry'!V$9*'Petrochemicals Split'!$D$38*'Petrochemicals Split'!$I$6</f>
        <v>296847546496255.81</v>
      </c>
      <c r="G11" s="16">
        <f>'KEEI BAU - Industry'!W$9*'Petrochemicals Split'!$D$38*'Petrochemicals Split'!$I$6</f>
        <v>305452426476617.56</v>
      </c>
      <c r="H11" s="16">
        <f>'KEEI BAU - Industry'!X$9*'Petrochemicals Split'!$D$38*'Petrochemicals Split'!$I$6</f>
        <v>307223788841711.75</v>
      </c>
      <c r="I11" s="16">
        <f>'KEEI BAU - Industry'!Y$9*'Petrochemicals Split'!$D$38*'Petrochemicals Split'!$I$6</f>
        <v>308995151206805.5</v>
      </c>
      <c r="J11" s="16">
        <f>'KEEI BAU - Industry'!Z$9*'Petrochemicals Split'!$D$38*'Petrochemicals Split'!$I$6</f>
        <v>310766513571899.75</v>
      </c>
      <c r="K11" s="16">
        <f>'KEEI BAU - Industry'!AA$9*'Petrochemicals Split'!$D$38*'Petrochemicals Split'!$I$6</f>
        <v>312537875936993.5</v>
      </c>
      <c r="L11" s="16">
        <f>'KEEI BAU - Industry'!AB$9*'Petrochemicals Split'!$D$38*'Petrochemicals Split'!$I$6</f>
        <v>314309238302087.44</v>
      </c>
      <c r="M11" s="16">
        <f>'KEEI BAU - Industry'!AC$9*'Petrochemicals Split'!$D$38*'Petrochemicals Split'!$I$6</f>
        <v>315072408304698.38</v>
      </c>
      <c r="N11" s="16">
        <f>'KEEI BAU - Industry'!AD$9*'Petrochemicals Split'!$D$38*'Petrochemicals Split'!$I$6</f>
        <v>315835578307309.5</v>
      </c>
      <c r="O11" s="16">
        <f>'KEEI BAU - Industry'!AE$9*'Petrochemicals Split'!$D$38*'Petrochemicals Split'!$I$6</f>
        <v>316598748309920.69</v>
      </c>
      <c r="P11" s="16">
        <f>'KEEI BAU - Industry'!AF$9*'Petrochemicals Split'!$D$38*'Petrochemicals Split'!$I$6</f>
        <v>317361918312531.81</v>
      </c>
      <c r="Q11" s="16">
        <f>'KEEI BAU - Industry'!AG$9*'Petrochemicals Split'!$D$38*'Petrochemicals Split'!$I$6</f>
        <v>318125088315143.13</v>
      </c>
      <c r="R11" s="16">
        <f>'KEEI BAU - Industry'!AH$9*'Petrochemicals Split'!$D$38*'Petrochemicals Split'!$I$6</f>
        <v>318448271929597.63</v>
      </c>
      <c r="S11" s="16">
        <f>'KEEI BAU - Industry'!AI$9*'Petrochemicals Split'!$D$38*'Petrochemicals Split'!$I$6</f>
        <v>318771455544052.06</v>
      </c>
      <c r="T11" s="16">
        <f>'KEEI BAU - Industry'!AJ$9*'Petrochemicals Split'!$D$38*'Petrochemicals Split'!$I$6</f>
        <v>319094639158506.44</v>
      </c>
      <c r="U11" s="16">
        <f>'KEEI BAU - Industry'!AK$9*'Petrochemicals Split'!$D$38*'Petrochemicals Split'!$I$6</f>
        <v>319417822772960.88</v>
      </c>
      <c r="V11" s="16">
        <f>'KEEI BAU - Industry'!AL$9*'Petrochemicals Split'!$D$38*'Petrochemicals Split'!$I$6</f>
        <v>319741006387415.31</v>
      </c>
      <c r="W11" s="16">
        <f>'KEEI BAU - Industry'!AM$9*'Petrochemicals Split'!$D$38*'Petrochemicals Split'!$I$6</f>
        <v>320650838519412.13</v>
      </c>
      <c r="X11" s="16">
        <f>'KEEI BAU - Industry'!AN$9*'Petrochemicals Split'!$D$38*'Petrochemicals Split'!$I$6</f>
        <v>321160683025811.88</v>
      </c>
      <c r="Y11" s="16">
        <f>'KEEI BAU - Industry'!AO$9*'Petrochemicals Split'!$D$38*'Petrochemicals Split'!$I$6</f>
        <v>321670527532211.63</v>
      </c>
      <c r="Z11" s="16">
        <f>'KEEI BAU - Industry'!AP$9*'Petrochemicals Split'!$D$38*'Petrochemicals Split'!$I$6</f>
        <v>322180372038611.44</v>
      </c>
      <c r="AA11" s="16">
        <f>'KEEI BAU - Industry'!AQ$9*'Petrochemicals Split'!$D$38*'Petrochemicals Split'!$I$6</f>
        <v>322690216545010.94</v>
      </c>
      <c r="AB11" s="16">
        <f>'KEEI BAU - Industry'!AR$9*'Petrochemicals Split'!$D$38*'Petrochemicals Split'!$I$6</f>
        <v>323200061051410.75</v>
      </c>
      <c r="AC11" s="16">
        <f>'KEEI BAU - Industry'!AS$9*'Petrochemicals Split'!$D$38*'Petrochemicals Split'!$I$6</f>
        <v>323709905557810.44</v>
      </c>
      <c r="AD11" s="16">
        <f>'KEEI BAU - Industry'!AT$9*'Petrochemicals Split'!$D$38*'Petrochemicals Split'!$I$6</f>
        <v>324219750064210.25</v>
      </c>
      <c r="AE11" s="16">
        <f>'KEEI BAU - Industry'!AU$9*'Petrochemicals Split'!$D$38*'Petrochemicals Split'!$I$6</f>
        <v>324729594570610</v>
      </c>
      <c r="AF11" s="16">
        <f>'KEEI BAU - Industry'!AV$9*'Petrochemicals Split'!$D$38*'Petrochemicals Split'!$I$6</f>
        <v>325239439077009.75</v>
      </c>
    </row>
    <row r="12" spans="1:35">
      <c r="A12" t="s">
        <v>12</v>
      </c>
      <c r="B12" s="16">
        <f>'KEEI BAU - Industry'!R$9*'Petrochemicals Split'!$D$38*'Petrochemicals Split'!$I$7</f>
        <v>135900228047668.78</v>
      </c>
      <c r="C12" s="16">
        <f>'KEEI BAU - Industry'!S$9*'Petrochemicals Split'!$D$38*'Petrochemicals Split'!$I$7</f>
        <v>140356326608927.53</v>
      </c>
      <c r="D12" s="16">
        <f>'KEEI BAU - Industry'!T$9*'Petrochemicals Split'!$D$38*'Petrochemicals Split'!$I$7</f>
        <v>144812425170186.34</v>
      </c>
      <c r="E12" s="16">
        <f>'KEEI BAU - Industry'!U$9*'Petrochemicals Split'!$D$38*'Petrochemicals Split'!$I$7</f>
        <v>149268523731445.09</v>
      </c>
      <c r="F12" s="16">
        <f>'KEEI BAU - Industry'!V$9*'Petrochemicals Split'!$D$38*'Petrochemicals Split'!$I$7</f>
        <v>153724622292703.91</v>
      </c>
      <c r="G12" s="16">
        <f>'KEEI BAU - Industry'!W$9*'Petrochemicals Split'!$D$38*'Petrochemicals Split'!$I$7</f>
        <v>158180720853962.69</v>
      </c>
      <c r="H12" s="16">
        <f>'KEEI BAU - Industry'!X$9*'Petrochemicals Split'!$D$38*'Petrochemicals Split'!$I$7</f>
        <v>159098033507315</v>
      </c>
      <c r="I12" s="16">
        <f>'KEEI BAU - Industry'!Y$9*'Petrochemicals Split'!$D$38*'Petrochemicals Split'!$I$7</f>
        <v>160015346160667.16</v>
      </c>
      <c r="J12" s="16">
        <f>'KEEI BAU - Industry'!Z$9*'Petrochemicals Split'!$D$38*'Petrochemicals Split'!$I$7</f>
        <v>160932658814019.5</v>
      </c>
      <c r="K12" s="16">
        <f>'KEEI BAU - Industry'!AA$9*'Petrochemicals Split'!$D$38*'Petrochemicals Split'!$I$7</f>
        <v>161849971467371.63</v>
      </c>
      <c r="L12" s="16">
        <f>'KEEI BAU - Industry'!AB$9*'Petrochemicals Split'!$D$38*'Petrochemicals Split'!$I$7</f>
        <v>162767284120723.84</v>
      </c>
      <c r="M12" s="16">
        <f>'KEEI BAU - Industry'!AC$9*'Petrochemicals Split'!$D$38*'Petrochemicals Split'!$I$7</f>
        <v>163162497157790.25</v>
      </c>
      <c r="N12" s="16">
        <f>'KEEI BAU - Industry'!AD$9*'Petrochemicals Split'!$D$38*'Petrochemicals Split'!$I$7</f>
        <v>163557710194856.72</v>
      </c>
      <c r="O12" s="16">
        <f>'KEEI BAU - Industry'!AE$9*'Petrochemicals Split'!$D$38*'Petrochemicals Split'!$I$7</f>
        <v>163952923231923.22</v>
      </c>
      <c r="P12" s="16">
        <f>'KEEI BAU - Industry'!AF$9*'Petrochemicals Split'!$D$38*'Petrochemicals Split'!$I$7</f>
        <v>164348136268989.69</v>
      </c>
      <c r="Q12" s="16">
        <f>'KEEI BAU - Industry'!AG$9*'Petrochemicals Split'!$D$38*'Petrochemicals Split'!$I$7</f>
        <v>164743349306056.25</v>
      </c>
      <c r="R12" s="16">
        <f>'KEEI BAU - Industry'!AH$9*'Petrochemicals Split'!$D$38*'Petrochemicals Split'!$I$7</f>
        <v>164910712249255.91</v>
      </c>
      <c r="S12" s="16">
        <f>'KEEI BAU - Industry'!AI$9*'Petrochemicals Split'!$D$38*'Petrochemicals Split'!$I$7</f>
        <v>165078075192455.53</v>
      </c>
      <c r="T12" s="16">
        <f>'KEEI BAU - Industry'!AJ$9*'Petrochemicals Split'!$D$38*'Petrochemicals Split'!$I$7</f>
        <v>165245438135655.13</v>
      </c>
      <c r="U12" s="16">
        <f>'KEEI BAU - Industry'!AK$9*'Petrochemicals Split'!$D$38*'Petrochemicals Split'!$I$7</f>
        <v>165412801078854.75</v>
      </c>
      <c r="V12" s="16">
        <f>'KEEI BAU - Industry'!AL$9*'Petrochemicals Split'!$D$38*'Petrochemicals Split'!$I$7</f>
        <v>165580164022054.38</v>
      </c>
      <c r="W12" s="16">
        <f>'KEEI BAU - Industry'!AM$9*'Petrochemicals Split'!$D$38*'Petrochemicals Split'!$I$7</f>
        <v>166051327090409.88</v>
      </c>
      <c r="X12" s="16">
        <f>'KEEI BAU - Industry'!AN$9*'Petrochemicals Split'!$D$38*'Petrochemicals Split'!$I$7</f>
        <v>166315353709795.44</v>
      </c>
      <c r="Y12" s="16">
        <f>'KEEI BAU - Industry'!AO$9*'Petrochemicals Split'!$D$38*'Petrochemicals Split'!$I$7</f>
        <v>166579380329181.03</v>
      </c>
      <c r="Z12" s="16">
        <f>'KEEI BAU - Industry'!AP$9*'Petrochemicals Split'!$D$38*'Petrochemicals Split'!$I$7</f>
        <v>166843406948566.63</v>
      </c>
      <c r="AA12" s="16">
        <f>'KEEI BAU - Industry'!AQ$9*'Petrochemicals Split'!$D$38*'Petrochemicals Split'!$I$7</f>
        <v>167107433567952.09</v>
      </c>
      <c r="AB12" s="16">
        <f>'KEEI BAU - Industry'!AR$9*'Petrochemicals Split'!$D$38*'Petrochemicals Split'!$I$7</f>
        <v>167371460187337.72</v>
      </c>
      <c r="AC12" s="16">
        <f>'KEEI BAU - Industry'!AS$9*'Petrochemicals Split'!$D$38*'Petrochemicals Split'!$I$7</f>
        <v>167635486806723.28</v>
      </c>
      <c r="AD12" s="16">
        <f>'KEEI BAU - Industry'!AT$9*'Petrochemicals Split'!$D$38*'Petrochemicals Split'!$I$7</f>
        <v>167899513426108.88</v>
      </c>
      <c r="AE12" s="16">
        <f>'KEEI BAU - Industry'!AU$9*'Petrochemicals Split'!$D$38*'Petrochemicals Split'!$I$7</f>
        <v>168163540045494.47</v>
      </c>
      <c r="AF12" s="16">
        <f>'KEEI BAU - Industry'!AV$9*'Petrochemicals Split'!$D$38*'Petrochemicals Split'!$I$7</f>
        <v>168427566664880.06</v>
      </c>
    </row>
    <row r="13" spans="1:35">
      <c r="A13" t="s">
        <v>13</v>
      </c>
      <c r="B13" s="16">
        <f>'KEEI BAU - Industry'!R$37*'Others Split'!$D$47*'Others Split'!$L$12</f>
        <v>13583122748657.443</v>
      </c>
      <c r="C13" s="16">
        <f>'KEEI BAU - Industry'!S$37*'Others Split'!$D$47*'Others Split'!$L$12</f>
        <v>13884482155793.414</v>
      </c>
      <c r="D13" s="16">
        <f>'KEEI BAU - Industry'!T$37*'Others Split'!$D$47*'Others Split'!$L$12</f>
        <v>14185841562929.387</v>
      </c>
      <c r="E13" s="16">
        <f>'KEEI BAU - Industry'!U$37*'Others Split'!$D$47*'Others Split'!$L$12</f>
        <v>14487200970065.357</v>
      </c>
      <c r="F13" s="16">
        <f>'KEEI BAU - Industry'!V$37*'Others Split'!$D$47*'Others Split'!$L$12</f>
        <v>14788560377201.328</v>
      </c>
      <c r="G13" s="16">
        <f>'KEEI BAU - Industry'!W$37*'Others Split'!$D$47*'Others Split'!$L$12</f>
        <v>15089919784337.299</v>
      </c>
      <c r="H13" s="16">
        <f>'KEEI BAU - Industry'!X$37*'Others Split'!$D$47*'Others Split'!$L$12</f>
        <v>15229182879694.863</v>
      </c>
      <c r="I13" s="16">
        <f>'KEEI BAU - Industry'!Y$37*'Others Split'!$D$47*'Others Split'!$L$12</f>
        <v>15368445975052.385</v>
      </c>
      <c r="J13" s="16">
        <f>'KEEI BAU - Industry'!Z$37*'Others Split'!$D$47*'Others Split'!$L$12</f>
        <v>15507709070409.906</v>
      </c>
      <c r="K13" s="16">
        <f>'KEEI BAU - Industry'!AA$37*'Others Split'!$D$47*'Others Split'!$L$12</f>
        <v>15646972165767.428</v>
      </c>
      <c r="L13" s="16">
        <f>'KEEI BAU - Industry'!AB$37*'Others Split'!$D$47*'Others Split'!$L$12</f>
        <v>15786235261124.975</v>
      </c>
      <c r="M13" s="16">
        <f>'KEEI BAU - Industry'!AC$37*'Others Split'!$D$47*'Others Split'!$L$12</f>
        <v>15885246232575.145</v>
      </c>
      <c r="N13" s="16">
        <f>'KEEI BAU - Industry'!AD$37*'Others Split'!$D$47*'Others Split'!$L$12</f>
        <v>15984257204025.34</v>
      </c>
      <c r="O13" s="16">
        <f>'KEEI BAU - Industry'!AE$37*'Others Split'!$D$47*'Others Split'!$L$12</f>
        <v>16083268175475.539</v>
      </c>
      <c r="P13" s="16">
        <f>'KEEI BAU - Industry'!AF$37*'Others Split'!$D$47*'Others Split'!$L$12</f>
        <v>16182279146925.736</v>
      </c>
      <c r="Q13" s="16">
        <f>'KEEI BAU - Industry'!AG$37*'Others Split'!$D$47*'Others Split'!$L$12</f>
        <v>16281290118375.926</v>
      </c>
      <c r="R13" s="16">
        <f>'KEEI BAU - Industry'!AH$37*'Others Split'!$D$47*'Others Split'!$L$12</f>
        <v>16359018357645.275</v>
      </c>
      <c r="S13" s="16">
        <f>'KEEI BAU - Industry'!AI$37*'Others Split'!$D$47*'Others Split'!$L$12</f>
        <v>16436746596914.561</v>
      </c>
      <c r="T13" s="16">
        <f>'KEEI BAU - Industry'!AJ$37*'Others Split'!$D$47*'Others Split'!$L$12</f>
        <v>16514474836183.875</v>
      </c>
      <c r="U13" s="16">
        <f>'KEEI BAU - Industry'!AK$37*'Others Split'!$D$47*'Others Split'!$L$12</f>
        <v>16592203075453.191</v>
      </c>
      <c r="V13" s="16">
        <f>'KEEI BAU - Industry'!AL$37*'Others Split'!$D$47*'Others Split'!$L$12</f>
        <v>16669931314722.479</v>
      </c>
      <c r="W13" s="16">
        <f>'KEEI BAU - Industry'!AM$37*'Others Split'!$D$47*'Others Split'!$L$12</f>
        <v>16776036530232.975</v>
      </c>
      <c r="X13" s="16">
        <f>'KEEI BAU - Industry'!AN$37*'Others Split'!$D$47*'Others Split'!$L$12</f>
        <v>16862793807397.201</v>
      </c>
      <c r="Y13" s="16">
        <f>'KEEI BAU - Industry'!AO$37*'Others Split'!$D$47*'Others Split'!$L$12</f>
        <v>16949551084561.457</v>
      </c>
      <c r="Z13" s="16">
        <f>'KEEI BAU - Industry'!AP$37*'Others Split'!$D$47*'Others Split'!$L$12</f>
        <v>17036308361725.684</v>
      </c>
      <c r="AA13" s="16">
        <f>'KEEI BAU - Industry'!AQ$37*'Others Split'!$D$47*'Others Split'!$L$12</f>
        <v>17123065638889.906</v>
      </c>
      <c r="AB13" s="16">
        <f>'KEEI BAU - Industry'!AR$37*'Others Split'!$D$47*'Others Split'!$L$12</f>
        <v>17209822916054.131</v>
      </c>
      <c r="AC13" s="16">
        <f>'KEEI BAU - Industry'!AS$37*'Others Split'!$D$47*'Others Split'!$L$12</f>
        <v>17296580193218.387</v>
      </c>
      <c r="AD13" s="16">
        <f>'KEEI BAU - Industry'!AT$37*'Others Split'!$D$47*'Others Split'!$L$12</f>
        <v>17383337470382.613</v>
      </c>
      <c r="AE13" s="16">
        <f>'KEEI BAU - Industry'!AU$37*'Others Split'!$D$47*'Others Split'!$L$12</f>
        <v>17470094747546.838</v>
      </c>
      <c r="AF13" s="16">
        <f>'KEEI BAU - Industry'!AV$37*'Others Split'!$D$47*'Others Split'!$L$12</f>
        <v>17556852024711.092</v>
      </c>
    </row>
    <row r="14" spans="1:35">
      <c r="A14" t="s">
        <v>14</v>
      </c>
      <c r="B14" s="16">
        <f>'KEEI BAU - Industry'!R$37*'Others Split'!$D$47*'Others Split'!$L$13</f>
        <v>2172375224795.9153</v>
      </c>
      <c r="C14" s="16">
        <f>'KEEI BAU - Industry'!S$37*'Others Split'!$D$47*'Others Split'!$L$13</f>
        <v>2220572220577.7637</v>
      </c>
      <c r="D14" s="16">
        <f>'KEEI BAU - Industry'!T$37*'Others Split'!$D$47*'Others Split'!$L$13</f>
        <v>2268769216359.6118</v>
      </c>
      <c r="E14" s="16">
        <f>'KEEI BAU - Industry'!U$37*'Others Split'!$D$47*'Others Split'!$L$13</f>
        <v>2316966212141.46</v>
      </c>
      <c r="F14" s="16">
        <f>'KEEI BAU - Industry'!V$37*'Others Split'!$D$47*'Others Split'!$L$13</f>
        <v>2365163207923.3081</v>
      </c>
      <c r="G14" s="16">
        <f>'KEEI BAU - Industry'!W$37*'Others Split'!$D$47*'Others Split'!$L$13</f>
        <v>2413360203705.1563</v>
      </c>
      <c r="H14" s="16">
        <f>'KEEI BAU - Industry'!X$37*'Others Split'!$D$47*'Others Split'!$L$13</f>
        <v>2435632821252.772</v>
      </c>
      <c r="I14" s="16">
        <f>'KEEI BAU - Industry'!Y$37*'Others Split'!$D$47*'Others Split'!$L$13</f>
        <v>2457905438800.3804</v>
      </c>
      <c r="J14" s="16">
        <f>'KEEI BAU - Industry'!Z$37*'Others Split'!$D$47*'Others Split'!$L$13</f>
        <v>2480178056347.9893</v>
      </c>
      <c r="K14" s="16">
        <f>'KEEI BAU - Industry'!AA$37*'Others Split'!$D$47*'Others Split'!$L$13</f>
        <v>2502450673895.5977</v>
      </c>
      <c r="L14" s="16">
        <f>'KEEI BAU - Industry'!AB$37*'Others Split'!$D$47*'Others Split'!$L$13</f>
        <v>2524723291443.2104</v>
      </c>
      <c r="M14" s="16">
        <f>'KEEI BAU - Industry'!AC$37*'Others Split'!$D$47*'Others Split'!$L$13</f>
        <v>2540558308570.0776</v>
      </c>
      <c r="N14" s="16">
        <f>'KEEI BAU - Industry'!AD$37*'Others Split'!$D$47*'Others Split'!$L$13</f>
        <v>2556393325696.9487</v>
      </c>
      <c r="O14" s="16">
        <f>'KEEI BAU - Industry'!AE$37*'Others Split'!$D$47*'Others Split'!$L$13</f>
        <v>2572228342823.8198</v>
      </c>
      <c r="P14" s="16">
        <f>'KEEI BAU - Industry'!AF$37*'Others Split'!$D$47*'Others Split'!$L$13</f>
        <v>2588063359950.6909</v>
      </c>
      <c r="Q14" s="16">
        <f>'KEEI BAU - Industry'!AG$37*'Others Split'!$D$47*'Others Split'!$L$13</f>
        <v>2603898377077.561</v>
      </c>
      <c r="R14" s="16">
        <f>'KEEI BAU - Industry'!AH$37*'Others Split'!$D$47*'Others Split'!$L$13</f>
        <v>2616329605476.2319</v>
      </c>
      <c r="S14" s="16">
        <f>'KEEI BAU - Industry'!AI$37*'Others Split'!$D$47*'Others Split'!$L$13</f>
        <v>2628760833874.8926</v>
      </c>
      <c r="T14" s="16">
        <f>'KEEI BAU - Industry'!AJ$37*'Others Split'!$D$47*'Others Split'!$L$13</f>
        <v>2641192062273.5581</v>
      </c>
      <c r="U14" s="16">
        <f>'KEEI BAU - Industry'!AK$37*'Others Split'!$D$47*'Others Split'!$L$13</f>
        <v>2653623290672.2236</v>
      </c>
      <c r="V14" s="16">
        <f>'KEEI BAU - Industry'!AL$37*'Others Split'!$D$47*'Others Split'!$L$13</f>
        <v>2666054519070.8848</v>
      </c>
      <c r="W14" s="16">
        <f>'KEEI BAU - Industry'!AM$37*'Others Split'!$D$47*'Others Split'!$L$13</f>
        <v>2683024132440.4917</v>
      </c>
      <c r="X14" s="16">
        <f>'KEEI BAU - Industry'!AN$37*'Others Split'!$D$47*'Others Split'!$L$13</f>
        <v>2696899392420.8188</v>
      </c>
      <c r="Y14" s="16">
        <f>'KEEI BAU - Industry'!AO$37*'Others Split'!$D$47*'Others Split'!$L$13</f>
        <v>2710774652401.1509</v>
      </c>
      <c r="Z14" s="16">
        <f>'KEEI BAU - Industry'!AP$37*'Others Split'!$D$47*'Others Split'!$L$13</f>
        <v>2724649912381.478</v>
      </c>
      <c r="AA14" s="16">
        <f>'KEEI BAU - Industry'!AQ$37*'Others Split'!$D$47*'Others Split'!$L$13</f>
        <v>2738525172361.8042</v>
      </c>
      <c r="AB14" s="16">
        <f>'KEEI BAU - Industry'!AR$37*'Others Split'!$D$47*'Others Split'!$L$13</f>
        <v>2752400432342.1313</v>
      </c>
      <c r="AC14" s="16">
        <f>'KEEI BAU - Industry'!AS$37*'Others Split'!$D$47*'Others Split'!$L$13</f>
        <v>2766275692322.4634</v>
      </c>
      <c r="AD14" s="16">
        <f>'KEEI BAU - Industry'!AT$37*'Others Split'!$D$47*'Others Split'!$L$13</f>
        <v>2780150952302.7905</v>
      </c>
      <c r="AE14" s="16">
        <f>'KEEI BAU - Industry'!AU$37*'Others Split'!$D$47*'Others Split'!$L$13</f>
        <v>2794026212283.1172</v>
      </c>
      <c r="AF14" s="16">
        <f>'KEEI BAU - Industry'!AV$37*'Others Split'!$D$47*'Others Split'!$L$13</f>
        <v>2807901472263.4487</v>
      </c>
    </row>
    <row r="15" spans="1:35">
      <c r="A15" t="s">
        <v>15</v>
      </c>
      <c r="B15" s="16">
        <f>'KEEI BAU - Industry'!R23*'Steel Split'!$D$6</f>
        <v>602115116500.21411</v>
      </c>
      <c r="C15" s="16">
        <f>'KEEI BAU - Industry'!S23*'Steel Split'!$D$6</f>
        <v>588244249461.7157</v>
      </c>
      <c r="D15" s="16">
        <f>'KEEI BAU - Industry'!T23*'Steel Split'!$D$6</f>
        <v>574373382423.21729</v>
      </c>
      <c r="E15" s="16">
        <f>'KEEI BAU - Industry'!U23*'Steel Split'!$D$6</f>
        <v>560502515384.71887</v>
      </c>
      <c r="F15" s="16">
        <f>'KEEI BAU - Industry'!V23*'Steel Split'!$D$6</f>
        <v>546631648346.22052</v>
      </c>
      <c r="G15" s="16">
        <f>'KEEI BAU - Industry'!W23*'Steel Split'!$D$6</f>
        <v>532760781307.72223</v>
      </c>
      <c r="H15" s="16">
        <f>'KEEI BAU - Industry'!X23*'Steel Split'!$D$6</f>
        <v>530923675165.28223</v>
      </c>
      <c r="I15" s="16">
        <f>'KEEI BAU - Industry'!Y23*'Steel Split'!$D$6</f>
        <v>529086569022.8418</v>
      </c>
      <c r="J15" s="16">
        <f>'KEEI BAU - Industry'!Z23*'Steel Split'!$D$6</f>
        <v>527249462880.40137</v>
      </c>
      <c r="K15" s="16">
        <f>'KEEI BAU - Industry'!AA23*'Steel Split'!$D$6</f>
        <v>525412356737.961</v>
      </c>
      <c r="L15" s="16">
        <f>'KEEI BAU - Industry'!AB23*'Steel Split'!$D$6</f>
        <v>523575250595.52008</v>
      </c>
      <c r="M15" s="16">
        <f>'KEEI BAU - Industry'!AC23*'Steel Split'!$D$6</f>
        <v>519901038310.63928</v>
      </c>
      <c r="N15" s="16">
        <f>'KEEI BAU - Industry'!AD23*'Steel Split'!$D$6</f>
        <v>516226826025.75842</v>
      </c>
      <c r="O15" s="16">
        <f>'KEEI BAU - Industry'!AE23*'Steel Split'!$D$6</f>
        <v>512552613740.87756</v>
      </c>
      <c r="P15" s="16">
        <f>'KEEI BAU - Industry'!AF23*'Steel Split'!$D$6</f>
        <v>508878401455.9967</v>
      </c>
      <c r="Q15" s="16">
        <f>'KEEI BAU - Industry'!AG23*'Steel Split'!$D$6</f>
        <v>505204189171.11591</v>
      </c>
      <c r="R15" s="16">
        <f>'KEEI BAU - Industry'!AH23*'Steel Split'!$D$6</f>
        <v>499692870743.79462</v>
      </c>
      <c r="S15" s="16">
        <f>'KEEI BAU - Industry'!AI23*'Steel Split'!$D$6</f>
        <v>494181552316.47333</v>
      </c>
      <c r="T15" s="16">
        <f>'KEEI BAU - Industry'!AJ23*'Steel Split'!$D$6</f>
        <v>488670233889.1521</v>
      </c>
      <c r="U15" s="16">
        <f>'KEEI BAU - Industry'!AK23*'Steel Split'!$D$6</f>
        <v>483158915461.83081</v>
      </c>
      <c r="V15" s="16">
        <f>'KEEI BAU - Industry'!AL23*'Steel Split'!$D$6</f>
        <v>477647597034.50958</v>
      </c>
      <c r="W15" s="16">
        <f>'KEEI BAU - Industry'!AM23*'Steel Split'!$D$6</f>
        <v>474585753463.77612</v>
      </c>
      <c r="X15" s="16">
        <f>'KEEI BAU - Industry'!AN23*'Steel Split'!$D$6</f>
        <v>469853813399.91437</v>
      </c>
      <c r="Y15" s="16">
        <f>'KEEI BAU - Industry'!AO23*'Steel Split'!$D$6</f>
        <v>465121873336.05261</v>
      </c>
      <c r="Z15" s="16">
        <f>'KEEI BAU - Industry'!AP23*'Steel Split'!$D$6</f>
        <v>460389933272.19092</v>
      </c>
      <c r="AA15" s="16">
        <f>'KEEI BAU - Industry'!AQ23*'Steel Split'!$D$6</f>
        <v>455657993208.32916</v>
      </c>
      <c r="AB15" s="16">
        <f>'KEEI BAU - Industry'!AR23*'Steel Split'!$D$6</f>
        <v>450926053144.46741</v>
      </c>
      <c r="AC15" s="16">
        <f>'KEEI BAU - Industry'!AS23*'Steel Split'!$D$6</f>
        <v>446194113080.60565</v>
      </c>
      <c r="AD15" s="16">
        <f>'KEEI BAU - Industry'!AT23*'Steel Split'!$D$6</f>
        <v>441462173016.7439</v>
      </c>
      <c r="AE15" s="16">
        <f>'KEEI BAU - Industry'!AU23*'Steel Split'!$D$6</f>
        <v>436730232952.88214</v>
      </c>
      <c r="AF15" s="16">
        <f>'KEEI BAU - Industry'!AV23*'Steel Split'!$D$6</f>
        <v>431998292889.02039</v>
      </c>
    </row>
    <row r="16" spans="1:35">
      <c r="A16" t="s">
        <v>16</v>
      </c>
      <c r="B16" s="16">
        <f>'KEEI BAU - Industry'!R$16*'Non-ferrous Metals Split'!$I$6*'Non-ferrous Metals Split'!$D$45</f>
        <v>947372693726.9646</v>
      </c>
      <c r="C16" s="16">
        <f>'KEEI BAU - Industry'!S$16*'Non-ferrous Metals Split'!$I$6*'Non-ferrous Metals Split'!$D$45</f>
        <v>960922275149.85022</v>
      </c>
      <c r="D16" s="16">
        <f>'KEEI BAU - Industry'!T$16*'Non-ferrous Metals Split'!$I$6*'Non-ferrous Metals Split'!$D$45</f>
        <v>974471856572.73621</v>
      </c>
      <c r="E16" s="16">
        <f>'KEEI BAU - Industry'!U$16*'Non-ferrous Metals Split'!$I$6*'Non-ferrous Metals Split'!$D$45</f>
        <v>988021437995.62195</v>
      </c>
      <c r="F16" s="16">
        <f>'KEEI BAU - Industry'!V$16*'Non-ferrous Metals Split'!$I$6*'Non-ferrous Metals Split'!$D$45</f>
        <v>1001571019418.5078</v>
      </c>
      <c r="G16" s="16">
        <f>'KEEI BAU - Industry'!W$16*'Non-ferrous Metals Split'!$I$6*'Non-ferrous Metals Split'!$D$45</f>
        <v>1015120600841.3937</v>
      </c>
      <c r="H16" s="16">
        <f>'KEEI BAU - Industry'!X$16*'Non-ferrous Metals Split'!$I$6*'Non-ferrous Metals Split'!$D$45</f>
        <v>1014750793700.832</v>
      </c>
      <c r="I16" s="16">
        <f>'KEEI BAU - Industry'!Y$16*'Non-ferrous Metals Split'!$I$6*'Non-ferrous Metals Split'!$D$45</f>
        <v>1014380986560.2705</v>
      </c>
      <c r="J16" s="16">
        <f>'KEEI BAU - Industry'!Z$16*'Non-ferrous Metals Split'!$I$6*'Non-ferrous Metals Split'!$D$45</f>
        <v>1014011179419.7089</v>
      </c>
      <c r="K16" s="16">
        <f>'KEEI BAU - Industry'!AA$16*'Non-ferrous Metals Split'!$I$6*'Non-ferrous Metals Split'!$D$45</f>
        <v>1013641372279.1475</v>
      </c>
      <c r="L16" s="16">
        <f>'KEEI BAU - Industry'!AB$16*'Non-ferrous Metals Split'!$I$6*'Non-ferrous Metals Split'!$D$45</f>
        <v>1013271565138.5859</v>
      </c>
      <c r="M16" s="16">
        <f>'KEEI BAU - Industry'!AC$16*'Non-ferrous Metals Split'!$I$6*'Non-ferrous Metals Split'!$D$45</f>
        <v>1011052722295.2168</v>
      </c>
      <c r="N16" s="16">
        <f>'KEEI BAU - Industry'!AD$16*'Non-ferrous Metals Split'!$I$6*'Non-ferrous Metals Split'!$D$45</f>
        <v>1008833879451.8477</v>
      </c>
      <c r="O16" s="16">
        <f>'KEEI BAU - Industry'!AE$16*'Non-ferrous Metals Split'!$I$6*'Non-ferrous Metals Split'!$D$45</f>
        <v>1006615036608.4785</v>
      </c>
      <c r="P16" s="16">
        <f>'KEEI BAU - Industry'!AF$16*'Non-ferrous Metals Split'!$I$6*'Non-ferrous Metals Split'!$D$45</f>
        <v>1004396193765.1094</v>
      </c>
      <c r="Q16" s="16">
        <f>'KEEI BAU - Industry'!AG$16*'Non-ferrous Metals Split'!$I$6*'Non-ferrous Metals Split'!$D$45</f>
        <v>1002177350921.7402</v>
      </c>
      <c r="R16" s="16">
        <f>'KEEI BAU - Industry'!AH$16*'Non-ferrous Metals Split'!$I$6*'Non-ferrous Metals Split'!$D$45</f>
        <v>1002177350921.7402</v>
      </c>
      <c r="S16" s="16">
        <f>'KEEI BAU - Industry'!AI$16*'Non-ferrous Metals Split'!$I$6*'Non-ferrous Metals Split'!$D$45</f>
        <v>1002177350921.7402</v>
      </c>
      <c r="T16" s="16">
        <f>'KEEI BAU - Industry'!AJ$16*'Non-ferrous Metals Split'!$I$6*'Non-ferrous Metals Split'!$D$45</f>
        <v>1002177350921.7402</v>
      </c>
      <c r="U16" s="16">
        <f>'KEEI BAU - Industry'!AK$16*'Non-ferrous Metals Split'!$I$6*'Non-ferrous Metals Split'!$D$45</f>
        <v>1002177350921.7402</v>
      </c>
      <c r="V16" s="16">
        <f>'KEEI BAU - Industry'!AL$16*'Non-ferrous Metals Split'!$I$6*'Non-ferrous Metals Split'!$D$45</f>
        <v>1002177350921.7402</v>
      </c>
      <c r="W16" s="16">
        <f>'KEEI BAU - Industry'!AM$16*'Non-ferrous Metals Split'!$I$6*'Non-ferrous Metals Split'!$D$45</f>
        <v>999218893797.2478</v>
      </c>
      <c r="X16" s="16">
        <f>'KEEI BAU - Industry'!AN$16*'Non-ferrous Metals Split'!$I$6*'Non-ferrous Metals Split'!$D$45</f>
        <v>998277566530.36414</v>
      </c>
      <c r="Y16" s="16">
        <f>'KEEI BAU - Industry'!AO$16*'Non-ferrous Metals Split'!$I$6*'Non-ferrous Metals Split'!$D$45</f>
        <v>997336239263.48022</v>
      </c>
      <c r="Z16" s="16">
        <f>'KEEI BAU - Industry'!AP$16*'Non-ferrous Metals Split'!$I$6*'Non-ferrous Metals Split'!$D$45</f>
        <v>996394911996.59656</v>
      </c>
      <c r="AA16" s="16">
        <f>'KEEI BAU - Industry'!AQ$16*'Non-ferrous Metals Split'!$I$6*'Non-ferrous Metals Split'!$D$45</f>
        <v>995453584729.71265</v>
      </c>
      <c r="AB16" s="16">
        <f>'KEEI BAU - Industry'!AR$16*'Non-ferrous Metals Split'!$I$6*'Non-ferrous Metals Split'!$D$45</f>
        <v>994512257462.82849</v>
      </c>
      <c r="AC16" s="16">
        <f>'KEEI BAU - Industry'!AS$16*'Non-ferrous Metals Split'!$I$6*'Non-ferrous Metals Split'!$D$45</f>
        <v>993570930195.94458</v>
      </c>
      <c r="AD16" s="16">
        <f>'KEEI BAU - Industry'!AT$16*'Non-ferrous Metals Split'!$I$6*'Non-ferrous Metals Split'!$D$45</f>
        <v>992629602929.06079</v>
      </c>
      <c r="AE16" s="16">
        <f>'KEEI BAU - Industry'!AU$16*'Non-ferrous Metals Split'!$I$6*'Non-ferrous Metals Split'!$D$45</f>
        <v>991688275662.17688</v>
      </c>
      <c r="AF16" s="16">
        <f>'KEEI BAU - Industry'!AV$16*'Non-ferrous Metals Split'!$I$6*'Non-ferrous Metals Split'!$D$45</f>
        <v>990746948395.29321</v>
      </c>
    </row>
    <row r="17" spans="1:33">
      <c r="A17" t="s">
        <v>17</v>
      </c>
      <c r="B17" s="16">
        <f>'KEEI BAU - Industry'!R$16*'Non-ferrous Metals Split'!$I$7*'Non-ferrous Metals Split'!$D$45</f>
        <v>8052667896679.1982</v>
      </c>
      <c r="C17" s="16">
        <f>'KEEI BAU - Industry'!S$16*'Non-ferrous Metals Split'!$I$7*'Non-ferrous Metals Split'!$D$45</f>
        <v>8167839338773.7275</v>
      </c>
      <c r="D17" s="16">
        <f>'KEEI BAU - Industry'!T$16*'Non-ferrous Metals Split'!$I$7*'Non-ferrous Metals Split'!$D$45</f>
        <v>8283010780868.2559</v>
      </c>
      <c r="E17" s="16">
        <f>'KEEI BAU - Industry'!U$16*'Non-ferrous Metals Split'!$I$7*'Non-ferrous Metals Split'!$D$45</f>
        <v>8398182222962.7852</v>
      </c>
      <c r="F17" s="16">
        <f>'KEEI BAU - Industry'!V$16*'Non-ferrous Metals Split'!$I$7*'Non-ferrous Metals Split'!$D$45</f>
        <v>8513353665057.3154</v>
      </c>
      <c r="G17" s="16">
        <f>'KEEI BAU - Industry'!W$16*'Non-ferrous Metals Split'!$I$7*'Non-ferrous Metals Split'!$D$45</f>
        <v>8628525107151.8447</v>
      </c>
      <c r="H17" s="16">
        <f>'KEEI BAU - Industry'!X$16*'Non-ferrous Metals Split'!$I$7*'Non-ferrous Metals Split'!$D$45</f>
        <v>8625381746457.0713</v>
      </c>
      <c r="I17" s="16">
        <f>'KEEI BAU - Industry'!Y$16*'Non-ferrous Metals Split'!$I$7*'Non-ferrous Metals Split'!$D$45</f>
        <v>8622238385762.2998</v>
      </c>
      <c r="J17" s="16">
        <f>'KEEI BAU - Industry'!Z$16*'Non-ferrous Metals Split'!$I$7*'Non-ferrous Metals Split'!$D$45</f>
        <v>8619095025067.5264</v>
      </c>
      <c r="K17" s="16">
        <f>'KEEI BAU - Industry'!AA$16*'Non-ferrous Metals Split'!$I$7*'Non-ferrous Metals Split'!$D$45</f>
        <v>8615951664372.7529</v>
      </c>
      <c r="L17" s="16">
        <f>'KEEI BAU - Industry'!AB$16*'Non-ferrous Metals Split'!$I$7*'Non-ferrous Metals Split'!$D$45</f>
        <v>8612808303677.9795</v>
      </c>
      <c r="M17" s="16">
        <f>'KEEI BAU - Industry'!AC$16*'Non-ferrous Metals Split'!$I$7*'Non-ferrous Metals Split'!$D$45</f>
        <v>8593948139509.3408</v>
      </c>
      <c r="N17" s="16">
        <f>'KEEI BAU - Industry'!AD$16*'Non-ferrous Metals Split'!$I$7*'Non-ferrous Metals Split'!$D$45</f>
        <v>8575087975340.7041</v>
      </c>
      <c r="O17" s="16">
        <f>'KEEI BAU - Industry'!AE$16*'Non-ferrous Metals Split'!$I$7*'Non-ferrous Metals Split'!$D$45</f>
        <v>8556227811172.0664</v>
      </c>
      <c r="P17" s="16">
        <f>'KEEI BAU - Industry'!AF$16*'Non-ferrous Metals Split'!$I$7*'Non-ferrous Metals Split'!$D$45</f>
        <v>8537367647003.4277</v>
      </c>
      <c r="Q17" s="16">
        <f>'KEEI BAU - Industry'!AG$16*'Non-ferrous Metals Split'!$I$7*'Non-ferrous Metals Split'!$D$45</f>
        <v>8518507482834.791</v>
      </c>
      <c r="R17" s="16">
        <f>'KEEI BAU - Industry'!AH$16*'Non-ferrous Metals Split'!$I$7*'Non-ferrous Metals Split'!$D$45</f>
        <v>8518507482834.791</v>
      </c>
      <c r="S17" s="16">
        <f>'KEEI BAU - Industry'!AI$16*'Non-ferrous Metals Split'!$I$7*'Non-ferrous Metals Split'!$D$45</f>
        <v>8518507482834.791</v>
      </c>
      <c r="T17" s="16">
        <f>'KEEI BAU - Industry'!AJ$16*'Non-ferrous Metals Split'!$I$7*'Non-ferrous Metals Split'!$D$45</f>
        <v>8518507482834.791</v>
      </c>
      <c r="U17" s="16">
        <f>'KEEI BAU - Industry'!AK$16*'Non-ferrous Metals Split'!$I$7*'Non-ferrous Metals Split'!$D$45</f>
        <v>8518507482834.791</v>
      </c>
      <c r="V17" s="16">
        <f>'KEEI BAU - Industry'!AL$16*'Non-ferrous Metals Split'!$I$7*'Non-ferrous Metals Split'!$D$45</f>
        <v>8518507482834.791</v>
      </c>
      <c r="W17" s="16">
        <f>'KEEI BAU - Industry'!AM$16*'Non-ferrous Metals Split'!$I$7*'Non-ferrous Metals Split'!$D$45</f>
        <v>8493360597276.6064</v>
      </c>
      <c r="X17" s="16">
        <f>'KEEI BAU - Industry'!AN$16*'Non-ferrous Metals Split'!$I$7*'Non-ferrous Metals Split'!$D$45</f>
        <v>8485359315508.0947</v>
      </c>
      <c r="Y17" s="16">
        <f>'KEEI BAU - Industry'!AO$16*'Non-ferrous Metals Split'!$I$7*'Non-ferrous Metals Split'!$D$45</f>
        <v>8477358033739.582</v>
      </c>
      <c r="Z17" s="16">
        <f>'KEEI BAU - Industry'!AP$16*'Non-ferrous Metals Split'!$I$7*'Non-ferrous Metals Split'!$D$45</f>
        <v>8469356751971.0684</v>
      </c>
      <c r="AA17" s="16">
        <f>'KEEI BAU - Industry'!AQ$16*'Non-ferrous Metals Split'!$I$7*'Non-ferrous Metals Split'!$D$45</f>
        <v>8461355470202.5557</v>
      </c>
      <c r="AB17" s="16">
        <f>'KEEI BAU - Industry'!AR$16*'Non-ferrous Metals Split'!$I$7*'Non-ferrous Metals Split'!$D$45</f>
        <v>8453354188434.041</v>
      </c>
      <c r="AC17" s="16">
        <f>'KEEI BAU - Industry'!AS$16*'Non-ferrous Metals Split'!$I$7*'Non-ferrous Metals Split'!$D$45</f>
        <v>8445352906665.5273</v>
      </c>
      <c r="AD17" s="16">
        <f>'KEEI BAU - Industry'!AT$16*'Non-ferrous Metals Split'!$I$7*'Non-ferrous Metals Split'!$D$45</f>
        <v>8437351624897.0166</v>
      </c>
      <c r="AE17" s="16">
        <f>'KEEI BAU - Industry'!AU$16*'Non-ferrous Metals Split'!$I$7*'Non-ferrous Metals Split'!$D$45</f>
        <v>8429350343128.5039</v>
      </c>
      <c r="AF17" s="16">
        <f>'KEEI BAU - Industry'!AV$16*'Non-ferrous Metals Split'!$I$7*'Non-ferrous Metals Split'!$D$45</f>
        <v>8421349061359.9902</v>
      </c>
    </row>
    <row r="18" spans="1:33">
      <c r="A18" t="s">
        <v>18</v>
      </c>
      <c r="B18" s="16">
        <f>'KEEI BAU - Industry'!R$33*'Machinery Split'!$L6*'Machinery Split'!$D$41</f>
        <v>0</v>
      </c>
      <c r="C18" s="16">
        <f>'KEEI BAU - Industry'!S$33*'Machinery Split'!$L6*'Machinery Split'!$D$41</f>
        <v>0</v>
      </c>
      <c r="D18" s="16">
        <f>'KEEI BAU - Industry'!T$33*'Machinery Split'!$L6*'Machinery Split'!$D$41</f>
        <v>0</v>
      </c>
      <c r="E18" s="16">
        <f>'KEEI BAU - Industry'!U$33*'Machinery Split'!$L6*'Machinery Split'!$D$41</f>
        <v>0</v>
      </c>
      <c r="F18" s="16">
        <f>'KEEI BAU - Industry'!V$33*'Machinery Split'!$L6*'Machinery Split'!$D$41</f>
        <v>0</v>
      </c>
      <c r="G18" s="16">
        <f>'KEEI BAU - Industry'!W$33*'Machinery Split'!$L6*'Machinery Split'!$D$41</f>
        <v>0</v>
      </c>
      <c r="H18" s="16">
        <f>'KEEI BAU - Industry'!X$33*'Machinery Split'!$L6*'Machinery Split'!$D$41</f>
        <v>0</v>
      </c>
      <c r="I18" s="16">
        <f>'KEEI BAU - Industry'!Y$33*'Machinery Split'!$L6*'Machinery Split'!$D$41</f>
        <v>0</v>
      </c>
      <c r="J18" s="16">
        <f>'KEEI BAU - Industry'!Z$33*'Machinery Split'!$L6*'Machinery Split'!$D$41</f>
        <v>0</v>
      </c>
      <c r="K18" s="16">
        <f>'KEEI BAU - Industry'!AA$33*'Machinery Split'!$L6*'Machinery Split'!$D$41</f>
        <v>0</v>
      </c>
      <c r="L18" s="16">
        <f>'KEEI BAU - Industry'!AB$33*'Machinery Split'!$L6*'Machinery Split'!$D$41</f>
        <v>0</v>
      </c>
      <c r="M18" s="16">
        <f>'KEEI BAU - Industry'!AC$33*'Machinery Split'!$L6*'Machinery Split'!$D$41</f>
        <v>0</v>
      </c>
      <c r="N18" s="16">
        <f>'KEEI BAU - Industry'!AD$33*'Machinery Split'!$L6*'Machinery Split'!$D$41</f>
        <v>0</v>
      </c>
      <c r="O18" s="16">
        <f>'KEEI BAU - Industry'!AE$33*'Machinery Split'!$L6*'Machinery Split'!$D$41</f>
        <v>0</v>
      </c>
      <c r="P18" s="16">
        <f>'KEEI BAU - Industry'!AF$33*'Machinery Split'!$L6*'Machinery Split'!$D$41</f>
        <v>0</v>
      </c>
      <c r="Q18" s="16">
        <f>'KEEI BAU - Industry'!AG$33*'Machinery Split'!$L6*'Machinery Split'!$D$41</f>
        <v>0</v>
      </c>
      <c r="R18" s="16">
        <f>'KEEI BAU - Industry'!AH$33*'Machinery Split'!$L6*'Machinery Split'!$D$41</f>
        <v>0</v>
      </c>
      <c r="S18" s="16">
        <f>'KEEI BAU - Industry'!AI$33*'Machinery Split'!$L6*'Machinery Split'!$D$41</f>
        <v>0</v>
      </c>
      <c r="T18" s="16">
        <f>'KEEI BAU - Industry'!AJ$33*'Machinery Split'!$L6*'Machinery Split'!$D$41</f>
        <v>0</v>
      </c>
      <c r="U18" s="16">
        <f>'KEEI BAU - Industry'!AK$33*'Machinery Split'!$L6*'Machinery Split'!$D$41</f>
        <v>0</v>
      </c>
      <c r="V18" s="16">
        <f>'KEEI BAU - Industry'!AL$33*'Machinery Split'!$L6*'Machinery Split'!$D$41</f>
        <v>0</v>
      </c>
      <c r="W18" s="16">
        <f>'KEEI BAU - Industry'!AM$33*'Machinery Split'!$L6*'Machinery Split'!$D$41</f>
        <v>0</v>
      </c>
      <c r="X18" s="16">
        <f>'KEEI BAU - Industry'!AN$33*'Machinery Split'!$L6*'Machinery Split'!$D$41</f>
        <v>0</v>
      </c>
      <c r="Y18" s="16">
        <f>'KEEI BAU - Industry'!AO$33*'Machinery Split'!$L6*'Machinery Split'!$D$41</f>
        <v>0</v>
      </c>
      <c r="Z18" s="16">
        <f>'KEEI BAU - Industry'!AP$33*'Machinery Split'!$L6*'Machinery Split'!$D$41</f>
        <v>0</v>
      </c>
      <c r="AA18" s="16">
        <f>'KEEI BAU - Industry'!AQ$33*'Machinery Split'!$L6*'Machinery Split'!$D$41</f>
        <v>0</v>
      </c>
      <c r="AB18" s="16">
        <f>'KEEI BAU - Industry'!AR$33*'Machinery Split'!$L6*'Machinery Split'!$D$41</f>
        <v>0</v>
      </c>
      <c r="AC18" s="16">
        <f>'KEEI BAU - Industry'!AS$33*'Machinery Split'!$L6*'Machinery Split'!$D$41</f>
        <v>0</v>
      </c>
      <c r="AD18" s="16">
        <f>'KEEI BAU - Industry'!AT$33*'Machinery Split'!$L6*'Machinery Split'!$D$41</f>
        <v>0</v>
      </c>
      <c r="AE18" s="16">
        <f>'KEEI BAU - Industry'!AU$33*'Machinery Split'!$L6*'Machinery Split'!$D$41</f>
        <v>0</v>
      </c>
      <c r="AF18" s="16">
        <f>'KEEI BAU - Industry'!AV$33*'Machinery Split'!$L6*'Machinery Split'!$D$41</f>
        <v>0</v>
      </c>
    </row>
    <row r="19" spans="1:33">
      <c r="A19" t="s">
        <v>19</v>
      </c>
      <c r="B19" s="16">
        <f>'KEEI BAU - Industry'!R$33*'Machinery Split'!$L7*'Machinery Split'!$D$41</f>
        <v>0</v>
      </c>
      <c r="C19" s="16">
        <f>'KEEI BAU - Industry'!S$33*'Machinery Split'!$L7*'Machinery Split'!$D$41</f>
        <v>0</v>
      </c>
      <c r="D19" s="16">
        <f>'KEEI BAU - Industry'!T$33*'Machinery Split'!$L7*'Machinery Split'!$D$41</f>
        <v>0</v>
      </c>
      <c r="E19" s="16">
        <f>'KEEI BAU - Industry'!U$33*'Machinery Split'!$L7*'Machinery Split'!$D$41</f>
        <v>0</v>
      </c>
      <c r="F19" s="16">
        <f>'KEEI BAU - Industry'!V$33*'Machinery Split'!$L7*'Machinery Split'!$D$41</f>
        <v>0</v>
      </c>
      <c r="G19" s="16">
        <f>'KEEI BAU - Industry'!W$33*'Machinery Split'!$L7*'Machinery Split'!$D$41</f>
        <v>0</v>
      </c>
      <c r="H19" s="16">
        <f>'KEEI BAU - Industry'!X$33*'Machinery Split'!$L7*'Machinery Split'!$D$41</f>
        <v>0</v>
      </c>
      <c r="I19" s="16">
        <f>'KEEI BAU - Industry'!Y$33*'Machinery Split'!$L7*'Machinery Split'!$D$41</f>
        <v>0</v>
      </c>
      <c r="J19" s="16">
        <f>'KEEI BAU - Industry'!Z$33*'Machinery Split'!$L7*'Machinery Split'!$D$41</f>
        <v>0</v>
      </c>
      <c r="K19" s="16">
        <f>'KEEI BAU - Industry'!AA$33*'Machinery Split'!$L7*'Machinery Split'!$D$41</f>
        <v>0</v>
      </c>
      <c r="L19" s="16">
        <f>'KEEI BAU - Industry'!AB$33*'Machinery Split'!$L7*'Machinery Split'!$D$41</f>
        <v>0</v>
      </c>
      <c r="M19" s="16">
        <f>'KEEI BAU - Industry'!AC$33*'Machinery Split'!$L7*'Machinery Split'!$D$41</f>
        <v>0</v>
      </c>
      <c r="N19" s="16">
        <f>'KEEI BAU - Industry'!AD$33*'Machinery Split'!$L7*'Machinery Split'!$D$41</f>
        <v>0</v>
      </c>
      <c r="O19" s="16">
        <f>'KEEI BAU - Industry'!AE$33*'Machinery Split'!$L7*'Machinery Split'!$D$41</f>
        <v>0</v>
      </c>
      <c r="P19" s="16">
        <f>'KEEI BAU - Industry'!AF$33*'Machinery Split'!$L7*'Machinery Split'!$D$41</f>
        <v>0</v>
      </c>
      <c r="Q19" s="16">
        <f>'KEEI BAU - Industry'!AG$33*'Machinery Split'!$L7*'Machinery Split'!$D$41</f>
        <v>0</v>
      </c>
      <c r="R19" s="16">
        <f>'KEEI BAU - Industry'!AH$33*'Machinery Split'!$L7*'Machinery Split'!$D$41</f>
        <v>0</v>
      </c>
      <c r="S19" s="16">
        <f>'KEEI BAU - Industry'!AI$33*'Machinery Split'!$L7*'Machinery Split'!$D$41</f>
        <v>0</v>
      </c>
      <c r="T19" s="16">
        <f>'KEEI BAU - Industry'!AJ$33*'Machinery Split'!$L7*'Machinery Split'!$D$41</f>
        <v>0</v>
      </c>
      <c r="U19" s="16">
        <f>'KEEI BAU - Industry'!AK$33*'Machinery Split'!$L7*'Machinery Split'!$D$41</f>
        <v>0</v>
      </c>
      <c r="V19" s="16">
        <f>'KEEI BAU - Industry'!AL$33*'Machinery Split'!$L7*'Machinery Split'!$D$41</f>
        <v>0</v>
      </c>
      <c r="W19" s="16">
        <f>'KEEI BAU - Industry'!AM$33*'Machinery Split'!$L7*'Machinery Split'!$D$41</f>
        <v>0</v>
      </c>
      <c r="X19" s="16">
        <f>'KEEI BAU - Industry'!AN$33*'Machinery Split'!$L7*'Machinery Split'!$D$41</f>
        <v>0</v>
      </c>
      <c r="Y19" s="16">
        <f>'KEEI BAU - Industry'!AO$33*'Machinery Split'!$L7*'Machinery Split'!$D$41</f>
        <v>0</v>
      </c>
      <c r="Z19" s="16">
        <f>'KEEI BAU - Industry'!AP$33*'Machinery Split'!$L7*'Machinery Split'!$D$41</f>
        <v>0</v>
      </c>
      <c r="AA19" s="16">
        <f>'KEEI BAU - Industry'!AQ$33*'Machinery Split'!$L7*'Machinery Split'!$D$41</f>
        <v>0</v>
      </c>
      <c r="AB19" s="16">
        <f>'KEEI BAU - Industry'!AR$33*'Machinery Split'!$L7*'Machinery Split'!$D$41</f>
        <v>0</v>
      </c>
      <c r="AC19" s="16">
        <f>'KEEI BAU - Industry'!AS$33*'Machinery Split'!$L7*'Machinery Split'!$D$41</f>
        <v>0</v>
      </c>
      <c r="AD19" s="16">
        <f>'KEEI BAU - Industry'!AT$33*'Machinery Split'!$L7*'Machinery Split'!$D$41</f>
        <v>0</v>
      </c>
      <c r="AE19" s="16">
        <f>'KEEI BAU - Industry'!AU$33*'Machinery Split'!$L7*'Machinery Split'!$D$41</f>
        <v>0</v>
      </c>
      <c r="AF19" s="16">
        <f>'KEEI BAU - Industry'!AV$33*'Machinery Split'!$L7*'Machinery Split'!$D$41</f>
        <v>0</v>
      </c>
    </row>
    <row r="20" spans="1:33">
      <c r="A20" t="s">
        <v>20</v>
      </c>
      <c r="B20" s="16">
        <f>'KEEI BAU - Industry'!R$33*'Machinery Split'!$L8*'Machinery Split'!$D$41</f>
        <v>0</v>
      </c>
      <c r="C20" s="16">
        <f>'KEEI BAU - Industry'!S$33*'Machinery Split'!$L8*'Machinery Split'!$D$41</f>
        <v>0</v>
      </c>
      <c r="D20" s="16">
        <f>'KEEI BAU - Industry'!T$33*'Machinery Split'!$L8*'Machinery Split'!$D$41</f>
        <v>0</v>
      </c>
      <c r="E20" s="16">
        <f>'KEEI BAU - Industry'!U$33*'Machinery Split'!$L8*'Machinery Split'!$D$41</f>
        <v>0</v>
      </c>
      <c r="F20" s="16">
        <f>'KEEI BAU - Industry'!V$33*'Machinery Split'!$L8*'Machinery Split'!$D$41</f>
        <v>0</v>
      </c>
      <c r="G20" s="16">
        <f>'KEEI BAU - Industry'!W$33*'Machinery Split'!$L8*'Machinery Split'!$D$41</f>
        <v>0</v>
      </c>
      <c r="H20" s="16">
        <f>'KEEI BAU - Industry'!X$33*'Machinery Split'!$L8*'Machinery Split'!$D$41</f>
        <v>0</v>
      </c>
      <c r="I20" s="16">
        <f>'KEEI BAU - Industry'!Y$33*'Machinery Split'!$L8*'Machinery Split'!$D$41</f>
        <v>0</v>
      </c>
      <c r="J20" s="16">
        <f>'KEEI BAU - Industry'!Z$33*'Machinery Split'!$L8*'Machinery Split'!$D$41</f>
        <v>0</v>
      </c>
      <c r="K20" s="16">
        <f>'KEEI BAU - Industry'!AA$33*'Machinery Split'!$L8*'Machinery Split'!$D$41</f>
        <v>0</v>
      </c>
      <c r="L20" s="16">
        <f>'KEEI BAU - Industry'!AB$33*'Machinery Split'!$L8*'Machinery Split'!$D$41</f>
        <v>0</v>
      </c>
      <c r="M20" s="16">
        <f>'KEEI BAU - Industry'!AC$33*'Machinery Split'!$L8*'Machinery Split'!$D$41</f>
        <v>0</v>
      </c>
      <c r="N20" s="16">
        <f>'KEEI BAU - Industry'!AD$33*'Machinery Split'!$L8*'Machinery Split'!$D$41</f>
        <v>0</v>
      </c>
      <c r="O20" s="16">
        <f>'KEEI BAU - Industry'!AE$33*'Machinery Split'!$L8*'Machinery Split'!$D$41</f>
        <v>0</v>
      </c>
      <c r="P20" s="16">
        <f>'KEEI BAU - Industry'!AF$33*'Machinery Split'!$L8*'Machinery Split'!$D$41</f>
        <v>0</v>
      </c>
      <c r="Q20" s="16">
        <f>'KEEI BAU - Industry'!AG$33*'Machinery Split'!$L8*'Machinery Split'!$D$41</f>
        <v>0</v>
      </c>
      <c r="R20" s="16">
        <f>'KEEI BAU - Industry'!AH$33*'Machinery Split'!$L8*'Machinery Split'!$D$41</f>
        <v>0</v>
      </c>
      <c r="S20" s="16">
        <f>'KEEI BAU - Industry'!AI$33*'Machinery Split'!$L8*'Machinery Split'!$D$41</f>
        <v>0</v>
      </c>
      <c r="T20" s="16">
        <f>'KEEI BAU - Industry'!AJ$33*'Machinery Split'!$L8*'Machinery Split'!$D$41</f>
        <v>0</v>
      </c>
      <c r="U20" s="16">
        <f>'KEEI BAU - Industry'!AK$33*'Machinery Split'!$L8*'Machinery Split'!$D$41</f>
        <v>0</v>
      </c>
      <c r="V20" s="16">
        <f>'KEEI BAU - Industry'!AL$33*'Machinery Split'!$L8*'Machinery Split'!$D$41</f>
        <v>0</v>
      </c>
      <c r="W20" s="16">
        <f>'KEEI BAU - Industry'!AM$33*'Machinery Split'!$L8*'Machinery Split'!$D$41</f>
        <v>0</v>
      </c>
      <c r="X20" s="16">
        <f>'KEEI BAU - Industry'!AN$33*'Machinery Split'!$L8*'Machinery Split'!$D$41</f>
        <v>0</v>
      </c>
      <c r="Y20" s="16">
        <f>'KEEI BAU - Industry'!AO$33*'Machinery Split'!$L8*'Machinery Split'!$D$41</f>
        <v>0</v>
      </c>
      <c r="Z20" s="16">
        <f>'KEEI BAU - Industry'!AP$33*'Machinery Split'!$L8*'Machinery Split'!$D$41</f>
        <v>0</v>
      </c>
      <c r="AA20" s="16">
        <f>'KEEI BAU - Industry'!AQ$33*'Machinery Split'!$L8*'Machinery Split'!$D$41</f>
        <v>0</v>
      </c>
      <c r="AB20" s="16">
        <f>'KEEI BAU - Industry'!AR$33*'Machinery Split'!$L8*'Machinery Split'!$D$41</f>
        <v>0</v>
      </c>
      <c r="AC20" s="16">
        <f>'KEEI BAU - Industry'!AS$33*'Machinery Split'!$L8*'Machinery Split'!$D$41</f>
        <v>0</v>
      </c>
      <c r="AD20" s="16">
        <f>'KEEI BAU - Industry'!AT$33*'Machinery Split'!$L8*'Machinery Split'!$D$41</f>
        <v>0</v>
      </c>
      <c r="AE20" s="16">
        <f>'KEEI BAU - Industry'!AU$33*'Machinery Split'!$L8*'Machinery Split'!$D$41</f>
        <v>0</v>
      </c>
      <c r="AF20" s="16">
        <f>'KEEI BAU - Industry'!AV$33*'Machinery Split'!$L8*'Machinery Split'!$D$41</f>
        <v>0</v>
      </c>
    </row>
    <row r="21" spans="1:33">
      <c r="A21" t="s">
        <v>21</v>
      </c>
      <c r="B21" s="16">
        <f>'KEEI BAU - Industry'!R$33*'Machinery Split'!$L9*'Machinery Split'!$D$41</f>
        <v>0</v>
      </c>
      <c r="C21" s="16">
        <f>'KEEI BAU - Industry'!S$33*'Machinery Split'!$L9*'Machinery Split'!$D$41</f>
        <v>0</v>
      </c>
      <c r="D21" s="16">
        <f>'KEEI BAU - Industry'!T$33*'Machinery Split'!$L9*'Machinery Split'!$D$41</f>
        <v>0</v>
      </c>
      <c r="E21" s="16">
        <f>'KEEI BAU - Industry'!U$33*'Machinery Split'!$L9*'Machinery Split'!$D$41</f>
        <v>0</v>
      </c>
      <c r="F21" s="16">
        <f>'KEEI BAU - Industry'!V$33*'Machinery Split'!$L9*'Machinery Split'!$D$41</f>
        <v>0</v>
      </c>
      <c r="G21" s="16">
        <f>'KEEI BAU - Industry'!W$33*'Machinery Split'!$L9*'Machinery Split'!$D$41</f>
        <v>0</v>
      </c>
      <c r="H21" s="16">
        <f>'KEEI BAU - Industry'!X$33*'Machinery Split'!$L9*'Machinery Split'!$D$41</f>
        <v>0</v>
      </c>
      <c r="I21" s="16">
        <f>'KEEI BAU - Industry'!Y$33*'Machinery Split'!$L9*'Machinery Split'!$D$41</f>
        <v>0</v>
      </c>
      <c r="J21" s="16">
        <f>'KEEI BAU - Industry'!Z$33*'Machinery Split'!$L9*'Machinery Split'!$D$41</f>
        <v>0</v>
      </c>
      <c r="K21" s="16">
        <f>'KEEI BAU - Industry'!AA$33*'Machinery Split'!$L9*'Machinery Split'!$D$41</f>
        <v>0</v>
      </c>
      <c r="L21" s="16">
        <f>'KEEI BAU - Industry'!AB$33*'Machinery Split'!$L9*'Machinery Split'!$D$41</f>
        <v>0</v>
      </c>
      <c r="M21" s="16">
        <f>'KEEI BAU - Industry'!AC$33*'Machinery Split'!$L9*'Machinery Split'!$D$41</f>
        <v>0</v>
      </c>
      <c r="N21" s="16">
        <f>'KEEI BAU - Industry'!AD$33*'Machinery Split'!$L9*'Machinery Split'!$D$41</f>
        <v>0</v>
      </c>
      <c r="O21" s="16">
        <f>'KEEI BAU - Industry'!AE$33*'Machinery Split'!$L9*'Machinery Split'!$D$41</f>
        <v>0</v>
      </c>
      <c r="P21" s="16">
        <f>'KEEI BAU - Industry'!AF$33*'Machinery Split'!$L9*'Machinery Split'!$D$41</f>
        <v>0</v>
      </c>
      <c r="Q21" s="16">
        <f>'KEEI BAU - Industry'!AG$33*'Machinery Split'!$L9*'Machinery Split'!$D$41</f>
        <v>0</v>
      </c>
      <c r="R21" s="16">
        <f>'KEEI BAU - Industry'!AH$33*'Machinery Split'!$L9*'Machinery Split'!$D$41</f>
        <v>0</v>
      </c>
      <c r="S21" s="16">
        <f>'KEEI BAU - Industry'!AI$33*'Machinery Split'!$L9*'Machinery Split'!$D$41</f>
        <v>0</v>
      </c>
      <c r="T21" s="16">
        <f>'KEEI BAU - Industry'!AJ$33*'Machinery Split'!$L9*'Machinery Split'!$D$41</f>
        <v>0</v>
      </c>
      <c r="U21" s="16">
        <f>'KEEI BAU - Industry'!AK$33*'Machinery Split'!$L9*'Machinery Split'!$D$41</f>
        <v>0</v>
      </c>
      <c r="V21" s="16">
        <f>'KEEI BAU - Industry'!AL$33*'Machinery Split'!$L9*'Machinery Split'!$D$41</f>
        <v>0</v>
      </c>
      <c r="W21" s="16">
        <f>'KEEI BAU - Industry'!AM$33*'Machinery Split'!$L9*'Machinery Split'!$D$41</f>
        <v>0</v>
      </c>
      <c r="X21" s="16">
        <f>'KEEI BAU - Industry'!AN$33*'Machinery Split'!$L9*'Machinery Split'!$D$41</f>
        <v>0</v>
      </c>
      <c r="Y21" s="16">
        <f>'KEEI BAU - Industry'!AO$33*'Machinery Split'!$L9*'Machinery Split'!$D$41</f>
        <v>0</v>
      </c>
      <c r="Z21" s="16">
        <f>'KEEI BAU - Industry'!AP$33*'Machinery Split'!$L9*'Machinery Split'!$D$41</f>
        <v>0</v>
      </c>
      <c r="AA21" s="16">
        <f>'KEEI BAU - Industry'!AQ$33*'Machinery Split'!$L9*'Machinery Split'!$D$41</f>
        <v>0</v>
      </c>
      <c r="AB21" s="16">
        <f>'KEEI BAU - Industry'!AR$33*'Machinery Split'!$L9*'Machinery Split'!$D$41</f>
        <v>0</v>
      </c>
      <c r="AC21" s="16">
        <f>'KEEI BAU - Industry'!AS$33*'Machinery Split'!$L9*'Machinery Split'!$D$41</f>
        <v>0</v>
      </c>
      <c r="AD21" s="16">
        <f>'KEEI BAU - Industry'!AT$33*'Machinery Split'!$L9*'Machinery Split'!$D$41</f>
        <v>0</v>
      </c>
      <c r="AE21" s="16">
        <f>'KEEI BAU - Industry'!AU$33*'Machinery Split'!$L9*'Machinery Split'!$D$41</f>
        <v>0</v>
      </c>
      <c r="AF21" s="16">
        <f>'KEEI BAU - Industry'!AV$33*'Machinery Split'!$L9*'Machinery Split'!$D$41</f>
        <v>0</v>
      </c>
    </row>
    <row r="22" spans="1:33">
      <c r="A22" t="s">
        <v>22</v>
      </c>
      <c r="B22" s="16">
        <f>'KEEI BAU - Industry'!R$33*'Machinery Split'!$L10*'Machinery Split'!$D$41</f>
        <v>0</v>
      </c>
      <c r="C22" s="16">
        <f>'KEEI BAU - Industry'!S$33*'Machinery Split'!$L10*'Machinery Split'!$D$41</f>
        <v>0</v>
      </c>
      <c r="D22" s="16">
        <f>'KEEI BAU - Industry'!T$33*'Machinery Split'!$L10*'Machinery Split'!$D$41</f>
        <v>0</v>
      </c>
      <c r="E22" s="16">
        <f>'KEEI BAU - Industry'!U$33*'Machinery Split'!$L10*'Machinery Split'!$D$41</f>
        <v>0</v>
      </c>
      <c r="F22" s="16">
        <f>'KEEI BAU - Industry'!V$33*'Machinery Split'!$L10*'Machinery Split'!$D$41</f>
        <v>0</v>
      </c>
      <c r="G22" s="16">
        <f>'KEEI BAU - Industry'!W$33*'Machinery Split'!$L10*'Machinery Split'!$D$41</f>
        <v>0</v>
      </c>
      <c r="H22" s="16">
        <f>'KEEI BAU - Industry'!X$33*'Machinery Split'!$L10*'Machinery Split'!$D$41</f>
        <v>0</v>
      </c>
      <c r="I22" s="16">
        <f>'KEEI BAU - Industry'!Y$33*'Machinery Split'!$L10*'Machinery Split'!$D$41</f>
        <v>0</v>
      </c>
      <c r="J22" s="16">
        <f>'KEEI BAU - Industry'!Z$33*'Machinery Split'!$L10*'Machinery Split'!$D$41</f>
        <v>0</v>
      </c>
      <c r="K22" s="16">
        <f>'KEEI BAU - Industry'!AA$33*'Machinery Split'!$L10*'Machinery Split'!$D$41</f>
        <v>0</v>
      </c>
      <c r="L22" s="16">
        <f>'KEEI BAU - Industry'!AB$33*'Machinery Split'!$L10*'Machinery Split'!$D$41</f>
        <v>0</v>
      </c>
      <c r="M22" s="16">
        <f>'KEEI BAU - Industry'!AC$33*'Machinery Split'!$L10*'Machinery Split'!$D$41</f>
        <v>0</v>
      </c>
      <c r="N22" s="16">
        <f>'KEEI BAU - Industry'!AD$33*'Machinery Split'!$L10*'Machinery Split'!$D$41</f>
        <v>0</v>
      </c>
      <c r="O22" s="16">
        <f>'KEEI BAU - Industry'!AE$33*'Machinery Split'!$L10*'Machinery Split'!$D$41</f>
        <v>0</v>
      </c>
      <c r="P22" s="16">
        <f>'KEEI BAU - Industry'!AF$33*'Machinery Split'!$L10*'Machinery Split'!$D$41</f>
        <v>0</v>
      </c>
      <c r="Q22" s="16">
        <f>'KEEI BAU - Industry'!AG$33*'Machinery Split'!$L10*'Machinery Split'!$D$41</f>
        <v>0</v>
      </c>
      <c r="R22" s="16">
        <f>'KEEI BAU - Industry'!AH$33*'Machinery Split'!$L10*'Machinery Split'!$D$41</f>
        <v>0</v>
      </c>
      <c r="S22" s="16">
        <f>'KEEI BAU - Industry'!AI$33*'Machinery Split'!$L10*'Machinery Split'!$D$41</f>
        <v>0</v>
      </c>
      <c r="T22" s="16">
        <f>'KEEI BAU - Industry'!AJ$33*'Machinery Split'!$L10*'Machinery Split'!$D$41</f>
        <v>0</v>
      </c>
      <c r="U22" s="16">
        <f>'KEEI BAU - Industry'!AK$33*'Machinery Split'!$L10*'Machinery Split'!$D$41</f>
        <v>0</v>
      </c>
      <c r="V22" s="16">
        <f>'KEEI BAU - Industry'!AL$33*'Machinery Split'!$L10*'Machinery Split'!$D$41</f>
        <v>0</v>
      </c>
      <c r="W22" s="16">
        <f>'KEEI BAU - Industry'!AM$33*'Machinery Split'!$L10*'Machinery Split'!$D$41</f>
        <v>0</v>
      </c>
      <c r="X22" s="16">
        <f>'KEEI BAU - Industry'!AN$33*'Machinery Split'!$L10*'Machinery Split'!$D$41</f>
        <v>0</v>
      </c>
      <c r="Y22" s="16">
        <f>'KEEI BAU - Industry'!AO$33*'Machinery Split'!$L10*'Machinery Split'!$D$41</f>
        <v>0</v>
      </c>
      <c r="Z22" s="16">
        <f>'KEEI BAU - Industry'!AP$33*'Machinery Split'!$L10*'Machinery Split'!$D$41</f>
        <v>0</v>
      </c>
      <c r="AA22" s="16">
        <f>'KEEI BAU - Industry'!AQ$33*'Machinery Split'!$L10*'Machinery Split'!$D$41</f>
        <v>0</v>
      </c>
      <c r="AB22" s="16">
        <f>'KEEI BAU - Industry'!AR$33*'Machinery Split'!$L10*'Machinery Split'!$D$41</f>
        <v>0</v>
      </c>
      <c r="AC22" s="16">
        <f>'KEEI BAU - Industry'!AS$33*'Machinery Split'!$L10*'Machinery Split'!$D$41</f>
        <v>0</v>
      </c>
      <c r="AD22" s="16">
        <f>'KEEI BAU - Industry'!AT$33*'Machinery Split'!$L10*'Machinery Split'!$D$41</f>
        <v>0</v>
      </c>
      <c r="AE22" s="16">
        <f>'KEEI BAU - Industry'!AU$33*'Machinery Split'!$L10*'Machinery Split'!$D$41</f>
        <v>0</v>
      </c>
      <c r="AF22" s="16">
        <f>'KEEI BAU - Industry'!AV$33*'Machinery Split'!$L10*'Machinery Split'!$D$41</f>
        <v>0</v>
      </c>
    </row>
    <row r="23" spans="1:33">
      <c r="A23" t="s">
        <v>23</v>
      </c>
      <c r="B23" s="16">
        <f>'KEEI BAU - Industry'!R$37*'Others Split'!$D$47*'Others Split'!$L$14</f>
        <v>9269137256563.3652</v>
      </c>
      <c r="C23" s="16">
        <f>'KEEI BAU - Industry'!S$37*'Others Split'!$D$47*'Others Split'!$L$14</f>
        <v>9474785233099.2461</v>
      </c>
      <c r="D23" s="16">
        <f>'KEEI BAU - Industry'!T$37*'Others Split'!$D$47*'Others Split'!$L$14</f>
        <v>9680433209635.125</v>
      </c>
      <c r="E23" s="16">
        <f>'KEEI BAU - Industry'!U$37*'Others Split'!$D$47*'Others Split'!$L$14</f>
        <v>9886081186171.0039</v>
      </c>
      <c r="F23" s="16">
        <f>'KEEI BAU - Industry'!V$37*'Others Split'!$D$47*'Others Split'!$L$14</f>
        <v>10091729162706.885</v>
      </c>
      <c r="G23" s="16">
        <f>'KEEI BAU - Industry'!W$37*'Others Split'!$D$47*'Others Split'!$L$14</f>
        <v>10297377139242.764</v>
      </c>
      <c r="H23" s="16">
        <f>'KEEI BAU - Industry'!X$37*'Others Split'!$D$47*'Others Split'!$L$14</f>
        <v>10392410422054.754</v>
      </c>
      <c r="I23" s="16">
        <f>'KEEI BAU - Industry'!Y$37*'Others Split'!$D$47*'Others Split'!$L$14</f>
        <v>10487443704866.713</v>
      </c>
      <c r="J23" s="16">
        <f>'KEEI BAU - Industry'!Z$37*'Others Split'!$D$47*'Others Split'!$L$14</f>
        <v>10582476987678.674</v>
      </c>
      <c r="K23" s="16">
        <f>'KEEI BAU - Industry'!AA$37*'Others Split'!$D$47*'Others Split'!$L$14</f>
        <v>10677510270490.635</v>
      </c>
      <c r="L23" s="16">
        <f>'KEEI BAU - Industry'!AB$37*'Others Split'!$D$47*'Others Split'!$L$14</f>
        <v>10772543553302.613</v>
      </c>
      <c r="M23" s="16">
        <f>'KEEI BAU - Industry'!AC$37*'Others Split'!$D$47*'Others Split'!$L$14</f>
        <v>10840108744404.785</v>
      </c>
      <c r="N23" s="16">
        <f>'KEEI BAU - Industry'!AD$37*'Others Split'!$D$47*'Others Split'!$L$14</f>
        <v>10907673935506.975</v>
      </c>
      <c r="O23" s="16">
        <f>'KEEI BAU - Industry'!AE$37*'Others Split'!$D$47*'Others Split'!$L$14</f>
        <v>10975239126609.168</v>
      </c>
      <c r="P23" s="16">
        <f>'KEEI BAU - Industry'!AF$37*'Others Split'!$D$47*'Others Split'!$L$14</f>
        <v>11042804317711.357</v>
      </c>
      <c r="Q23" s="16">
        <f>'KEEI BAU - Industry'!AG$37*'Others Split'!$D$47*'Others Split'!$L$14</f>
        <v>11110369508813.543</v>
      </c>
      <c r="R23" s="16">
        <f>'KEEI BAU - Industry'!AH$37*'Others Split'!$D$47*'Others Split'!$L$14</f>
        <v>11163411341080.709</v>
      </c>
      <c r="S23" s="16">
        <f>'KEEI BAU - Industry'!AI$37*'Others Split'!$D$47*'Others Split'!$L$14</f>
        <v>11216453173347.83</v>
      </c>
      <c r="T23" s="16">
        <f>'KEEI BAU - Industry'!AJ$37*'Others Split'!$D$47*'Others Split'!$L$14</f>
        <v>11269495005614.971</v>
      </c>
      <c r="U23" s="16">
        <f>'KEEI BAU - Industry'!AK$37*'Others Split'!$D$47*'Others Split'!$L$14</f>
        <v>11322536837882.111</v>
      </c>
      <c r="V23" s="16">
        <f>'KEEI BAU - Industry'!AL$37*'Others Split'!$D$47*'Others Split'!$L$14</f>
        <v>11375578670149.234</v>
      </c>
      <c r="W23" s="16">
        <f>'KEEI BAU - Industry'!AM$37*'Others Split'!$D$47*'Others Split'!$L$14</f>
        <v>11447984980863.111</v>
      </c>
      <c r="X23" s="16">
        <f>'KEEI BAU - Industry'!AN$37*'Others Split'!$D$47*'Others Split'!$L$14</f>
        <v>11507188238090.572</v>
      </c>
      <c r="Y23" s="16">
        <f>'KEEI BAU - Industry'!AO$37*'Others Split'!$D$47*'Others Split'!$L$14</f>
        <v>11566391495318.051</v>
      </c>
      <c r="Z23" s="16">
        <f>'KEEI BAU - Industry'!AP$37*'Others Split'!$D$47*'Others Split'!$L$14</f>
        <v>11625594752545.51</v>
      </c>
      <c r="AA23" s="16">
        <f>'KEEI BAU - Industry'!AQ$37*'Others Split'!$D$47*'Others Split'!$L$14</f>
        <v>11684798009772.967</v>
      </c>
      <c r="AB23" s="16">
        <f>'KEEI BAU - Industry'!AR$37*'Others Split'!$D$47*'Others Split'!$L$14</f>
        <v>11744001267000.428</v>
      </c>
      <c r="AC23" s="16">
        <f>'KEEI BAU - Industry'!AS$37*'Others Split'!$D$47*'Others Split'!$L$14</f>
        <v>11803204524227.906</v>
      </c>
      <c r="AD23" s="16">
        <f>'KEEI BAU - Industry'!AT$37*'Others Split'!$D$47*'Others Split'!$L$14</f>
        <v>11862407781455.365</v>
      </c>
      <c r="AE23" s="16">
        <f>'KEEI BAU - Industry'!AU$37*'Others Split'!$D$47*'Others Split'!$L$14</f>
        <v>11921611038682.824</v>
      </c>
      <c r="AF23" s="16">
        <f>'KEEI BAU - Industry'!AV$37*'Others Split'!$D$47*'Others Split'!$L$14</f>
        <v>11980814295910.303</v>
      </c>
      <c r="AG23" s="169"/>
    </row>
    <row r="24" spans="1:33">
      <c r="A24" t="s">
        <v>24</v>
      </c>
      <c r="B24" s="16">
        <v>0</v>
      </c>
      <c r="C24" s="16">
        <v>0</v>
      </c>
      <c r="D24" s="16">
        <v>0</v>
      </c>
      <c r="E24" s="16">
        <v>0</v>
      </c>
      <c r="F24" s="16">
        <v>0</v>
      </c>
      <c r="G24" s="16">
        <v>0</v>
      </c>
      <c r="H24" s="16">
        <v>0</v>
      </c>
      <c r="I24" s="16">
        <v>0</v>
      </c>
      <c r="J24" s="16">
        <v>0</v>
      </c>
      <c r="K24" s="16">
        <v>0</v>
      </c>
      <c r="L24" s="16">
        <v>0</v>
      </c>
      <c r="M24" s="16">
        <v>0</v>
      </c>
      <c r="N24" s="16">
        <v>0</v>
      </c>
      <c r="O24" s="16">
        <v>0</v>
      </c>
      <c r="P24" s="16">
        <v>0</v>
      </c>
      <c r="Q24" s="16">
        <v>0</v>
      </c>
      <c r="R24" s="16">
        <v>0</v>
      </c>
      <c r="S24" s="16">
        <v>0</v>
      </c>
      <c r="T24" s="16">
        <v>0</v>
      </c>
      <c r="U24" s="16">
        <v>0</v>
      </c>
      <c r="V24" s="16">
        <v>0</v>
      </c>
      <c r="W24" s="16">
        <v>0</v>
      </c>
      <c r="X24" s="16">
        <v>0</v>
      </c>
      <c r="Y24" s="16">
        <v>0</v>
      </c>
      <c r="Z24" s="16">
        <v>0</v>
      </c>
      <c r="AA24" s="16">
        <v>0</v>
      </c>
      <c r="AB24" s="16">
        <v>0</v>
      </c>
      <c r="AC24" s="16">
        <v>0</v>
      </c>
      <c r="AD24" s="16">
        <v>0</v>
      </c>
      <c r="AE24" s="16">
        <v>0</v>
      </c>
      <c r="AF24" s="16">
        <v>0</v>
      </c>
    </row>
    <row r="25" spans="1:33">
      <c r="A25" t="s">
        <v>25</v>
      </c>
      <c r="B25" s="16">
        <v>0</v>
      </c>
      <c r="C25" s="16">
        <v>0</v>
      </c>
      <c r="D25" s="16">
        <v>0</v>
      </c>
      <c r="E25" s="16">
        <v>0</v>
      </c>
      <c r="F25" s="16">
        <v>0</v>
      </c>
      <c r="G25" s="16">
        <v>0</v>
      </c>
      <c r="H25" s="16">
        <v>0</v>
      </c>
      <c r="I25" s="16">
        <v>0</v>
      </c>
      <c r="J25" s="16">
        <v>0</v>
      </c>
      <c r="K25" s="16">
        <v>0</v>
      </c>
      <c r="L25" s="16">
        <v>0</v>
      </c>
      <c r="M25" s="16">
        <v>0</v>
      </c>
      <c r="N25" s="16">
        <v>0</v>
      </c>
      <c r="O25" s="16">
        <v>0</v>
      </c>
      <c r="P25" s="16">
        <v>0</v>
      </c>
      <c r="Q25" s="16">
        <v>0</v>
      </c>
      <c r="R25" s="16">
        <v>0</v>
      </c>
      <c r="S25" s="16">
        <v>0</v>
      </c>
      <c r="T25" s="16">
        <v>0</v>
      </c>
      <c r="U25" s="16">
        <v>0</v>
      </c>
      <c r="V25" s="16">
        <v>0</v>
      </c>
      <c r="W25" s="16">
        <v>0</v>
      </c>
      <c r="X25" s="16">
        <v>0</v>
      </c>
      <c r="Y25" s="16">
        <v>0</v>
      </c>
      <c r="Z25" s="16">
        <v>0</v>
      </c>
      <c r="AA25" s="16">
        <v>0</v>
      </c>
      <c r="AB25" s="16">
        <v>0</v>
      </c>
      <c r="AC25" s="16">
        <v>0</v>
      </c>
      <c r="AD25" s="16">
        <v>0</v>
      </c>
      <c r="AE25" s="16">
        <v>0</v>
      </c>
      <c r="AF25" s="16">
        <v>0</v>
      </c>
    </row>
    <row r="26" spans="1:33">
      <c r="A26" t="s">
        <v>26</v>
      </c>
      <c r="B26" s="16">
        <f>'KEEI BAU - Industry'!R$37*'Others Split'!$D$47*'Others Split'!$L$15</f>
        <v>1115868204049.4556</v>
      </c>
      <c r="C26" s="16">
        <f>'KEEI BAU - Industry'!S$37*'Others Split'!$D$47*'Others Split'!$L$15</f>
        <v>1140625204824.3667</v>
      </c>
      <c r="D26" s="16">
        <f>'KEEI BAU - Industry'!T$37*'Others Split'!$D$47*'Others Split'!$L$15</f>
        <v>1165382205599.2781</v>
      </c>
      <c r="E26" s="16">
        <f>'KEEI BAU - Industry'!U$37*'Others Split'!$D$47*'Others Split'!$L$15</f>
        <v>1190139206374.189</v>
      </c>
      <c r="F26" s="16">
        <f>'KEEI BAU - Industry'!V$37*'Others Split'!$D$47*'Others Split'!$L$15</f>
        <v>1214896207149.1001</v>
      </c>
      <c r="G26" s="16">
        <f>'KEEI BAU - Industry'!W$37*'Others Split'!$D$47*'Others Split'!$L$15</f>
        <v>1239653207924.011</v>
      </c>
      <c r="H26" s="16">
        <f>'KEEI BAU - Industry'!X$37*'Others Split'!$D$47*'Others Split'!$L$15</f>
        <v>1251093821616.6448</v>
      </c>
      <c r="I26" s="16">
        <f>'KEEI BAU - Industry'!Y$37*'Others Split'!$D$47*'Others Split'!$L$15</f>
        <v>1262534435309.2747</v>
      </c>
      <c r="J26" s="16">
        <f>'KEEI BAU - Industry'!Z$37*'Others Split'!$D$47*'Others Split'!$L$15</f>
        <v>1273975049001.9048</v>
      </c>
      <c r="K26" s="16">
        <f>'KEEI BAU - Industry'!AA$37*'Others Split'!$D$47*'Others Split'!$L$15</f>
        <v>1285415662694.5349</v>
      </c>
      <c r="L26" s="16">
        <f>'KEEI BAU - Industry'!AB$37*'Others Split'!$D$47*'Others Split'!$L$15</f>
        <v>1296856276387.1672</v>
      </c>
      <c r="M26" s="16">
        <f>'KEEI BAU - Industry'!AC$37*'Others Split'!$D$47*'Others Split'!$L$15</f>
        <v>1304990134627.1079</v>
      </c>
      <c r="N26" s="16">
        <f>'KEEI BAU - Industry'!AD$37*'Others Split'!$D$47*'Others Split'!$L$15</f>
        <v>1313123992867.0508</v>
      </c>
      <c r="O26" s="16">
        <f>'KEEI BAU - Industry'!AE$37*'Others Split'!$D$47*'Others Split'!$L$15</f>
        <v>1321257851106.9937</v>
      </c>
      <c r="P26" s="16">
        <f>'KEEI BAU - Industry'!AF$37*'Others Split'!$D$47*'Others Split'!$L$15</f>
        <v>1329391709346.9365</v>
      </c>
      <c r="Q26" s="16">
        <f>'KEEI BAU - Industry'!AG$37*'Others Split'!$D$47*'Others Split'!$L$15</f>
        <v>1337525567586.8789</v>
      </c>
      <c r="R26" s="16">
        <f>'KEEI BAU - Industry'!AH$37*'Others Split'!$D$47*'Others Split'!$L$15</f>
        <v>1343911026392.0708</v>
      </c>
      <c r="S26" s="16">
        <f>'KEEI BAU - Industry'!AI$37*'Others Split'!$D$47*'Others Split'!$L$15</f>
        <v>1350296485197.2573</v>
      </c>
      <c r="T26" s="16">
        <f>'KEEI BAU - Industry'!AJ$37*'Others Split'!$D$47*'Others Split'!$L$15</f>
        <v>1356681944002.446</v>
      </c>
      <c r="U26" s="16">
        <f>'KEEI BAU - Industry'!AK$37*'Others Split'!$D$47*'Others Split'!$L$15</f>
        <v>1363067402807.635</v>
      </c>
      <c r="V26" s="16">
        <f>'KEEI BAU - Industry'!AL$37*'Others Split'!$D$47*'Others Split'!$L$15</f>
        <v>1369452861612.8218</v>
      </c>
      <c r="W26" s="16">
        <f>'KEEI BAU - Industry'!AM$37*'Others Split'!$D$47*'Others Split'!$L$15</f>
        <v>1378169519664.3499</v>
      </c>
      <c r="X26" s="16">
        <f>'KEEI BAU - Industry'!AN$37*'Others Split'!$D$47*'Others Split'!$L$15</f>
        <v>1385296723684.2822</v>
      </c>
      <c r="Y26" s="16">
        <f>'KEEI BAU - Industry'!AO$37*'Others Split'!$D$47*'Others Split'!$L$15</f>
        <v>1392423927704.2168</v>
      </c>
      <c r="Z26" s="16">
        <f>'KEEI BAU - Industry'!AP$37*'Others Split'!$D$47*'Others Split'!$L$15</f>
        <v>1399551131724.1492</v>
      </c>
      <c r="AA26" s="16">
        <f>'KEEI BAU - Industry'!AQ$37*'Others Split'!$D$47*'Others Split'!$L$15</f>
        <v>1406678335744.0813</v>
      </c>
      <c r="AB26" s="16">
        <f>'KEEI BAU - Industry'!AR$37*'Others Split'!$D$47*'Others Split'!$L$15</f>
        <v>1413805539764.0137</v>
      </c>
      <c r="AC26" s="16">
        <f>'KEEI BAU - Industry'!AS$37*'Others Split'!$D$47*'Others Split'!$L$15</f>
        <v>1420932743783.9485</v>
      </c>
      <c r="AD26" s="16">
        <f>'KEEI BAU - Industry'!AT$37*'Others Split'!$D$47*'Others Split'!$L$15</f>
        <v>1428059947803.8806</v>
      </c>
      <c r="AE26" s="16">
        <f>'KEEI BAU - Industry'!AU$37*'Others Split'!$D$47*'Others Split'!$L$15</f>
        <v>1435187151823.813</v>
      </c>
      <c r="AF26" s="16">
        <f>'KEEI BAU - Industry'!AV$37*'Others Split'!$D$47*'Others Split'!$L$15</f>
        <v>1442314355843.7476</v>
      </c>
    </row>
  </sheetData>
  <phoneticPr fontId="34" type="noConversion"/>
  <pageMargins left="0.7" right="0.7" top="0.75" bottom="0.75" header="0.3" footer="0.3"/>
  <drawing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theme="3"/>
  </sheetPr>
  <dimension ref="A1:AI86"/>
  <sheetViews>
    <sheetView workbookViewId="0">
      <selection activeCell="B2" sqref="B2:AF26"/>
    </sheetView>
  </sheetViews>
  <sheetFormatPr defaultColWidth="9.140625" defaultRowHeight="15"/>
  <cols>
    <col min="1" max="1" width="39.85546875" customWidth="1"/>
    <col min="2" max="2" width="22" bestFit="1" customWidth="1"/>
    <col min="3" max="33" width="12.5703125" customWidth="1"/>
  </cols>
  <sheetData>
    <row r="1" spans="1:35">
      <c r="A1" s="24" t="s">
        <v>27</v>
      </c>
      <c r="B1" s="1">
        <v>2020</v>
      </c>
      <c r="C1" s="1">
        <v>2021</v>
      </c>
      <c r="D1" s="1">
        <v>2022</v>
      </c>
      <c r="E1" s="1">
        <v>2023</v>
      </c>
      <c r="F1" s="1">
        <v>2024</v>
      </c>
      <c r="G1" s="1">
        <v>2025</v>
      </c>
      <c r="H1" s="1">
        <v>2026</v>
      </c>
      <c r="I1" s="1">
        <v>2027</v>
      </c>
      <c r="J1" s="1">
        <v>2028</v>
      </c>
      <c r="K1" s="1">
        <v>2029</v>
      </c>
      <c r="L1" s="1">
        <v>2030</v>
      </c>
      <c r="M1" s="1">
        <v>2031</v>
      </c>
      <c r="N1" s="1">
        <v>2032</v>
      </c>
      <c r="O1" s="1">
        <v>2033</v>
      </c>
      <c r="P1" s="1">
        <v>2034</v>
      </c>
      <c r="Q1" s="1">
        <v>2035</v>
      </c>
      <c r="R1" s="1">
        <v>2036</v>
      </c>
      <c r="S1" s="1">
        <v>2037</v>
      </c>
      <c r="T1" s="1">
        <v>2038</v>
      </c>
      <c r="U1" s="1">
        <v>2039</v>
      </c>
      <c r="V1" s="1">
        <v>2040</v>
      </c>
      <c r="W1" s="1">
        <v>2041</v>
      </c>
      <c r="X1" s="1">
        <v>2042</v>
      </c>
      <c r="Y1" s="1">
        <v>2043</v>
      </c>
      <c r="Z1" s="1">
        <v>2044</v>
      </c>
      <c r="AA1" s="1">
        <v>2045</v>
      </c>
      <c r="AB1" s="1">
        <v>2046</v>
      </c>
      <c r="AC1" s="1">
        <v>2047</v>
      </c>
      <c r="AD1" s="1">
        <v>2048</v>
      </c>
      <c r="AE1" s="1">
        <v>2049</v>
      </c>
      <c r="AF1" s="1">
        <v>2050</v>
      </c>
      <c r="AG1" s="1"/>
      <c r="AH1" s="1"/>
      <c r="AI1" s="1"/>
    </row>
    <row r="2" spans="1:35">
      <c r="A2" t="s">
        <v>2</v>
      </c>
      <c r="B2" s="16">
        <f>'KEEI BAU - Industry'!R37*'Others Split'!$D$48*'Others Split'!$M$6</f>
        <v>350727016153.76312</v>
      </c>
      <c r="C2" s="16">
        <f>'KEEI BAU - Industry'!S37*'Others Split'!$D$48*'Others Split'!$M$6</f>
        <v>358508355364.96277</v>
      </c>
      <c r="D2" s="16">
        <f>'KEEI BAU - Industry'!T37*'Others Split'!$D$48*'Others Split'!$M$6</f>
        <v>366289694576.16241</v>
      </c>
      <c r="E2" s="16">
        <f>'KEEI BAU - Industry'!U37*'Others Split'!$D$48*'Others Split'!$M$6</f>
        <v>374071033787.36206</v>
      </c>
      <c r="F2" s="16">
        <f>'KEEI BAU - Industry'!V37*'Others Split'!$D$48*'Others Split'!$M$6</f>
        <v>381852372998.56171</v>
      </c>
      <c r="G2" s="16">
        <f>'KEEI BAU - Industry'!W37*'Others Split'!$D$48*'Others Split'!$M$6</f>
        <v>389633712209.76141</v>
      </c>
      <c r="H2" s="16">
        <f>'KEEI BAU - Industry'!X37*'Others Split'!$D$48*'Others Split'!$M$6</f>
        <v>393229595925.08179</v>
      </c>
      <c r="I2" s="16">
        <f>'KEEI BAU - Industry'!Y37*'Others Split'!$D$48*'Others Split'!$M$6</f>
        <v>396825479640.40106</v>
      </c>
      <c r="J2" s="16">
        <f>'KEEI BAU - Industry'!Z37*'Others Split'!$D$48*'Others Split'!$M$6</f>
        <v>400421363355.7204</v>
      </c>
      <c r="K2" s="16">
        <f>'KEEI BAU - Industry'!AA37*'Others Split'!$D$48*'Others Split'!$M$6</f>
        <v>404017247071.03967</v>
      </c>
      <c r="L2" s="16">
        <f>'KEEI BAU - Industry'!AB37*'Others Split'!$D$48*'Others Split'!$M$6</f>
        <v>407613130786.35968</v>
      </c>
      <c r="M2" s="16">
        <f>'KEEI BAU - Industry'!AC37*'Others Split'!$D$48*'Others Split'!$M$6</f>
        <v>410169672696.91815</v>
      </c>
      <c r="N2" s="16">
        <f>'KEEI BAU - Industry'!AD37*'Others Split'!$D$48*'Others Split'!$M$6</f>
        <v>412726214607.47742</v>
      </c>
      <c r="O2" s="16">
        <f>'KEEI BAU - Industry'!AE37*'Others Split'!$D$48*'Others Split'!$M$6</f>
        <v>415282756518.03662</v>
      </c>
      <c r="P2" s="16">
        <f>'KEEI BAU - Industry'!AF37*'Others Split'!$D$48*'Others Split'!$M$6</f>
        <v>417839298428.59583</v>
      </c>
      <c r="Q2" s="16">
        <f>'KEEI BAU - Industry'!AG37*'Others Split'!$D$48*'Others Split'!$M$6</f>
        <v>420395840339.15491</v>
      </c>
      <c r="R2" s="16">
        <f>'KEEI BAU - Industry'!AH37*'Others Split'!$D$48*'Others Split'!$M$6</f>
        <v>422402845203.52008</v>
      </c>
      <c r="S2" s="16">
        <f>'KEEI BAU - Industry'!AI37*'Others Split'!$D$48*'Others Split'!$M$6</f>
        <v>424409850067.88354</v>
      </c>
      <c r="T2" s="16">
        <f>'KEEI BAU - Industry'!AJ37*'Others Split'!$D$48*'Others Split'!$M$6</f>
        <v>426416854932.24786</v>
      </c>
      <c r="U2" s="16">
        <f>'KEEI BAU - Industry'!AK37*'Others Split'!$D$48*'Others Split'!$M$6</f>
        <v>428423859796.61212</v>
      </c>
      <c r="V2" s="16">
        <f>'KEEI BAU - Industry'!AL37*'Others Split'!$D$48*'Others Split'!$M$6</f>
        <v>430430864660.97571</v>
      </c>
      <c r="W2" s="16">
        <f>'KEEI BAU - Industry'!AM37*'Others Split'!$D$48*'Others Split'!$M$6</f>
        <v>433170585586.93335</v>
      </c>
      <c r="X2" s="16">
        <f>'KEEI BAU - Industry'!AN37*'Others Split'!$D$48*'Others Split'!$M$6</f>
        <v>435410727379.98615</v>
      </c>
      <c r="Y2" s="16">
        <f>'KEEI BAU - Industry'!AO37*'Others Split'!$D$48*'Others Split'!$M$6</f>
        <v>437650869173.03973</v>
      </c>
      <c r="Z2" s="16">
        <f>'KEEI BAU - Industry'!AP37*'Others Split'!$D$48*'Others Split'!$M$6</f>
        <v>439891010966.09253</v>
      </c>
      <c r="AA2" s="16">
        <f>'KEEI BAU - Industry'!AQ37*'Others Split'!$D$48*'Others Split'!$M$6</f>
        <v>442131152759.14532</v>
      </c>
      <c r="AB2" s="16">
        <f>'KEEI BAU - Industry'!AR37*'Others Split'!$D$48*'Others Split'!$M$6</f>
        <v>444371294552.19812</v>
      </c>
      <c r="AC2" s="16">
        <f>'KEEI BAU - Industry'!AS37*'Others Split'!$D$48*'Others Split'!$M$6</f>
        <v>446611436345.25171</v>
      </c>
      <c r="AD2" s="16">
        <f>'KEEI BAU - Industry'!AT37*'Others Split'!$D$48*'Others Split'!$M$6</f>
        <v>448851578138.3045</v>
      </c>
      <c r="AE2" s="16">
        <f>'KEEI BAU - Industry'!AU37*'Others Split'!$D$48*'Others Split'!$M$6</f>
        <v>451091719931.3573</v>
      </c>
      <c r="AF2" s="16">
        <f>'KEEI BAU - Industry'!AV37*'Others Split'!$D$48*'Others Split'!$M$6</f>
        <v>453331861724.41089</v>
      </c>
    </row>
    <row r="3" spans="1:35">
      <c r="A3" t="s">
        <v>3</v>
      </c>
      <c r="B3" s="16">
        <v>0</v>
      </c>
      <c r="C3" s="16">
        <v>0</v>
      </c>
      <c r="D3" s="16">
        <v>0</v>
      </c>
      <c r="E3" s="16">
        <v>0</v>
      </c>
      <c r="F3" s="16">
        <v>0</v>
      </c>
      <c r="G3" s="16">
        <v>0</v>
      </c>
      <c r="H3" s="16">
        <v>0</v>
      </c>
      <c r="I3" s="16">
        <v>0</v>
      </c>
      <c r="J3" s="16">
        <v>0</v>
      </c>
      <c r="K3" s="16">
        <v>0</v>
      </c>
      <c r="L3" s="16">
        <v>0</v>
      </c>
      <c r="M3" s="16">
        <v>0</v>
      </c>
      <c r="N3" s="16">
        <v>0</v>
      </c>
      <c r="O3" s="16">
        <v>0</v>
      </c>
      <c r="P3" s="16">
        <v>0</v>
      </c>
      <c r="Q3" s="16">
        <v>0</v>
      </c>
      <c r="R3" s="16">
        <v>0</v>
      </c>
      <c r="S3" s="16">
        <v>0</v>
      </c>
      <c r="T3" s="16">
        <v>0</v>
      </c>
      <c r="U3" s="16">
        <v>0</v>
      </c>
      <c r="V3" s="16">
        <v>0</v>
      </c>
      <c r="W3" s="16">
        <v>0</v>
      </c>
      <c r="X3" s="16">
        <v>0</v>
      </c>
      <c r="Y3" s="16">
        <v>0</v>
      </c>
      <c r="Z3" s="16">
        <v>0</v>
      </c>
      <c r="AA3" s="16">
        <v>0</v>
      </c>
      <c r="AB3" s="16">
        <v>0</v>
      </c>
      <c r="AC3" s="16">
        <v>0</v>
      </c>
      <c r="AD3" s="16">
        <v>0</v>
      </c>
      <c r="AE3" s="16">
        <v>0</v>
      </c>
      <c r="AF3" s="16">
        <v>0</v>
      </c>
    </row>
    <row r="4" spans="1:35">
      <c r="A4" t="s">
        <v>4</v>
      </c>
      <c r="B4" s="16">
        <f>-'2019 KESIS Energy Balance'!X37*About!C72/1000*(1+'KEEI BAU - Oil Supply'!R9)</f>
        <v>139126610879.03522</v>
      </c>
      <c r="C4" s="16">
        <f>B4*(1+'KEEI BAU - Oil Supply'!S9)</f>
        <v>134180545787.83896</v>
      </c>
      <c r="D4" s="16">
        <f>C4*(1+'KEEI BAU - Oil Supply'!T9)</f>
        <v>129234480696.64418</v>
      </c>
      <c r="E4" s="16">
        <f>D4*(1+'KEEI BAU - Oil Supply'!U9)</f>
        <v>124288415605.44939</v>
      </c>
      <c r="F4" s="16">
        <f>E4*(1+'KEEI BAU - Oil Supply'!V9)</f>
        <v>119342350514.25461</v>
      </c>
      <c r="G4" s="16">
        <f>F4*(1+'KEEI BAU - Oil Supply'!W9)</f>
        <v>114396285423.05949</v>
      </c>
      <c r="H4" s="16">
        <f>G4*(1+'KEEI BAU - Oil Supply'!X9)</f>
        <v>114730348973.88715</v>
      </c>
      <c r="I4" s="16">
        <f>H4*(1+'KEEI BAU - Oil Supply'!Y9)</f>
        <v>115064412524.71483</v>
      </c>
      <c r="J4" s="16">
        <f>I4*(1+'KEEI BAU - Oil Supply'!Z9)</f>
        <v>115398476075.54242</v>
      </c>
      <c r="K4" s="16">
        <f>J4*(1+'KEEI BAU - Oil Supply'!AA9)</f>
        <v>115732539626.3701</v>
      </c>
      <c r="L4" s="16">
        <f>K4*(1+'KEEI BAU - Oil Supply'!AB9)</f>
        <v>116066603177.19768</v>
      </c>
      <c r="M4" s="16">
        <f>L4*(1+'KEEI BAU - Oil Supply'!AC9)</f>
        <v>116006162251.38039</v>
      </c>
      <c r="N4" s="16">
        <f>M4*(1+'KEEI BAU - Oil Supply'!AD9)</f>
        <v>115945721325.56308</v>
      </c>
      <c r="O4" s="16">
        <f>N4*(1+'KEEI BAU - Oil Supply'!AE9)</f>
        <v>115885280399.74576</v>
      </c>
      <c r="P4" s="16">
        <f>O4*(1+'KEEI BAU - Oil Supply'!AF9)</f>
        <v>115824839473.92844</v>
      </c>
      <c r="Q4" s="16">
        <f>P4*(1+'KEEI BAU - Oil Supply'!AG9)</f>
        <v>115764398548.1111</v>
      </c>
      <c r="R4" s="16">
        <f>Q4*(1+'KEEI BAU - Oil Supply'!AH9)</f>
        <v>115508434868.29439</v>
      </c>
      <c r="S4" s="16">
        <f>R4*(1+'KEEI BAU - Oil Supply'!AI9)</f>
        <v>115252471188.47769</v>
      </c>
      <c r="T4" s="16">
        <f>S4*(1+'KEEI BAU - Oil Supply'!AJ9)</f>
        <v>114996507508.661</v>
      </c>
      <c r="U4" s="16">
        <f>T4*(1+'KEEI BAU - Oil Supply'!AK9)</f>
        <v>114740543828.84428</v>
      </c>
      <c r="V4" s="16">
        <f>U4*(1+'KEEI BAU - Oil Supply'!AL9)</f>
        <v>114484580149.02759</v>
      </c>
      <c r="W4" s="16">
        <f>V4*(1+'KEEI BAU - Oil Supply'!AM9)</f>
        <v>114489313474.5434</v>
      </c>
      <c r="X4" s="16">
        <f>W4*(1+'KEEI BAU - Oil Supply'!AN9)</f>
        <v>114316298841.87793</v>
      </c>
      <c r="Y4" s="16">
        <f>X4*(1+'KEEI BAU - Oil Supply'!AO9)</f>
        <v>114143284209.21246</v>
      </c>
      <c r="Z4" s="16">
        <f>Y4*(1+'KEEI BAU - Oil Supply'!AP9)</f>
        <v>113970269576.54706</v>
      </c>
      <c r="AA4" s="16">
        <f>Z4*(1+'KEEI BAU - Oil Supply'!AQ9)</f>
        <v>113797254943.88159</v>
      </c>
      <c r="AB4" s="16">
        <f>AA4*(1+'KEEI BAU - Oil Supply'!AR9)</f>
        <v>113624240311.21613</v>
      </c>
      <c r="AC4" s="16">
        <f>AB4*(1+'KEEI BAU - Oil Supply'!AS9)</f>
        <v>113451225678.55066</v>
      </c>
      <c r="AD4" s="16">
        <f>AC4*(1+'KEEI BAU - Oil Supply'!AT9)</f>
        <v>113278211045.88521</v>
      </c>
      <c r="AE4" s="16">
        <f>AD4*(1+'KEEI BAU - Oil Supply'!AU9)</f>
        <v>113105196413.21974</v>
      </c>
      <c r="AF4" s="16">
        <f>AE4*(1+'KEEI BAU - Oil Supply'!AV9)</f>
        <v>112932181780.55429</v>
      </c>
    </row>
    <row r="5" spans="1:35">
      <c r="A5" t="s">
        <v>5</v>
      </c>
      <c r="B5" s="16">
        <f>'KEEI BAU - Industry'!R$37*'Others Split'!$D$48*'Others Split'!$M$7</f>
        <v>128866512572.49394</v>
      </c>
      <c r="C5" s="16">
        <f>'KEEI BAU - Industry'!S$37*'Others Split'!$D$48*'Others Split'!$M$7</f>
        <v>131725585301.72812</v>
      </c>
      <c r="D5" s="16">
        <f>'KEEI BAU - Industry'!T$37*'Others Split'!$D$48*'Others Split'!$M$7</f>
        <v>134584658030.96231</v>
      </c>
      <c r="E5" s="16">
        <f>'KEEI BAU - Industry'!U$37*'Others Split'!$D$48*'Others Split'!$M$7</f>
        <v>137443730760.1965</v>
      </c>
      <c r="F5" s="16">
        <f>'KEEI BAU - Industry'!V$37*'Others Split'!$D$48*'Others Split'!$M$7</f>
        <v>140302803489.43066</v>
      </c>
      <c r="G5" s="16">
        <f>'KEEI BAU - Industry'!W$37*'Others Split'!$D$48*'Others Split'!$M$7</f>
        <v>143161876218.66486</v>
      </c>
      <c r="H5" s="16">
        <f>'KEEI BAU - Industry'!X$37*'Others Split'!$D$48*'Others Split'!$M$7</f>
        <v>144483100340.75076</v>
      </c>
      <c r="I5" s="16">
        <f>'KEEI BAU - Industry'!Y$37*'Others Split'!$D$48*'Others Split'!$M$7</f>
        <v>145804324462.83624</v>
      </c>
      <c r="J5" s="16">
        <f>'KEEI BAU - Industry'!Z$37*'Others Split'!$D$48*'Others Split'!$M$7</f>
        <v>147125548584.92175</v>
      </c>
      <c r="K5" s="16">
        <f>'KEEI BAU - Industry'!AA$37*'Others Split'!$D$48*'Others Split'!$M$7</f>
        <v>148446772707.00723</v>
      </c>
      <c r="L5" s="16">
        <f>'KEEI BAU - Industry'!AB$37*'Others Split'!$D$48*'Others Split'!$M$7</f>
        <v>149767996829.09299</v>
      </c>
      <c r="M5" s="16">
        <f>'KEEI BAU - Industry'!AC$37*'Others Split'!$D$48*'Others Split'!$M$7</f>
        <v>150707338895.95749</v>
      </c>
      <c r="N5" s="16">
        <f>'KEEI BAU - Industry'!AD$37*'Others Split'!$D$48*'Others Split'!$M$7</f>
        <v>151646680962.82227</v>
      </c>
      <c r="O5" s="16">
        <f>'KEEI BAU - Industry'!AE$37*'Others Split'!$D$48*'Others Split'!$M$7</f>
        <v>152586023029.68701</v>
      </c>
      <c r="P5" s="16">
        <f>'KEEI BAU - Industry'!AF$37*'Others Split'!$D$48*'Others Split'!$M$7</f>
        <v>153525365096.55179</v>
      </c>
      <c r="Q5" s="16">
        <f>'KEEI BAU - Industry'!AG$37*'Others Split'!$D$48*'Others Split'!$M$7</f>
        <v>154464707163.41647</v>
      </c>
      <c r="R5" s="16">
        <f>'KEEI BAU - Industry'!AH$37*'Others Split'!$D$48*'Others Split'!$M$7</f>
        <v>155202134580.39478</v>
      </c>
      <c r="S5" s="16">
        <f>'KEEI BAU - Industry'!AI$37*'Others Split'!$D$48*'Others Split'!$M$7</f>
        <v>155939561997.37244</v>
      </c>
      <c r="T5" s="16">
        <f>'KEEI BAU - Industry'!AJ$37*'Others Split'!$D$48*'Others Split'!$M$7</f>
        <v>156676989414.3504</v>
      </c>
      <c r="U5" s="16">
        <f>'KEEI BAU - Industry'!AK$37*'Others Split'!$D$48*'Others Split'!$M$7</f>
        <v>157414416831.32834</v>
      </c>
      <c r="V5" s="16">
        <f>'KEEI BAU - Industry'!AL$37*'Others Split'!$D$48*'Others Split'!$M$7</f>
        <v>158151844248.30603</v>
      </c>
      <c r="W5" s="16">
        <f>'KEEI BAU - Industry'!AM$37*'Others Split'!$D$48*'Others Split'!$M$7</f>
        <v>159158491198.46646</v>
      </c>
      <c r="X5" s="16">
        <f>'KEEI BAU - Industry'!AN$37*'Others Split'!$D$48*'Others Split'!$M$7</f>
        <v>159981579376.00238</v>
      </c>
      <c r="Y5" s="16">
        <f>'KEEI BAU - Industry'!AO$37*'Others Split'!$D$48*'Others Split'!$M$7</f>
        <v>160804667553.53857</v>
      </c>
      <c r="Z5" s="16">
        <f>'KEEI BAU - Industry'!AP$37*'Others Split'!$D$48*'Others Split'!$M$7</f>
        <v>161627755731.07449</v>
      </c>
      <c r="AA5" s="16">
        <f>'KEEI BAU - Industry'!AQ$37*'Others Split'!$D$48*'Others Split'!$M$7</f>
        <v>162450843908.61038</v>
      </c>
      <c r="AB5" s="16">
        <f>'KEEI BAU - Industry'!AR$37*'Others Split'!$D$48*'Others Split'!$M$7</f>
        <v>163273932086.1463</v>
      </c>
      <c r="AC5" s="16">
        <f>'KEEI BAU - Industry'!AS$37*'Others Split'!$D$48*'Others Split'!$M$7</f>
        <v>164097020263.6825</v>
      </c>
      <c r="AD5" s="16">
        <f>'KEEI BAU - Industry'!AT$37*'Others Split'!$D$48*'Others Split'!$M$7</f>
        <v>164920108441.21838</v>
      </c>
      <c r="AE5" s="16">
        <f>'KEEI BAU - Industry'!AU$37*'Others Split'!$D$48*'Others Split'!$M$7</f>
        <v>165743196618.7543</v>
      </c>
      <c r="AF5" s="16">
        <f>'KEEI BAU - Industry'!AV$37*'Others Split'!$D$48*'Others Split'!$M$7</f>
        <v>166566284796.2905</v>
      </c>
    </row>
    <row r="6" spans="1:35">
      <c r="A6" t="s">
        <v>6</v>
      </c>
      <c r="B6" s="16">
        <f>'KEEI BAU - Industry'!R$37*'Others Split'!$D$48*'Others Split'!$M$8</f>
        <v>1459611717669.1831</v>
      </c>
      <c r="C6" s="16">
        <f>'KEEI BAU - Industry'!S$37*'Others Split'!$D$48*'Others Split'!$M$8</f>
        <v>1491995119485.1594</v>
      </c>
      <c r="D6" s="16">
        <f>'KEEI BAU - Industry'!T$37*'Others Split'!$D$48*'Others Split'!$M$8</f>
        <v>1524378521301.1357</v>
      </c>
      <c r="E6" s="16">
        <f>'KEEI BAU - Industry'!U$37*'Others Split'!$D$48*'Others Split'!$M$8</f>
        <v>1556761923117.1121</v>
      </c>
      <c r="F6" s="16">
        <f>'KEEI BAU - Industry'!V$37*'Others Split'!$D$48*'Others Split'!$M$8</f>
        <v>1589145324933.0881</v>
      </c>
      <c r="G6" s="16">
        <f>'KEEI BAU - Industry'!W$37*'Others Split'!$D$48*'Others Split'!$M$8</f>
        <v>1621528726749.0647</v>
      </c>
      <c r="H6" s="16">
        <f>'KEEI BAU - Industry'!X$37*'Others Split'!$D$48*'Others Split'!$M$8</f>
        <v>1636493624702.51</v>
      </c>
      <c r="I6" s="16">
        <f>'KEEI BAU - Industry'!Y$37*'Others Split'!$D$48*'Others Split'!$M$8</f>
        <v>1651458522655.9507</v>
      </c>
      <c r="J6" s="16">
        <f>'KEEI BAU - Industry'!Z$37*'Others Split'!$D$48*'Others Split'!$M$8</f>
        <v>1666423420609.3914</v>
      </c>
      <c r="K6" s="16">
        <f>'KEEI BAU - Industry'!AA$37*'Others Split'!$D$48*'Others Split'!$M$8</f>
        <v>1681388318562.832</v>
      </c>
      <c r="L6" s="16">
        <f>'KEEI BAU - Industry'!AB$37*'Others Split'!$D$48*'Others Split'!$M$8</f>
        <v>1696353216516.2759</v>
      </c>
      <c r="M6" s="16">
        <f>'KEEI BAU - Industry'!AC$37*'Others Split'!$D$48*'Others Split'!$M$8</f>
        <v>1706992712071.2107</v>
      </c>
      <c r="N6" s="16">
        <f>'KEEI BAU - Industry'!AD$37*'Others Split'!$D$48*'Others Split'!$M$8</f>
        <v>1717632207626.1487</v>
      </c>
      <c r="O6" s="16">
        <f>'KEEI BAU - Industry'!AE$37*'Others Split'!$D$48*'Others Split'!$M$8</f>
        <v>1728271703181.0867</v>
      </c>
      <c r="P6" s="16">
        <f>'KEEI BAU - Industry'!AF$37*'Others Split'!$D$48*'Others Split'!$M$8</f>
        <v>1738911198736.0247</v>
      </c>
      <c r="Q6" s="16">
        <f>'KEEI BAU - Industry'!AG$37*'Others Split'!$D$48*'Others Split'!$M$8</f>
        <v>1749550694290.9617</v>
      </c>
      <c r="R6" s="16">
        <f>'KEEI BAU - Industry'!AH$37*'Others Split'!$D$48*'Others Split'!$M$8</f>
        <v>1757903195474.2815</v>
      </c>
      <c r="S6" s="16">
        <f>'KEEI BAU - Industry'!AI$37*'Others Split'!$D$48*'Others Split'!$M$8</f>
        <v>1766255696657.594</v>
      </c>
      <c r="T6" s="16">
        <f>'KEEI BAU - Industry'!AJ$37*'Others Split'!$D$48*'Others Split'!$M$8</f>
        <v>1774608197840.9099</v>
      </c>
      <c r="U6" s="16">
        <f>'KEEI BAU - Industry'!AK$37*'Others Split'!$D$48*'Others Split'!$M$8</f>
        <v>1782960699024.2256</v>
      </c>
      <c r="V6" s="16">
        <f>'KEEI BAU - Industry'!AL$37*'Others Split'!$D$48*'Others Split'!$M$8</f>
        <v>1791313200207.5386</v>
      </c>
      <c r="W6" s="16">
        <f>'KEEI BAU - Industry'!AM$37*'Others Split'!$D$48*'Others Split'!$M$8</f>
        <v>1802715027219.6846</v>
      </c>
      <c r="X6" s="16">
        <f>'KEEI BAU - Industry'!AN$37*'Others Split'!$D$48*'Others Split'!$M$8</f>
        <v>1812037768439.4451</v>
      </c>
      <c r="Y6" s="16">
        <f>'KEEI BAU - Industry'!AO$37*'Others Split'!$D$48*'Others Split'!$M$8</f>
        <v>1821360509659.209</v>
      </c>
      <c r="Z6" s="16">
        <f>'KEEI BAU - Industry'!AP$37*'Others Split'!$D$48*'Others Split'!$M$8</f>
        <v>1830683250878.9695</v>
      </c>
      <c r="AA6" s="16">
        <f>'KEEI BAU - Industry'!AQ$37*'Others Split'!$D$48*'Others Split'!$M$8</f>
        <v>1840005992098.73</v>
      </c>
      <c r="AB6" s="16">
        <f>'KEEI BAU - Industry'!AR$37*'Others Split'!$D$48*'Others Split'!$M$8</f>
        <v>1849328733318.4905</v>
      </c>
      <c r="AC6" s="16">
        <f>'KEEI BAU - Industry'!AS$37*'Others Split'!$D$48*'Others Split'!$M$8</f>
        <v>1858651474538.2544</v>
      </c>
      <c r="AD6" s="16">
        <f>'KEEI BAU - Industry'!AT$37*'Others Split'!$D$48*'Others Split'!$M$8</f>
        <v>1867974215758.0149</v>
      </c>
      <c r="AE6" s="16">
        <f>'KEEI BAU - Industry'!AU$37*'Others Split'!$D$48*'Others Split'!$M$8</f>
        <v>1877296956977.7756</v>
      </c>
      <c r="AF6" s="16">
        <f>'KEEI BAU - Industry'!AV$37*'Others Split'!$D$48*'Others Split'!$M$8</f>
        <v>1886619698197.5393</v>
      </c>
    </row>
    <row r="7" spans="1:35">
      <c r="A7" t="s">
        <v>7</v>
      </c>
      <c r="B7" s="16">
        <f>'KEEI BAU - Industry'!R$37*'Others Split'!$D$48*'Others Split'!$M$9</f>
        <v>233141546136.24893</v>
      </c>
      <c r="C7" s="16">
        <f>'KEEI BAU - Industry'!S$37*'Others Split'!$D$48*'Others Split'!$M$9</f>
        <v>238314097354.58551</v>
      </c>
      <c r="D7" s="16">
        <f>'KEEI BAU - Industry'!T$37*'Others Split'!$D$48*'Others Split'!$M$9</f>
        <v>243486648572.92215</v>
      </c>
      <c r="E7" s="16">
        <f>'KEEI BAU - Industry'!U$37*'Others Split'!$D$48*'Others Split'!$M$9</f>
        <v>248659199791.25873</v>
      </c>
      <c r="F7" s="16">
        <f>'KEEI BAU - Industry'!V$37*'Others Split'!$D$48*'Others Split'!$M$9</f>
        <v>253831751009.59534</v>
      </c>
      <c r="G7" s="16">
        <f>'KEEI BAU - Industry'!W$37*'Others Split'!$D$48*'Others Split'!$M$9</f>
        <v>259004302227.93195</v>
      </c>
      <c r="H7" s="16">
        <f>'KEEI BAU - Industry'!X$37*'Others Split'!$D$48*'Others Split'!$M$9</f>
        <v>261394622478.44955</v>
      </c>
      <c r="I7" s="16">
        <f>'KEEI BAU - Industry'!Y$37*'Others Split'!$D$48*'Others Split'!$M$9</f>
        <v>263784942728.9664</v>
      </c>
      <c r="J7" s="16">
        <f>'KEEI BAU - Industry'!Z$37*'Others Split'!$D$48*'Others Split'!$M$9</f>
        <v>266175262979.48331</v>
      </c>
      <c r="K7" s="16">
        <f>'KEEI BAU - Industry'!AA$37*'Others Split'!$D$48*'Others Split'!$M$9</f>
        <v>268565583230.00015</v>
      </c>
      <c r="L7" s="16">
        <f>'KEEI BAU - Industry'!AB$37*'Others Split'!$D$48*'Others Split'!$M$9</f>
        <v>270955903480.51752</v>
      </c>
      <c r="M7" s="16">
        <f>'KEEI BAU - Industry'!AC$37*'Others Split'!$D$48*'Others Split'!$M$9</f>
        <v>272655333824.73831</v>
      </c>
      <c r="N7" s="16">
        <f>'KEEI BAU - Industry'!AD$37*'Others Split'!$D$48*'Others Split'!$M$9</f>
        <v>274354764168.95963</v>
      </c>
      <c r="O7" s="16">
        <f>'KEEI BAU - Industry'!AE$37*'Others Split'!$D$48*'Others Split'!$M$9</f>
        <v>276054194513.18091</v>
      </c>
      <c r="P7" s="16">
        <f>'KEEI BAU - Industry'!AF$37*'Others Split'!$D$48*'Others Split'!$M$9</f>
        <v>277753624857.40222</v>
      </c>
      <c r="Q7" s="16">
        <f>'KEEI BAU - Industry'!AG$37*'Others Split'!$D$48*'Others Split'!$M$9</f>
        <v>279453055201.62341</v>
      </c>
      <c r="R7" s="16">
        <f>'KEEI BAU - Industry'!AH$37*'Others Split'!$D$48*'Others Split'!$M$9</f>
        <v>280787187434.47064</v>
      </c>
      <c r="S7" s="16">
        <f>'KEEI BAU - Industry'!AI$37*'Others Split'!$D$48*'Others Split'!$M$9</f>
        <v>282121319667.31677</v>
      </c>
      <c r="T7" s="16">
        <f>'KEEI BAU - Industry'!AJ$37*'Others Split'!$D$48*'Others Split'!$M$9</f>
        <v>283455451900.16339</v>
      </c>
      <c r="U7" s="16">
        <f>'KEEI BAU - Industry'!AK$37*'Others Split'!$D$48*'Others Split'!$M$9</f>
        <v>284789584133.01001</v>
      </c>
      <c r="V7" s="16">
        <f>'KEEI BAU - Industry'!AL$37*'Others Split'!$D$48*'Others Split'!$M$9</f>
        <v>286123716365.8562</v>
      </c>
      <c r="W7" s="16">
        <f>'KEEI BAU - Industry'!AM$37*'Others Split'!$D$48*'Others Split'!$M$9</f>
        <v>287944912747.20245</v>
      </c>
      <c r="X7" s="16">
        <f>'KEEI BAU - Industry'!AN$37*'Others Split'!$D$48*'Others Split'!$M$9</f>
        <v>289434019936.38971</v>
      </c>
      <c r="Y7" s="16">
        <f>'KEEI BAU - Industry'!AO$37*'Others Split'!$D$48*'Others Split'!$M$9</f>
        <v>290923127125.57745</v>
      </c>
      <c r="Z7" s="16">
        <f>'KEEI BAU - Industry'!AP$37*'Others Split'!$D$48*'Others Split'!$M$9</f>
        <v>292412234314.76471</v>
      </c>
      <c r="AA7" s="16">
        <f>'KEEI BAU - Industry'!AQ$37*'Others Split'!$D$48*'Others Split'!$M$9</f>
        <v>293901341503.95197</v>
      </c>
      <c r="AB7" s="16">
        <f>'KEEI BAU - Industry'!AR$37*'Others Split'!$D$48*'Others Split'!$M$9</f>
        <v>295390448693.13922</v>
      </c>
      <c r="AC7" s="16">
        <f>'KEEI BAU - Industry'!AS$37*'Others Split'!$D$48*'Others Split'!$M$9</f>
        <v>296879555882.32697</v>
      </c>
      <c r="AD7" s="16">
        <f>'KEEI BAU - Industry'!AT$37*'Others Split'!$D$48*'Others Split'!$M$9</f>
        <v>298368663071.51422</v>
      </c>
      <c r="AE7" s="16">
        <f>'KEEI BAU - Industry'!AU$37*'Others Split'!$D$48*'Others Split'!$M$9</f>
        <v>299857770260.70142</v>
      </c>
      <c r="AF7" s="16">
        <f>'KEEI BAU - Industry'!AV$37*'Others Split'!$D$48*'Others Split'!$M$9</f>
        <v>301346877449.88922</v>
      </c>
    </row>
    <row r="8" spans="1:35">
      <c r="A8" t="s">
        <v>8</v>
      </c>
      <c r="B8" s="16">
        <f>'KEEI BAU - Industry'!R$37*'Others Split'!$D$48*'Others Split'!$M$10</f>
        <v>14384821458.995386</v>
      </c>
      <c r="C8" s="16">
        <f>'KEEI BAU - Industry'!S$37*'Others Split'!$D$48*'Others Split'!$M$10</f>
        <v>14703967604.315182</v>
      </c>
      <c r="D8" s="16">
        <f>'KEEI BAU - Industry'!T$37*'Others Split'!$D$48*'Others Split'!$M$10</f>
        <v>15023113749.634977</v>
      </c>
      <c r="E8" s="16">
        <f>'KEEI BAU - Industry'!U$37*'Others Split'!$D$48*'Others Split'!$M$10</f>
        <v>15342259894.954773</v>
      </c>
      <c r="F8" s="16">
        <f>'KEEI BAU - Industry'!V$37*'Others Split'!$D$48*'Others Split'!$M$10</f>
        <v>15661406040.274567</v>
      </c>
      <c r="G8" s="16">
        <f>'KEEI BAU - Industry'!W$37*'Others Split'!$D$48*'Others Split'!$M$10</f>
        <v>15980552185.594364</v>
      </c>
      <c r="H8" s="16">
        <f>'KEEI BAU - Industry'!X$37*'Others Split'!$D$48*'Others Split'!$M$10</f>
        <v>16128034822.659071</v>
      </c>
      <c r="I8" s="16">
        <f>'KEEI BAU - Industry'!Y$37*'Others Split'!$D$48*'Others Split'!$M$10</f>
        <v>16275517459.72373</v>
      </c>
      <c r="J8" s="16">
        <f>'KEEI BAU - Industry'!Z$37*'Others Split'!$D$48*'Others Split'!$M$10</f>
        <v>16423000096.788393</v>
      </c>
      <c r="K8" s="16">
        <f>'KEEI BAU - Industry'!AA$37*'Others Split'!$D$48*'Others Split'!$M$10</f>
        <v>16570482733.853052</v>
      </c>
      <c r="L8" s="16">
        <f>'KEEI BAU - Industry'!AB$37*'Others Split'!$D$48*'Others Split'!$M$10</f>
        <v>16717965370.917746</v>
      </c>
      <c r="M8" s="16">
        <f>'KEEI BAU - Industry'!AC$37*'Others Split'!$D$48*'Others Split'!$M$10</f>
        <v>16822820136.139765</v>
      </c>
      <c r="N8" s="16">
        <f>'KEEI BAU - Industry'!AD$37*'Others Split'!$D$48*'Others Split'!$M$10</f>
        <v>16927674901.361816</v>
      </c>
      <c r="O8" s="16">
        <f>'KEEI BAU - Industry'!AE$37*'Others Split'!$D$48*'Others Split'!$M$10</f>
        <v>17032529666.583866</v>
      </c>
      <c r="P8" s="16">
        <f>'KEEI BAU - Industry'!AF$37*'Others Split'!$D$48*'Others Split'!$M$10</f>
        <v>17137384431.80592</v>
      </c>
      <c r="Q8" s="16">
        <f>'KEEI BAU - Industry'!AG$37*'Others Split'!$D$48*'Others Split'!$M$10</f>
        <v>17242239197.027962</v>
      </c>
      <c r="R8" s="16">
        <f>'KEEI BAU - Industry'!AH$37*'Others Split'!$D$48*'Others Split'!$M$10</f>
        <v>17324555087.482697</v>
      </c>
      <c r="S8" s="16">
        <f>'KEEI BAU - Industry'!AI$37*'Others Split'!$D$48*'Others Split'!$M$10</f>
        <v>17406870977.937359</v>
      </c>
      <c r="T8" s="16">
        <f>'KEEI BAU - Industry'!AJ$37*'Others Split'!$D$48*'Others Split'!$M$10</f>
        <v>17489186868.392056</v>
      </c>
      <c r="U8" s="16">
        <f>'KEEI BAU - Industry'!AK$37*'Others Split'!$D$48*'Others Split'!$M$10</f>
        <v>17571502758.846748</v>
      </c>
      <c r="V8" s="16">
        <f>'KEEI BAU - Industry'!AL$37*'Others Split'!$D$48*'Others Split'!$M$10</f>
        <v>17653818649.301414</v>
      </c>
      <c r="W8" s="16">
        <f>'KEEI BAU - Industry'!AM$37*'Others Split'!$D$48*'Others Split'!$M$10</f>
        <v>17766186372.779259</v>
      </c>
      <c r="X8" s="16">
        <f>'KEEI BAU - Industry'!AN$37*'Others Split'!$D$48*'Others Split'!$M$10</f>
        <v>17858064210.104942</v>
      </c>
      <c r="Y8" s="16">
        <f>'KEEI BAU - Industry'!AO$37*'Others Split'!$D$48*'Others Split'!$M$10</f>
        <v>17949942047.43066</v>
      </c>
      <c r="Z8" s="16">
        <f>'KEEI BAU - Industry'!AP$37*'Others Split'!$D$48*'Others Split'!$M$10</f>
        <v>18041819884.756344</v>
      </c>
      <c r="AA8" s="16">
        <f>'KEEI BAU - Industry'!AQ$37*'Others Split'!$D$48*'Others Split'!$M$10</f>
        <v>18133697722.082031</v>
      </c>
      <c r="AB8" s="16">
        <f>'KEEI BAU - Industry'!AR$37*'Others Split'!$D$48*'Others Split'!$M$10</f>
        <v>18225575559.407715</v>
      </c>
      <c r="AC8" s="16">
        <f>'KEEI BAU - Industry'!AS$37*'Others Split'!$D$48*'Others Split'!$M$10</f>
        <v>18317453396.733433</v>
      </c>
      <c r="AD8" s="16">
        <f>'KEEI BAU - Industry'!AT$37*'Others Split'!$D$48*'Others Split'!$M$10</f>
        <v>18409331234.059116</v>
      </c>
      <c r="AE8" s="16">
        <f>'KEEI BAU - Industry'!AU$37*'Others Split'!$D$48*'Others Split'!$M$10</f>
        <v>18501209071.3848</v>
      </c>
      <c r="AF8" s="16">
        <f>'KEEI BAU - Industry'!AV$37*'Others Split'!$D$48*'Others Split'!$M$10</f>
        <v>18593086908.710518</v>
      </c>
    </row>
    <row r="9" spans="1:35">
      <c r="A9" t="s">
        <v>9</v>
      </c>
      <c r="B9" s="16">
        <f>'KEEI BAU - Industry'!R$37*'Others Split'!$D$48*'Others Split'!$M$11</f>
        <v>317540457103.1347</v>
      </c>
      <c r="C9" s="16">
        <f>'KEEI BAU - Industry'!S$37*'Others Split'!$D$48*'Others Split'!$M$11</f>
        <v>324585508941.72937</v>
      </c>
      <c r="D9" s="16">
        <f>'KEEI BAU - Industry'!T$37*'Others Split'!$D$48*'Others Split'!$M$11</f>
        <v>331630560780.32404</v>
      </c>
      <c r="E9" s="16">
        <f>'KEEI BAU - Industry'!U$37*'Others Split'!$D$48*'Others Split'!$M$11</f>
        <v>338675612618.91864</v>
      </c>
      <c r="F9" s="16">
        <f>'KEEI BAU - Industry'!V$37*'Others Split'!$D$48*'Others Split'!$M$11</f>
        <v>345720664457.51331</v>
      </c>
      <c r="G9" s="16">
        <f>'KEEI BAU - Industry'!W$37*'Others Split'!$D$48*'Others Split'!$M$11</f>
        <v>352765716296.10797</v>
      </c>
      <c r="H9" s="16">
        <f>'KEEI BAU - Industry'!X$37*'Others Split'!$D$48*'Others Split'!$M$11</f>
        <v>356021349612.22516</v>
      </c>
      <c r="I9" s="16">
        <f>'KEEI BAU - Industry'!Y$37*'Others Split'!$D$48*'Others Split'!$M$11</f>
        <v>359276982928.34131</v>
      </c>
      <c r="J9" s="16">
        <f>'KEEI BAU - Industry'!Z$37*'Others Split'!$D$48*'Others Split'!$M$11</f>
        <v>362532616244.45752</v>
      </c>
      <c r="K9" s="16">
        <f>'KEEI BAU - Industry'!AA$37*'Others Split'!$D$48*'Others Split'!$M$11</f>
        <v>365788249560.57367</v>
      </c>
      <c r="L9" s="16">
        <f>'KEEI BAU - Industry'!AB$37*'Others Split'!$D$48*'Others Split'!$M$11</f>
        <v>369043882876.69049</v>
      </c>
      <c r="M9" s="16">
        <f>'KEEI BAU - Industry'!AC$37*'Others Split'!$D$48*'Others Split'!$M$11</f>
        <v>371358519187.81561</v>
      </c>
      <c r="N9" s="16">
        <f>'KEEI BAU - Industry'!AD$37*'Others Split'!$D$48*'Others Split'!$M$11</f>
        <v>373673155498.94141</v>
      </c>
      <c r="O9" s="16">
        <f>'KEEI BAU - Industry'!AE$37*'Others Split'!$D$48*'Others Split'!$M$11</f>
        <v>375987791810.06714</v>
      </c>
      <c r="P9" s="16">
        <f>'KEEI BAU - Industry'!AF$37*'Others Split'!$D$48*'Others Split'!$M$11</f>
        <v>378302428121.19293</v>
      </c>
      <c r="Q9" s="16">
        <f>'KEEI BAU - Industry'!AG$37*'Others Split'!$D$48*'Others Split'!$M$11</f>
        <v>380617064432.31854</v>
      </c>
      <c r="R9" s="16">
        <f>'KEEI BAU - Industry'!AH$37*'Others Split'!$D$48*'Others Split'!$M$11</f>
        <v>382434162097.12842</v>
      </c>
      <c r="S9" s="16">
        <f>'KEEI BAU - Industry'!AI$37*'Others Split'!$D$48*'Others Split'!$M$11</f>
        <v>384251259761.93677</v>
      </c>
      <c r="T9" s="16">
        <f>'KEEI BAU - Industry'!AJ$37*'Others Split'!$D$48*'Others Split'!$M$11</f>
        <v>386068357426.74579</v>
      </c>
      <c r="U9" s="16">
        <f>'KEEI BAU - Industry'!AK$37*'Others Split'!$D$48*'Others Split'!$M$11</f>
        <v>387885455091.55481</v>
      </c>
      <c r="V9" s="16">
        <f>'KEEI BAU - Industry'!AL$37*'Others Split'!$D$48*'Others Split'!$M$11</f>
        <v>389702552756.36322</v>
      </c>
      <c r="W9" s="16">
        <f>'KEEI BAU - Industry'!AM$37*'Others Split'!$D$48*'Others Split'!$M$11</f>
        <v>392183035282.9281</v>
      </c>
      <c r="X9" s="16">
        <f>'KEEI BAU - Industry'!AN$37*'Others Split'!$D$48*'Others Split'!$M$11</f>
        <v>394211209949.20459</v>
      </c>
      <c r="Y9" s="16">
        <f>'KEEI BAU - Industry'!AO$37*'Others Split'!$D$48*'Others Split'!$M$11</f>
        <v>396239384615.48181</v>
      </c>
      <c r="Z9" s="16">
        <f>'KEEI BAU - Industry'!AP$37*'Others Split'!$D$48*'Others Split'!$M$11</f>
        <v>398267559281.75836</v>
      </c>
      <c r="AA9" s="16">
        <f>'KEEI BAU - Industry'!AQ$37*'Others Split'!$D$48*'Others Split'!$M$11</f>
        <v>400295733948.03491</v>
      </c>
      <c r="AB9" s="16">
        <f>'KEEI BAU - Industry'!AR$37*'Others Split'!$D$48*'Others Split'!$M$11</f>
        <v>402323908614.3114</v>
      </c>
      <c r="AC9" s="16">
        <f>'KEEI BAU - Industry'!AS$37*'Others Split'!$D$48*'Others Split'!$M$11</f>
        <v>404352083280.58868</v>
      </c>
      <c r="AD9" s="16">
        <f>'KEEI BAU - Industry'!AT$37*'Others Split'!$D$48*'Others Split'!$M$11</f>
        <v>406380257946.86517</v>
      </c>
      <c r="AE9" s="16">
        <f>'KEEI BAU - Industry'!AU$37*'Others Split'!$D$48*'Others Split'!$M$11</f>
        <v>408408432613.14172</v>
      </c>
      <c r="AF9" s="16">
        <f>'KEEI BAU - Industry'!AV$37*'Others Split'!$D$48*'Others Split'!$M$11</f>
        <v>410436607279.41895</v>
      </c>
    </row>
    <row r="10" spans="1:35">
      <c r="A10" t="s">
        <v>10</v>
      </c>
      <c r="B10" s="16">
        <v>0</v>
      </c>
      <c r="C10" s="16">
        <v>0</v>
      </c>
      <c r="D10" s="16">
        <v>0</v>
      </c>
      <c r="E10" s="16">
        <v>0</v>
      </c>
      <c r="F10" s="16">
        <v>0</v>
      </c>
      <c r="G10" s="16">
        <v>0</v>
      </c>
      <c r="H10" s="16">
        <v>0</v>
      </c>
      <c r="I10" s="16">
        <v>0</v>
      </c>
      <c r="J10" s="16">
        <v>0</v>
      </c>
      <c r="K10" s="16">
        <v>0</v>
      </c>
      <c r="L10" s="16">
        <v>0</v>
      </c>
      <c r="M10" s="16">
        <v>0</v>
      </c>
      <c r="N10" s="16">
        <v>0</v>
      </c>
      <c r="O10" s="16">
        <v>0</v>
      </c>
      <c r="P10" s="16">
        <v>0</v>
      </c>
      <c r="Q10" s="16">
        <v>0</v>
      </c>
      <c r="R10" s="16">
        <v>0</v>
      </c>
      <c r="S10" s="16">
        <v>0</v>
      </c>
      <c r="T10" s="16">
        <v>0</v>
      </c>
      <c r="U10" s="16">
        <v>0</v>
      </c>
      <c r="V10" s="16">
        <v>0</v>
      </c>
      <c r="W10" s="16">
        <v>0</v>
      </c>
      <c r="X10" s="16">
        <v>0</v>
      </c>
      <c r="Y10" s="16">
        <v>0</v>
      </c>
      <c r="Z10" s="16">
        <v>0</v>
      </c>
      <c r="AA10" s="16">
        <v>0</v>
      </c>
      <c r="AB10" s="16">
        <v>0</v>
      </c>
      <c r="AC10" s="16">
        <v>0</v>
      </c>
      <c r="AD10" s="16">
        <v>0</v>
      </c>
      <c r="AE10" s="16">
        <v>0</v>
      </c>
      <c r="AF10" s="16">
        <v>0</v>
      </c>
    </row>
    <row r="11" spans="1:35">
      <c r="A11" t="s">
        <v>11</v>
      </c>
      <c r="B11" s="16">
        <f>'KEEI BAU - Industry'!R$9*'Petrochemicals Split'!$D$39*'Petrochemicals Split'!$I$6</f>
        <v>1222689947913445.8</v>
      </c>
      <c r="C11" s="16">
        <f>'KEEI BAU - Industry'!S$9*'Petrochemicals Split'!$D$39*'Petrochemicals Split'!$I$6</f>
        <v>1262781322269723.8</v>
      </c>
      <c r="D11" s="16">
        <f>'KEEI BAU - Industry'!T$9*'Petrochemicals Split'!$D$39*'Petrochemicals Split'!$I$6</f>
        <v>1302872696626002.3</v>
      </c>
      <c r="E11" s="16">
        <f>'KEEI BAU - Industry'!U$9*'Petrochemicals Split'!$D$39*'Petrochemicals Split'!$I$6</f>
        <v>1342964070982280.5</v>
      </c>
      <c r="F11" s="16">
        <f>'KEEI BAU - Industry'!V$9*'Petrochemicals Split'!$D$39*'Petrochemicals Split'!$I$6</f>
        <v>1383055445338559</v>
      </c>
      <c r="G11" s="16">
        <f>'KEEI BAU - Industry'!W$9*'Petrochemicals Split'!$D$39*'Petrochemicals Split'!$I$6</f>
        <v>1423146819694837.3</v>
      </c>
      <c r="H11" s="16">
        <f>'KEEI BAU - Industry'!X$9*'Petrochemicals Split'!$D$39*'Petrochemicals Split'!$I$6</f>
        <v>1431399851911636</v>
      </c>
      <c r="I11" s="16">
        <f>'KEEI BAU - Industry'!Y$9*'Petrochemicals Split'!$D$39*'Petrochemicals Split'!$I$6</f>
        <v>1439652884128433</v>
      </c>
      <c r="J11" s="16">
        <f>'KEEI BAU - Industry'!Z$9*'Petrochemicals Split'!$D$39*'Petrochemicals Split'!$I$6</f>
        <v>1447905916345232</v>
      </c>
      <c r="K11" s="16">
        <f>'KEEI BAU - Industry'!AA$9*'Petrochemicals Split'!$D$39*'Petrochemicals Split'!$I$6</f>
        <v>1456158948562028.8</v>
      </c>
      <c r="L11" s="16">
        <f>'KEEI BAU - Industry'!AB$9*'Petrochemicals Split'!$D$39*'Petrochemicals Split'!$I$6</f>
        <v>1464411980778826.5</v>
      </c>
      <c r="M11" s="16">
        <f>'KEEI BAU - Industry'!AC$9*'Petrochemicals Split'!$D$39*'Petrochemicals Split'!$I$6</f>
        <v>1467967699666479.3</v>
      </c>
      <c r="N11" s="16">
        <f>'KEEI BAU - Industry'!AD$9*'Petrochemicals Split'!$D$39*'Petrochemicals Split'!$I$6</f>
        <v>1471523418554133</v>
      </c>
      <c r="O11" s="16">
        <f>'KEEI BAU - Industry'!AE$9*'Petrochemicals Split'!$D$39*'Petrochemicals Split'!$I$6</f>
        <v>1475079137441786.5</v>
      </c>
      <c r="P11" s="16">
        <f>'KEEI BAU - Industry'!AF$9*'Petrochemicals Split'!$D$39*'Petrochemicals Split'!$I$6</f>
        <v>1478634856329440.3</v>
      </c>
      <c r="Q11" s="16">
        <f>'KEEI BAU - Industry'!AG$9*'Petrochemicals Split'!$D$39*'Petrochemicals Split'!$I$6</f>
        <v>1482190575217094.8</v>
      </c>
      <c r="R11" s="16">
        <f>'KEEI BAU - Industry'!AH$9*'Petrochemicals Split'!$D$39*'Petrochemicals Split'!$I$6</f>
        <v>1483696334193684.8</v>
      </c>
      <c r="S11" s="16">
        <f>'KEEI BAU - Industry'!AI$9*'Petrochemicals Split'!$D$39*'Petrochemicals Split'!$I$6</f>
        <v>1485202093170274.5</v>
      </c>
      <c r="T11" s="16">
        <f>'KEEI BAU - Industry'!AJ$9*'Petrochemicals Split'!$D$39*'Petrochemicals Split'!$I$6</f>
        <v>1486707852146864.3</v>
      </c>
      <c r="U11" s="16">
        <f>'KEEI BAU - Industry'!AK$9*'Petrochemicals Split'!$D$39*'Petrochemicals Split'!$I$6</f>
        <v>1488213611123454.3</v>
      </c>
      <c r="V11" s="16">
        <f>'KEEI BAU - Industry'!AL$9*'Petrochemicals Split'!$D$39*'Petrochemicals Split'!$I$6</f>
        <v>1489719370100044</v>
      </c>
      <c r="W11" s="16">
        <f>'KEEI BAU - Industry'!AM$9*'Petrochemicals Split'!$D$39*'Petrochemicals Split'!$I$6</f>
        <v>1493958408958052.8</v>
      </c>
      <c r="X11" s="16">
        <f>'KEEI BAU - Industry'!AN$9*'Petrochemicals Split'!$D$39*'Petrochemicals Split'!$I$6</f>
        <v>1496333847896912.3</v>
      </c>
      <c r="Y11" s="16">
        <f>'KEEI BAU - Industry'!AO$9*'Petrochemicals Split'!$D$39*'Petrochemicals Split'!$I$6</f>
        <v>1498709286835772</v>
      </c>
      <c r="Z11" s="16">
        <f>'KEEI BAU - Industry'!AP$9*'Petrochemicals Split'!$D$39*'Petrochemicals Split'!$I$6</f>
        <v>1501084725774631.5</v>
      </c>
      <c r="AA11" s="16">
        <f>'KEEI BAU - Industry'!AQ$9*'Petrochemicals Split'!$D$39*'Petrochemicals Split'!$I$6</f>
        <v>1503460164713490</v>
      </c>
      <c r="AB11" s="16">
        <f>'KEEI BAU - Industry'!AR$9*'Petrochemicals Split'!$D$39*'Petrochemicals Split'!$I$6</f>
        <v>1505835603652349.8</v>
      </c>
      <c r="AC11" s="16">
        <f>'KEEI BAU - Industry'!AS$9*'Petrochemicals Split'!$D$39*'Petrochemicals Split'!$I$6</f>
        <v>1508211042591209.3</v>
      </c>
      <c r="AD11" s="16">
        <f>'KEEI BAU - Industry'!AT$9*'Petrochemicals Split'!$D$39*'Petrochemicals Split'!$I$6</f>
        <v>1510586481530068.8</v>
      </c>
      <c r="AE11" s="16">
        <f>'KEEI BAU - Industry'!AU$9*'Petrochemicals Split'!$D$39*'Petrochemicals Split'!$I$6</f>
        <v>1512961920468928.5</v>
      </c>
      <c r="AF11" s="16">
        <f>'KEEI BAU - Industry'!AV$9*'Petrochemicals Split'!$D$39*'Petrochemicals Split'!$I$6</f>
        <v>1515337359407788</v>
      </c>
    </row>
    <row r="12" spans="1:35">
      <c r="A12" t="s">
        <v>12</v>
      </c>
      <c r="B12" s="16">
        <f>'KEEI BAU - Industry'!R$9*'Petrochemicals Split'!$D$39*'Petrochemicals Split'!$I$7</f>
        <v>633178723026605.88</v>
      </c>
      <c r="C12" s="16">
        <f>'KEEI BAU - Industry'!S$9*'Petrochemicals Split'!$D$39*'Petrochemicals Split'!$I$7</f>
        <v>653940327603964.13</v>
      </c>
      <c r="D12" s="16">
        <f>'KEEI BAU - Industry'!T$9*'Petrochemicals Split'!$D$39*'Petrochemicals Split'!$I$7</f>
        <v>674701932181322.63</v>
      </c>
      <c r="E12" s="16">
        <f>'KEEI BAU - Industry'!U$9*'Petrochemicals Split'!$D$39*'Petrochemicals Split'!$I$7</f>
        <v>695463536758681</v>
      </c>
      <c r="F12" s="16">
        <f>'KEEI BAU - Industry'!V$9*'Petrochemicals Split'!$D$39*'Petrochemicals Split'!$I$7</f>
        <v>716225141336039.5</v>
      </c>
      <c r="G12" s="16">
        <f>'KEEI BAU - Industry'!W$9*'Petrochemicals Split'!$D$39*'Petrochemicals Split'!$I$7</f>
        <v>736986745913397.88</v>
      </c>
      <c r="H12" s="16">
        <f>'KEEI BAU - Industry'!X$9*'Petrochemicals Split'!$D$39*'Petrochemicals Split'!$I$7</f>
        <v>741260637597097.25</v>
      </c>
      <c r="I12" s="16">
        <f>'KEEI BAU - Industry'!Y$9*'Petrochemicals Split'!$D$39*'Petrochemicals Split'!$I$7</f>
        <v>745534529280795.75</v>
      </c>
      <c r="J12" s="16">
        <f>'KEEI BAU - Industry'!Z$9*'Petrochemicals Split'!$D$39*'Petrochemicals Split'!$I$7</f>
        <v>749808420964495.13</v>
      </c>
      <c r="K12" s="16">
        <f>'KEEI BAU - Industry'!AA$9*'Petrochemicals Split'!$D$39*'Petrochemicals Split'!$I$7</f>
        <v>754082312648193.5</v>
      </c>
      <c r="L12" s="16">
        <f>'KEEI BAU - Industry'!AB$9*'Petrochemicals Split'!$D$39*'Petrochemicals Split'!$I$7</f>
        <v>758356204331892.25</v>
      </c>
      <c r="M12" s="16">
        <f>'KEEI BAU - Industry'!AC$9*'Petrochemicals Split'!$D$39*'Petrochemicals Split'!$I$7</f>
        <v>760197558755855.38</v>
      </c>
      <c r="N12" s="16">
        <f>'KEEI BAU - Industry'!AD$9*'Petrochemicals Split'!$D$39*'Petrochemicals Split'!$I$7</f>
        <v>762038913179819</v>
      </c>
      <c r="O12" s="16">
        <f>'KEEI BAU - Industry'!AE$9*'Petrochemicals Split'!$D$39*'Petrochemicals Split'!$I$7</f>
        <v>763880267603782.38</v>
      </c>
      <c r="P12" s="16">
        <f>'KEEI BAU - Industry'!AF$9*'Petrochemicals Split'!$D$39*'Petrochemicals Split'!$I$7</f>
        <v>765721622027745.88</v>
      </c>
      <c r="Q12" s="16">
        <f>'KEEI BAU - Industry'!AG$9*'Petrochemicals Split'!$D$39*'Petrochemicals Split'!$I$7</f>
        <v>767562976451709.75</v>
      </c>
      <c r="R12" s="16">
        <f>'KEEI BAU - Industry'!AH$9*'Petrochemicals Split'!$D$39*'Petrochemicals Split'!$I$7</f>
        <v>768342744493158.25</v>
      </c>
      <c r="S12" s="16">
        <f>'KEEI BAU - Industry'!AI$9*'Petrochemicals Split'!$D$39*'Petrochemicals Split'!$I$7</f>
        <v>769122512534606.5</v>
      </c>
      <c r="T12" s="16">
        <f>'KEEI BAU - Industry'!AJ$9*'Petrochemicals Split'!$D$39*'Petrochemicals Split'!$I$7</f>
        <v>769902280576054.75</v>
      </c>
      <c r="U12" s="16">
        <f>'KEEI BAU - Industry'!AK$9*'Petrochemicals Split'!$D$39*'Petrochemicals Split'!$I$7</f>
        <v>770682048617503.13</v>
      </c>
      <c r="V12" s="16">
        <f>'KEEI BAU - Industry'!AL$9*'Petrochemicals Split'!$D$39*'Petrochemicals Split'!$I$7</f>
        <v>771461816658951.38</v>
      </c>
      <c r="W12" s="16">
        <f>'KEEI BAU - Industry'!AM$9*'Petrochemicals Split'!$D$39*'Petrochemicals Split'!$I$7</f>
        <v>773657033210420.25</v>
      </c>
      <c r="X12" s="16">
        <f>'KEEI BAU - Industry'!AN$9*'Petrochemicals Split'!$D$39*'Petrochemicals Split'!$I$7</f>
        <v>774887171232329.63</v>
      </c>
      <c r="Y12" s="16">
        <f>'KEEI BAU - Industry'!AO$9*'Petrochemicals Split'!$D$39*'Petrochemicals Split'!$I$7</f>
        <v>776117309254239.13</v>
      </c>
      <c r="Z12" s="16">
        <f>'KEEI BAU - Industry'!AP$9*'Petrochemicals Split'!$D$39*'Petrochemicals Split'!$I$7</f>
        <v>777347447276148.5</v>
      </c>
      <c r="AA12" s="16">
        <f>'KEEI BAU - Industry'!AQ$9*'Petrochemicals Split'!$D$39*'Petrochemicals Split'!$I$7</f>
        <v>778577585298057.38</v>
      </c>
      <c r="AB12" s="16">
        <f>'KEEI BAU - Industry'!AR$9*'Petrochemicals Split'!$D$39*'Petrochemicals Split'!$I$7</f>
        <v>779807723319966.88</v>
      </c>
      <c r="AC12" s="16">
        <f>'KEEI BAU - Industry'!AS$9*'Petrochemicals Split'!$D$39*'Petrochemicals Split'!$I$7</f>
        <v>781037861341876.25</v>
      </c>
      <c r="AD12" s="16">
        <f>'KEEI BAU - Industry'!AT$9*'Petrochemicals Split'!$D$39*'Petrochemicals Split'!$I$7</f>
        <v>782267999363785.63</v>
      </c>
      <c r="AE12" s="16">
        <f>'KEEI BAU - Industry'!AU$9*'Petrochemicals Split'!$D$39*'Petrochemicals Split'!$I$7</f>
        <v>783498137385695.13</v>
      </c>
      <c r="AF12" s="16">
        <f>'KEEI BAU - Industry'!AV$9*'Petrochemicals Split'!$D$39*'Petrochemicals Split'!$I$7</f>
        <v>784728275407604.5</v>
      </c>
    </row>
    <row r="13" spans="1:35">
      <c r="A13" t="s">
        <v>13</v>
      </c>
      <c r="B13" s="16">
        <f>'KEEI BAU - Industry'!R$37*'Others Split'!$D$48*'Others Split'!$M$12</f>
        <v>33774416995.999836</v>
      </c>
      <c r="C13" s="16">
        <f>'KEEI BAU - Industry'!S$37*'Others Split'!$D$48*'Others Split'!$M$12</f>
        <v>34523746768.734428</v>
      </c>
      <c r="D13" s="16">
        <f>'KEEI BAU - Industry'!T$37*'Others Split'!$D$48*'Others Split'!$M$12</f>
        <v>35273076541.469032</v>
      </c>
      <c r="E13" s="16">
        <f>'KEEI BAU - Industry'!U$37*'Others Split'!$D$48*'Others Split'!$M$12</f>
        <v>36022406314.203621</v>
      </c>
      <c r="F13" s="16">
        <f>'KEEI BAU - Industry'!V$37*'Others Split'!$D$48*'Others Split'!$M$12</f>
        <v>36771736086.938217</v>
      </c>
      <c r="G13" s="16">
        <f>'KEEI BAU - Industry'!W$37*'Others Split'!$D$48*'Others Split'!$M$12</f>
        <v>37521065859.672813</v>
      </c>
      <c r="H13" s="16">
        <f>'KEEI BAU - Industry'!X$37*'Others Split'!$D$48*'Others Split'!$M$12</f>
        <v>37867343364.617317</v>
      </c>
      <c r="I13" s="16">
        <f>'KEEI BAU - Industry'!Y$37*'Others Split'!$D$48*'Others Split'!$M$12</f>
        <v>38213620869.561714</v>
      </c>
      <c r="J13" s="16">
        <f>'KEEI BAU - Industry'!Z$37*'Others Split'!$D$48*'Others Split'!$M$12</f>
        <v>38559898374.506111</v>
      </c>
      <c r="K13" s="16">
        <f>'KEEI BAU - Industry'!AA$37*'Others Split'!$D$48*'Others Split'!$M$12</f>
        <v>38906175879.450508</v>
      </c>
      <c r="L13" s="16">
        <f>'KEEI BAU - Industry'!AB$37*'Others Split'!$D$48*'Others Split'!$M$12</f>
        <v>39252453384.394981</v>
      </c>
      <c r="M13" s="16">
        <f>'KEEI BAU - Industry'!AC$37*'Others Split'!$D$48*'Others Split'!$M$12</f>
        <v>39498644035.750725</v>
      </c>
      <c r="N13" s="16">
        <f>'KEEI BAU - Industry'!AD$37*'Others Split'!$D$48*'Others Split'!$M$12</f>
        <v>39744834687.106544</v>
      </c>
      <c r="O13" s="16">
        <f>'KEEI BAU - Industry'!AE$37*'Others Split'!$D$48*'Others Split'!$M$12</f>
        <v>39991025338.462364</v>
      </c>
      <c r="P13" s="16">
        <f>'KEEI BAU - Industry'!AF$37*'Others Split'!$D$48*'Others Split'!$M$12</f>
        <v>40237215989.818184</v>
      </c>
      <c r="Q13" s="16">
        <f>'KEEI BAU - Industry'!AG$37*'Others Split'!$D$48*'Others Split'!$M$12</f>
        <v>40483406641.173981</v>
      </c>
      <c r="R13" s="16">
        <f>'KEEI BAU - Industry'!AH$37*'Others Split'!$D$48*'Others Split'!$M$12</f>
        <v>40676677806.724434</v>
      </c>
      <c r="S13" s="16">
        <f>'KEEI BAU - Industry'!AI$37*'Others Split'!$D$48*'Others Split'!$M$12</f>
        <v>40869948972.274719</v>
      </c>
      <c r="T13" s="16">
        <f>'KEEI BAU - Industry'!AJ$37*'Others Split'!$D$48*'Others Split'!$M$12</f>
        <v>41063220137.825089</v>
      </c>
      <c r="U13" s="16">
        <f>'KEEI BAU - Industry'!AK$37*'Others Split'!$D$48*'Others Split'!$M$12</f>
        <v>41256491303.37545</v>
      </c>
      <c r="V13" s="16">
        <f>'KEEI BAU - Industry'!AL$37*'Others Split'!$D$48*'Others Split'!$M$12</f>
        <v>41449762468.925743</v>
      </c>
      <c r="W13" s="16">
        <f>'KEEI BAU - Industry'!AM$37*'Others Split'!$D$48*'Others Split'!$M$12</f>
        <v>41713592948.883392</v>
      </c>
      <c r="X13" s="16">
        <f>'KEEI BAU - Industry'!AN$37*'Others Split'!$D$48*'Others Split'!$M$12</f>
        <v>41929314805.381508</v>
      </c>
      <c r="Y13" s="16">
        <f>'KEEI BAU - Industry'!AO$37*'Others Split'!$D$48*'Others Split'!$M$12</f>
        <v>42145036661.879692</v>
      </c>
      <c r="Z13" s="16">
        <f>'KEEI BAU - Industry'!AP$37*'Others Split'!$D$48*'Others Split'!$M$12</f>
        <v>42360758518.3778</v>
      </c>
      <c r="AA13" s="16">
        <f>'KEEI BAU - Industry'!AQ$37*'Others Split'!$D$48*'Others Split'!$M$12</f>
        <v>42576480374.875908</v>
      </c>
      <c r="AB13" s="16">
        <f>'KEEI BAU - Industry'!AR$37*'Others Split'!$D$48*'Others Split'!$M$12</f>
        <v>42792202231.374016</v>
      </c>
      <c r="AC13" s="16">
        <f>'KEEI BAU - Industry'!AS$37*'Others Split'!$D$48*'Others Split'!$M$12</f>
        <v>43007924087.8722</v>
      </c>
      <c r="AD13" s="16">
        <f>'KEEI BAU - Industry'!AT$37*'Others Split'!$D$48*'Others Split'!$M$12</f>
        <v>43223645944.370308</v>
      </c>
      <c r="AE13" s="16">
        <f>'KEEI BAU - Industry'!AU$37*'Others Split'!$D$48*'Others Split'!$M$12</f>
        <v>43439367800.868416</v>
      </c>
      <c r="AF13" s="16">
        <f>'KEEI BAU - Industry'!AV$37*'Others Split'!$D$48*'Others Split'!$M$12</f>
        <v>43655089657.3666</v>
      </c>
    </row>
    <row r="14" spans="1:35">
      <c r="A14" t="s">
        <v>14</v>
      </c>
      <c r="B14" s="16">
        <f>'KEEI BAU - Industry'!R$37*'Others Split'!$D$48*'Others Split'!$M$13</f>
        <v>934425536889.32886</v>
      </c>
      <c r="C14" s="16">
        <f>'KEEI BAU - Industry'!S$37*'Others Split'!$D$48*'Others Split'!$M$13</f>
        <v>955156993934.98596</v>
      </c>
      <c r="D14" s="16">
        <f>'KEEI BAU - Industry'!T$37*'Others Split'!$D$48*'Others Split'!$M$13</f>
        <v>975888450980.64319</v>
      </c>
      <c r="E14" s="16">
        <f>'KEEI BAU - Industry'!U$37*'Others Split'!$D$48*'Others Split'!$M$13</f>
        <v>996619908026.30029</v>
      </c>
      <c r="F14" s="16">
        <f>'KEEI BAU - Industry'!V$37*'Others Split'!$D$48*'Others Split'!$M$13</f>
        <v>1017351365071.9574</v>
      </c>
      <c r="G14" s="16">
        <f>'KEEI BAU - Industry'!W$37*'Others Split'!$D$48*'Others Split'!$M$13</f>
        <v>1038082822117.6146</v>
      </c>
      <c r="H14" s="16">
        <f>'KEEI BAU - Industry'!X$37*'Others Split'!$D$48*'Others Split'!$M$13</f>
        <v>1047663166421.0792</v>
      </c>
      <c r="I14" s="16">
        <f>'KEEI BAU - Industry'!Y$37*'Others Split'!$D$48*'Others Split'!$M$13</f>
        <v>1057243510724.5409</v>
      </c>
      <c r="J14" s="16">
        <f>'KEEI BAU - Industry'!Z$37*'Others Split'!$D$48*'Others Split'!$M$13</f>
        <v>1066823855028.0026</v>
      </c>
      <c r="K14" s="16">
        <f>'KEEI BAU - Industry'!AA$37*'Others Split'!$D$48*'Others Split'!$M$13</f>
        <v>1076404199331.4642</v>
      </c>
      <c r="L14" s="16">
        <f>'KEEI BAU - Industry'!AB$37*'Others Split'!$D$48*'Others Split'!$M$13</f>
        <v>1085984543634.928</v>
      </c>
      <c r="M14" s="16">
        <f>'KEEI BAU - Industry'!AC$37*'Others Split'!$D$48*'Others Split'!$M$13</f>
        <v>1092795818322.4369</v>
      </c>
      <c r="N14" s="16">
        <f>'KEEI BAU - Industry'!AD$37*'Others Split'!$D$48*'Others Split'!$M$13</f>
        <v>1099607093009.9478</v>
      </c>
      <c r="O14" s="16">
        <f>'KEEI BAU - Industry'!AE$37*'Others Split'!$D$48*'Others Split'!$M$13</f>
        <v>1106418367697.4587</v>
      </c>
      <c r="P14" s="16">
        <f>'KEEI BAU - Industry'!AF$37*'Others Split'!$D$48*'Others Split'!$M$13</f>
        <v>1113229642384.9697</v>
      </c>
      <c r="Q14" s="16">
        <f>'KEEI BAU - Industry'!AG$37*'Others Split'!$D$48*'Others Split'!$M$13</f>
        <v>1120040917072.4802</v>
      </c>
      <c r="R14" s="16">
        <f>'KEEI BAU - Industry'!AH$37*'Others Split'!$D$48*'Others Split'!$M$13</f>
        <v>1125388085986.0427</v>
      </c>
      <c r="S14" s="16">
        <f>'KEEI BAU - Industry'!AI$37*'Others Split'!$D$48*'Others Split'!$M$13</f>
        <v>1130735254899.6008</v>
      </c>
      <c r="T14" s="16">
        <f>'KEEI BAU - Industry'!AJ$37*'Others Split'!$D$48*'Others Split'!$M$13</f>
        <v>1136082423813.1609</v>
      </c>
      <c r="U14" s="16">
        <f>'KEEI BAU - Industry'!AK$37*'Others Split'!$D$48*'Others Split'!$M$13</f>
        <v>1141429592726.7207</v>
      </c>
      <c r="V14" s="16">
        <f>'KEEI BAU - Industry'!AL$37*'Others Split'!$D$48*'Others Split'!$M$13</f>
        <v>1146776761640.2791</v>
      </c>
      <c r="W14" s="16">
        <f>'KEEI BAU - Industry'!AM$37*'Others Split'!$D$48*'Others Split'!$M$13</f>
        <v>1154076071585.7739</v>
      </c>
      <c r="X14" s="16">
        <f>'KEEI BAU - Industry'!AN$37*'Others Split'!$D$48*'Others Split'!$M$13</f>
        <v>1160044376282.2217</v>
      </c>
      <c r="Y14" s="16">
        <f>'KEEI BAU - Industry'!AO$37*'Others Split'!$D$48*'Others Split'!$M$13</f>
        <v>1166012680978.6714</v>
      </c>
      <c r="Z14" s="16">
        <f>'KEEI BAU - Industry'!AP$37*'Others Split'!$D$48*'Others Split'!$M$13</f>
        <v>1171980985675.1191</v>
      </c>
      <c r="AA14" s="16">
        <f>'KEEI BAU - Industry'!AQ$37*'Others Split'!$D$48*'Others Split'!$M$13</f>
        <v>1177949290371.5669</v>
      </c>
      <c r="AB14" s="16">
        <f>'KEEI BAU - Industry'!AR$37*'Others Split'!$D$48*'Others Split'!$M$13</f>
        <v>1183917595068.0144</v>
      </c>
      <c r="AC14" s="16">
        <f>'KEEI BAU - Industry'!AS$37*'Others Split'!$D$48*'Others Split'!$M$13</f>
        <v>1189885899764.4644</v>
      </c>
      <c r="AD14" s="16">
        <f>'KEEI BAU - Industry'!AT$37*'Others Split'!$D$48*'Others Split'!$M$13</f>
        <v>1195854204460.9119</v>
      </c>
      <c r="AE14" s="16">
        <f>'KEEI BAU - Industry'!AU$37*'Others Split'!$D$48*'Others Split'!$M$13</f>
        <v>1201822509157.3596</v>
      </c>
      <c r="AF14" s="16">
        <f>'KEEI BAU - Industry'!AV$37*'Others Split'!$D$48*'Others Split'!$M$13</f>
        <v>1207790813853.8093</v>
      </c>
    </row>
    <row r="15" spans="1:35">
      <c r="A15" t="s">
        <v>15</v>
      </c>
      <c r="B15" s="16">
        <f>'KEEI BAU - Industry'!R23*'Steel Split'!$D$7</f>
        <v>1546087125048.7136</v>
      </c>
      <c r="C15" s="16">
        <f>'KEEI BAU - Industry'!S23*'Steel Split'!$D$7</f>
        <v>1510470067190.8457</v>
      </c>
      <c r="D15" s="16">
        <f>'KEEI BAU - Industry'!T23*'Steel Split'!$D$7</f>
        <v>1474853009332.978</v>
      </c>
      <c r="E15" s="16">
        <f>'KEEI BAU - Industry'!U23*'Steel Split'!$D$7</f>
        <v>1439235951475.1099</v>
      </c>
      <c r="F15" s="16">
        <f>'KEEI BAU - Industry'!V23*'Steel Split'!$D$7</f>
        <v>1403618893617.2422</v>
      </c>
      <c r="G15" s="16">
        <f>'KEEI BAU - Industry'!W23*'Steel Split'!$D$7</f>
        <v>1368001835759.3748</v>
      </c>
      <c r="H15" s="16">
        <f>'KEEI BAU - Industry'!X23*'Steel Split'!$D$7</f>
        <v>1363284588049.8608</v>
      </c>
      <c r="I15" s="16">
        <f>'KEEI BAU - Industry'!Y23*'Steel Split'!$D$7</f>
        <v>1358567340340.3457</v>
      </c>
      <c r="J15" s="16">
        <f>'KEEI BAU - Industry'!Z23*'Steel Split'!$D$7</f>
        <v>1353850092630.8306</v>
      </c>
      <c r="K15" s="16">
        <f>'KEEI BAU - Industry'!AA23*'Steel Split'!$D$7</f>
        <v>1349132844921.3154</v>
      </c>
      <c r="L15" s="16">
        <f>'KEEI BAU - Industry'!AB23*'Steel Split'!$D$7</f>
        <v>1344415597211.7993</v>
      </c>
      <c r="M15" s="16">
        <f>'KEEI BAU - Industry'!AC23*'Steel Split'!$D$7</f>
        <v>1334981101792.769</v>
      </c>
      <c r="N15" s="16">
        <f>'KEEI BAU - Industry'!AD23*'Steel Split'!$D$7</f>
        <v>1325546606373.7388</v>
      </c>
      <c r="O15" s="16">
        <f>'KEEI BAU - Industry'!AE23*'Steel Split'!$D$7</f>
        <v>1316112110954.7087</v>
      </c>
      <c r="P15" s="16">
        <f>'KEEI BAU - Industry'!AF23*'Steel Split'!$D$7</f>
        <v>1306677615535.6785</v>
      </c>
      <c r="Q15" s="16">
        <f>'KEEI BAU - Industry'!AG23*'Steel Split'!$D$7</f>
        <v>1297243120116.6484</v>
      </c>
      <c r="R15" s="16">
        <f>'KEEI BAU - Industry'!AH23*'Steel Split'!$D$7</f>
        <v>1283091376988.103</v>
      </c>
      <c r="S15" s="16">
        <f>'KEEI BAU - Industry'!AI23*'Steel Split'!$D$7</f>
        <v>1268939633859.5579</v>
      </c>
      <c r="T15" s="16">
        <f>'KEEI BAU - Industry'!AJ23*'Steel Split'!$D$7</f>
        <v>1254787890731.0127</v>
      </c>
      <c r="U15" s="16">
        <f>'KEEI BAU - Industry'!AK23*'Steel Split'!$D$7</f>
        <v>1240636147602.4673</v>
      </c>
      <c r="V15" s="16">
        <f>'KEEI BAU - Industry'!AL23*'Steel Split'!$D$7</f>
        <v>1226484404473.9221</v>
      </c>
      <c r="W15" s="16">
        <f>'KEEI BAU - Industry'!AM23*'Steel Split'!$D$7</f>
        <v>1218622324958.0652</v>
      </c>
      <c r="X15" s="16">
        <f>'KEEI BAU - Industry'!AN23*'Steel Split'!$D$7</f>
        <v>1206471838433.5564</v>
      </c>
      <c r="Y15" s="16">
        <f>'KEEI BAU - Industry'!AO23*'Steel Split'!$D$7</f>
        <v>1194321351909.0479</v>
      </c>
      <c r="Z15" s="16">
        <f>'KEEI BAU - Industry'!AP23*'Steel Split'!$D$7</f>
        <v>1182170865384.5391</v>
      </c>
      <c r="AA15" s="16">
        <f>'KEEI BAU - Industry'!AQ23*'Steel Split'!$D$7</f>
        <v>1170020378860.0303</v>
      </c>
      <c r="AB15" s="16">
        <f>'KEEI BAU - Industry'!AR23*'Steel Split'!$D$7</f>
        <v>1157869892335.5217</v>
      </c>
      <c r="AC15" s="16">
        <f>'KEEI BAU - Industry'!AS23*'Steel Split'!$D$7</f>
        <v>1145719405811.0129</v>
      </c>
      <c r="AD15" s="16">
        <f>'KEEI BAU - Industry'!AT23*'Steel Split'!$D$7</f>
        <v>1133568919286.5044</v>
      </c>
      <c r="AE15" s="16">
        <f>'KEEI BAU - Industry'!AU23*'Steel Split'!$D$7</f>
        <v>1121418432761.9956</v>
      </c>
      <c r="AF15" s="16">
        <f>'KEEI BAU - Industry'!AV23*'Steel Split'!$D$7</f>
        <v>1109267946237.4868</v>
      </c>
    </row>
    <row r="16" spans="1:35">
      <c r="A16" t="s">
        <v>16</v>
      </c>
      <c r="B16" s="16">
        <f>'KEEI BAU - Industry'!R$16*'Non-ferrous Metals Split'!$I$6*'Non-ferrous Metals Split'!$D$46</f>
        <v>939726986000.62805</v>
      </c>
      <c r="C16" s="16">
        <f>'KEEI BAU - Industry'!S$16*'Non-ferrous Metals Split'!$I$6*'Non-ferrous Metals Split'!$D$46</f>
        <v>953167216436.2417</v>
      </c>
      <c r="D16" s="16">
        <f>'KEEI BAU - Industry'!T$16*'Non-ferrous Metals Split'!$I$6*'Non-ferrous Metals Split'!$D$46</f>
        <v>966607446871.85571</v>
      </c>
      <c r="E16" s="16">
        <f>'KEEI BAU - Industry'!U$16*'Non-ferrous Metals Split'!$I$6*'Non-ferrous Metals Split'!$D$46</f>
        <v>980047677307.46936</v>
      </c>
      <c r="F16" s="16">
        <f>'KEEI BAU - Industry'!V$16*'Non-ferrous Metals Split'!$I$6*'Non-ferrous Metals Split'!$D$46</f>
        <v>993487907743.08325</v>
      </c>
      <c r="G16" s="16">
        <f>'KEEI BAU - Industry'!W$16*'Non-ferrous Metals Split'!$I$6*'Non-ferrous Metals Split'!$D$46</f>
        <v>1006928138178.6971</v>
      </c>
      <c r="H16" s="16">
        <f>'KEEI BAU - Industry'!X$16*'Non-ferrous Metals Split'!$I$6*'Non-ferrous Metals Split'!$D$46</f>
        <v>1006561315541.8378</v>
      </c>
      <c r="I16" s="16">
        <f>'KEEI BAU - Industry'!Y$16*'Non-ferrous Metals Split'!$I$6*'Non-ferrous Metals Split'!$D$46</f>
        <v>1006194492904.9785</v>
      </c>
      <c r="J16" s="16">
        <f>'KEEI BAU - Industry'!Z$16*'Non-ferrous Metals Split'!$I$6*'Non-ferrous Metals Split'!$D$46</f>
        <v>1005827670268.1191</v>
      </c>
      <c r="K16" s="16">
        <f>'KEEI BAU - Industry'!AA$16*'Non-ferrous Metals Split'!$I$6*'Non-ferrous Metals Split'!$D$46</f>
        <v>1005460847631.26</v>
      </c>
      <c r="L16" s="16">
        <f>'KEEI BAU - Industry'!AB$16*'Non-ferrous Metals Split'!$I$6*'Non-ferrous Metals Split'!$D$46</f>
        <v>1005094024994.4006</v>
      </c>
      <c r="M16" s="16">
        <f>'KEEI BAU - Industry'!AC$16*'Non-ferrous Metals Split'!$I$6*'Non-ferrous Metals Split'!$D$46</f>
        <v>1002893089173.2451</v>
      </c>
      <c r="N16" s="16">
        <f>'KEEI BAU - Industry'!AD$16*'Non-ferrous Metals Split'!$I$6*'Non-ferrous Metals Split'!$D$46</f>
        <v>1000692153352.0895</v>
      </c>
      <c r="O16" s="16">
        <f>'KEEI BAU - Industry'!AE$16*'Non-ferrous Metals Split'!$I$6*'Non-ferrous Metals Split'!$D$46</f>
        <v>998491217530.93384</v>
      </c>
      <c r="P16" s="16">
        <f>'KEEI BAU - Industry'!AF$16*'Non-ferrous Metals Split'!$I$6*'Non-ferrous Metals Split'!$D$46</f>
        <v>996290281709.77832</v>
      </c>
      <c r="Q16" s="16">
        <f>'KEEI BAU - Industry'!AG$16*'Non-ferrous Metals Split'!$I$6*'Non-ferrous Metals Split'!$D$46</f>
        <v>994089345888.62268</v>
      </c>
      <c r="R16" s="16">
        <f>'KEEI BAU - Industry'!AH$16*'Non-ferrous Metals Split'!$I$6*'Non-ferrous Metals Split'!$D$46</f>
        <v>994089345888.62268</v>
      </c>
      <c r="S16" s="16">
        <f>'KEEI BAU - Industry'!AI$16*'Non-ferrous Metals Split'!$I$6*'Non-ferrous Metals Split'!$D$46</f>
        <v>994089345888.62268</v>
      </c>
      <c r="T16" s="16">
        <f>'KEEI BAU - Industry'!AJ$16*'Non-ferrous Metals Split'!$I$6*'Non-ferrous Metals Split'!$D$46</f>
        <v>994089345888.62268</v>
      </c>
      <c r="U16" s="16">
        <f>'KEEI BAU - Industry'!AK$16*'Non-ferrous Metals Split'!$I$6*'Non-ferrous Metals Split'!$D$46</f>
        <v>994089345888.62268</v>
      </c>
      <c r="V16" s="16">
        <f>'KEEI BAU - Industry'!AL$16*'Non-ferrous Metals Split'!$I$6*'Non-ferrous Metals Split'!$D$46</f>
        <v>994089345888.62268</v>
      </c>
      <c r="W16" s="16">
        <f>'KEEI BAU - Industry'!AM$16*'Non-ferrous Metals Split'!$I$6*'Non-ferrous Metals Split'!$D$46</f>
        <v>991154764793.74841</v>
      </c>
      <c r="X16" s="16">
        <f>'KEEI BAU - Industry'!AN$16*'Non-ferrous Metals Split'!$I$6*'Non-ferrous Metals Split'!$D$46</f>
        <v>990221034445.37952</v>
      </c>
      <c r="Y16" s="16">
        <f>'KEEI BAU - Industry'!AO$16*'Non-ferrous Metals Split'!$I$6*'Non-ferrous Metals Split'!$D$46</f>
        <v>989287304097.01038</v>
      </c>
      <c r="Z16" s="16">
        <f>'KEEI BAU - Industry'!AP$16*'Non-ferrous Metals Split'!$I$6*'Non-ferrous Metals Split'!$D$46</f>
        <v>988353573748.6416</v>
      </c>
      <c r="AA16" s="16">
        <f>'KEEI BAU - Industry'!AQ$16*'Non-ferrous Metals Split'!$I$6*'Non-ferrous Metals Split'!$D$46</f>
        <v>987419843400.27246</v>
      </c>
      <c r="AB16" s="16">
        <f>'KEEI BAU - Industry'!AR$16*'Non-ferrous Metals Split'!$I$6*'Non-ferrous Metals Split'!$D$46</f>
        <v>986486113051.9032</v>
      </c>
      <c r="AC16" s="16">
        <f>'KEEI BAU - Industry'!AS$16*'Non-ferrous Metals Split'!$I$6*'Non-ferrous Metals Split'!$D$46</f>
        <v>985552382703.53406</v>
      </c>
      <c r="AD16" s="16">
        <f>'KEEI BAU - Industry'!AT$16*'Non-ferrous Metals Split'!$I$6*'Non-ferrous Metals Split'!$D$46</f>
        <v>984618652355.16516</v>
      </c>
      <c r="AE16" s="16">
        <f>'KEEI BAU - Industry'!AU$16*'Non-ferrous Metals Split'!$I$6*'Non-ferrous Metals Split'!$D$46</f>
        <v>983684922006.79614</v>
      </c>
      <c r="AF16" s="16">
        <f>'KEEI BAU - Industry'!AV$16*'Non-ferrous Metals Split'!$I$6*'Non-ferrous Metals Split'!$D$46</f>
        <v>982751191658.42725</v>
      </c>
    </row>
    <row r="17" spans="1:33">
      <c r="A17" t="s">
        <v>17</v>
      </c>
      <c r="B17" s="16">
        <f>'KEEI BAU - Industry'!R$16*'Non-ferrous Metals Split'!$I$7*'Non-ferrous Metals Split'!$D$46</f>
        <v>7987679381005.3379</v>
      </c>
      <c r="C17" s="16">
        <f>'KEEI BAU - Industry'!S$16*'Non-ferrous Metals Split'!$I$7*'Non-ferrous Metals Split'!$D$46</f>
        <v>8101921339708.0547</v>
      </c>
      <c r="D17" s="16">
        <f>'KEEI BAU - Industry'!T$16*'Non-ferrous Metals Split'!$I$7*'Non-ferrous Metals Split'!$D$46</f>
        <v>8216163298410.7715</v>
      </c>
      <c r="E17" s="16">
        <f>'KEEI BAU - Industry'!U$16*'Non-ferrous Metals Split'!$I$7*'Non-ferrous Metals Split'!$D$46</f>
        <v>8330405257113.4883</v>
      </c>
      <c r="F17" s="16">
        <f>'KEEI BAU - Industry'!V$16*'Non-ferrous Metals Split'!$I$7*'Non-ferrous Metals Split'!$D$46</f>
        <v>8444647215816.207</v>
      </c>
      <c r="G17" s="16">
        <f>'KEEI BAU - Industry'!W$16*'Non-ferrous Metals Split'!$I$7*'Non-ferrous Metals Split'!$D$46</f>
        <v>8558889174518.9238</v>
      </c>
      <c r="H17" s="16">
        <f>'KEEI BAU - Industry'!X$16*'Non-ferrous Metals Split'!$I$7*'Non-ferrous Metals Split'!$D$46</f>
        <v>8555771182105.6201</v>
      </c>
      <c r="I17" s="16">
        <f>'KEEI BAU - Industry'!Y$16*'Non-ferrous Metals Split'!$I$7*'Non-ferrous Metals Split'!$D$46</f>
        <v>8552653189692.3174</v>
      </c>
      <c r="J17" s="16">
        <f>'KEEI BAU - Industry'!Z$16*'Non-ferrous Metals Split'!$I$7*'Non-ferrous Metals Split'!$D$46</f>
        <v>8549535197279.0137</v>
      </c>
      <c r="K17" s="16">
        <f>'KEEI BAU - Industry'!AA$16*'Non-ferrous Metals Split'!$I$7*'Non-ferrous Metals Split'!$D$46</f>
        <v>8546417204865.709</v>
      </c>
      <c r="L17" s="16">
        <f>'KEEI BAU - Industry'!AB$16*'Non-ferrous Metals Split'!$I$7*'Non-ferrous Metals Split'!$D$46</f>
        <v>8543299212452.4053</v>
      </c>
      <c r="M17" s="16">
        <f>'KEEI BAU - Industry'!AC$16*'Non-ferrous Metals Split'!$I$7*'Non-ferrous Metals Split'!$D$46</f>
        <v>8524591257972.582</v>
      </c>
      <c r="N17" s="16">
        <f>'KEEI BAU - Industry'!AD$16*'Non-ferrous Metals Split'!$I$7*'Non-ferrous Metals Split'!$D$46</f>
        <v>8505883303492.7598</v>
      </c>
      <c r="O17" s="16">
        <f>'KEEI BAU - Industry'!AE$16*'Non-ferrous Metals Split'!$I$7*'Non-ferrous Metals Split'!$D$46</f>
        <v>8487175349012.9365</v>
      </c>
      <c r="P17" s="16">
        <f>'KEEI BAU - Industry'!AF$16*'Non-ferrous Metals Split'!$I$7*'Non-ferrous Metals Split'!$D$46</f>
        <v>8468467394533.1133</v>
      </c>
      <c r="Q17" s="16">
        <f>'KEEI BAU - Industry'!AG$16*'Non-ferrous Metals Split'!$I$7*'Non-ferrous Metals Split'!$D$46</f>
        <v>8449759440053.292</v>
      </c>
      <c r="R17" s="16">
        <f>'KEEI BAU - Industry'!AH$16*'Non-ferrous Metals Split'!$I$7*'Non-ferrous Metals Split'!$D$46</f>
        <v>8449759440053.292</v>
      </c>
      <c r="S17" s="16">
        <f>'KEEI BAU - Industry'!AI$16*'Non-ferrous Metals Split'!$I$7*'Non-ferrous Metals Split'!$D$46</f>
        <v>8449759440053.292</v>
      </c>
      <c r="T17" s="16">
        <f>'KEEI BAU - Industry'!AJ$16*'Non-ferrous Metals Split'!$I$7*'Non-ferrous Metals Split'!$D$46</f>
        <v>8449759440053.292</v>
      </c>
      <c r="U17" s="16">
        <f>'KEEI BAU - Industry'!AK$16*'Non-ferrous Metals Split'!$I$7*'Non-ferrous Metals Split'!$D$46</f>
        <v>8449759440053.292</v>
      </c>
      <c r="V17" s="16">
        <f>'KEEI BAU - Industry'!AL$16*'Non-ferrous Metals Split'!$I$7*'Non-ferrous Metals Split'!$D$46</f>
        <v>8449759440053.292</v>
      </c>
      <c r="W17" s="16">
        <f>'KEEI BAU - Industry'!AM$16*'Non-ferrous Metals Split'!$I$7*'Non-ferrous Metals Split'!$D$46</f>
        <v>8424815500746.8604</v>
      </c>
      <c r="X17" s="16">
        <f>'KEEI BAU - Industry'!AN$16*'Non-ferrous Metals Split'!$I$7*'Non-ferrous Metals Split'!$D$46</f>
        <v>8416878792785.7256</v>
      </c>
      <c r="Y17" s="16">
        <f>'KEEI BAU - Industry'!AO$16*'Non-ferrous Metals Split'!$I$7*'Non-ferrous Metals Split'!$D$46</f>
        <v>8408942084824.5889</v>
      </c>
      <c r="Z17" s="16">
        <f>'KEEI BAU - Industry'!AP$16*'Non-ferrous Metals Split'!$I$7*'Non-ferrous Metals Split'!$D$46</f>
        <v>8401005376863.4512</v>
      </c>
      <c r="AA17" s="16">
        <f>'KEEI BAU - Industry'!AQ$16*'Non-ferrous Metals Split'!$I$7*'Non-ferrous Metals Split'!$D$46</f>
        <v>8393068668902.3145</v>
      </c>
      <c r="AB17" s="16">
        <f>'KEEI BAU - Industry'!AR$16*'Non-ferrous Metals Split'!$I$7*'Non-ferrous Metals Split'!$D$46</f>
        <v>8385131960941.1758</v>
      </c>
      <c r="AC17" s="16">
        <f>'KEEI BAU - Industry'!AS$16*'Non-ferrous Metals Split'!$I$7*'Non-ferrous Metals Split'!$D$46</f>
        <v>8377195252980.0391</v>
      </c>
      <c r="AD17" s="16">
        <f>'KEEI BAU - Industry'!AT$16*'Non-ferrous Metals Split'!$I$7*'Non-ferrous Metals Split'!$D$46</f>
        <v>8369258545018.9043</v>
      </c>
      <c r="AE17" s="16">
        <f>'KEEI BAU - Industry'!AU$16*'Non-ferrous Metals Split'!$I$7*'Non-ferrous Metals Split'!$D$46</f>
        <v>8361321837057.7666</v>
      </c>
      <c r="AF17" s="16">
        <f>'KEEI BAU - Industry'!AV$16*'Non-ferrous Metals Split'!$I$7*'Non-ferrous Metals Split'!$D$46</f>
        <v>8353385129096.6299</v>
      </c>
    </row>
    <row r="18" spans="1:33">
      <c r="A18" t="s">
        <v>18</v>
      </c>
      <c r="B18" s="16">
        <f>'KEEI BAU - Industry'!R$33*'Machinery Split'!$M6*'Machinery Split'!$D$42</f>
        <v>0</v>
      </c>
      <c r="C18" s="16">
        <f>'KEEI BAU - Industry'!S$33*'Machinery Split'!$M6*'Machinery Split'!$D$42</f>
        <v>0</v>
      </c>
      <c r="D18" s="16">
        <f>'KEEI BAU - Industry'!T$33*'Machinery Split'!$M6*'Machinery Split'!$D$42</f>
        <v>0</v>
      </c>
      <c r="E18" s="16">
        <f>'KEEI BAU - Industry'!U$33*'Machinery Split'!$M6*'Machinery Split'!$D$42</f>
        <v>0</v>
      </c>
      <c r="F18" s="16">
        <f>'KEEI BAU - Industry'!V$33*'Machinery Split'!$M6*'Machinery Split'!$D$42</f>
        <v>0</v>
      </c>
      <c r="G18" s="16">
        <f>'KEEI BAU - Industry'!W$33*'Machinery Split'!$M6*'Machinery Split'!$D$42</f>
        <v>0</v>
      </c>
      <c r="H18" s="16">
        <f>'KEEI BAU - Industry'!X$33*'Machinery Split'!$M6*'Machinery Split'!$D$42</f>
        <v>0</v>
      </c>
      <c r="I18" s="16">
        <f>'KEEI BAU - Industry'!Y$33*'Machinery Split'!$M6*'Machinery Split'!$D$42</f>
        <v>0</v>
      </c>
      <c r="J18" s="16">
        <f>'KEEI BAU - Industry'!Z$33*'Machinery Split'!$M6*'Machinery Split'!$D$42</f>
        <v>0</v>
      </c>
      <c r="K18" s="16">
        <f>'KEEI BAU - Industry'!AA$33*'Machinery Split'!$M6*'Machinery Split'!$D$42</f>
        <v>0</v>
      </c>
      <c r="L18" s="16">
        <f>'KEEI BAU - Industry'!AB$33*'Machinery Split'!$M6*'Machinery Split'!$D$42</f>
        <v>0</v>
      </c>
      <c r="M18" s="16">
        <f>'KEEI BAU - Industry'!AC$33*'Machinery Split'!$M6*'Machinery Split'!$D$42</f>
        <v>0</v>
      </c>
      <c r="N18" s="16">
        <f>'KEEI BAU - Industry'!AD$33*'Machinery Split'!$M6*'Machinery Split'!$D$42</f>
        <v>0</v>
      </c>
      <c r="O18" s="16">
        <f>'KEEI BAU - Industry'!AE$33*'Machinery Split'!$M6*'Machinery Split'!$D$42</f>
        <v>0</v>
      </c>
      <c r="P18" s="16">
        <f>'KEEI BAU - Industry'!AF$33*'Machinery Split'!$M6*'Machinery Split'!$D$42</f>
        <v>0</v>
      </c>
      <c r="Q18" s="16">
        <f>'KEEI BAU - Industry'!AG$33*'Machinery Split'!$M6*'Machinery Split'!$D$42</f>
        <v>0</v>
      </c>
      <c r="R18" s="16">
        <f>'KEEI BAU - Industry'!AH$33*'Machinery Split'!$M6*'Machinery Split'!$D$42</f>
        <v>0</v>
      </c>
      <c r="S18" s="16">
        <f>'KEEI BAU - Industry'!AI$33*'Machinery Split'!$M6*'Machinery Split'!$D$42</f>
        <v>0</v>
      </c>
      <c r="T18" s="16">
        <f>'KEEI BAU - Industry'!AJ$33*'Machinery Split'!$M6*'Machinery Split'!$D$42</f>
        <v>0</v>
      </c>
      <c r="U18" s="16">
        <f>'KEEI BAU - Industry'!AK$33*'Machinery Split'!$M6*'Machinery Split'!$D$42</f>
        <v>0</v>
      </c>
      <c r="V18" s="16">
        <f>'KEEI BAU - Industry'!AL$33*'Machinery Split'!$M6*'Machinery Split'!$D$42</f>
        <v>0</v>
      </c>
      <c r="W18" s="16">
        <f>'KEEI BAU - Industry'!AM$33*'Machinery Split'!$M6*'Machinery Split'!$D$42</f>
        <v>0</v>
      </c>
      <c r="X18" s="16">
        <f>'KEEI BAU - Industry'!AN$33*'Machinery Split'!$M6*'Machinery Split'!$D$42</f>
        <v>0</v>
      </c>
      <c r="Y18" s="16">
        <f>'KEEI BAU - Industry'!AO$33*'Machinery Split'!$M6*'Machinery Split'!$D$42</f>
        <v>0</v>
      </c>
      <c r="Z18" s="16">
        <f>'KEEI BAU - Industry'!AP$33*'Machinery Split'!$M6*'Machinery Split'!$D$42</f>
        <v>0</v>
      </c>
      <c r="AA18" s="16">
        <f>'KEEI BAU - Industry'!AQ$33*'Machinery Split'!$M6*'Machinery Split'!$D$42</f>
        <v>0</v>
      </c>
      <c r="AB18" s="16">
        <f>'KEEI BAU - Industry'!AR$33*'Machinery Split'!$M6*'Machinery Split'!$D$42</f>
        <v>0</v>
      </c>
      <c r="AC18" s="16">
        <f>'KEEI BAU - Industry'!AS$33*'Machinery Split'!$M6*'Machinery Split'!$D$42</f>
        <v>0</v>
      </c>
      <c r="AD18" s="16">
        <f>'KEEI BAU - Industry'!AT$33*'Machinery Split'!$M6*'Machinery Split'!$D$42</f>
        <v>0</v>
      </c>
      <c r="AE18" s="16">
        <f>'KEEI BAU - Industry'!AU$33*'Machinery Split'!$M6*'Machinery Split'!$D$42</f>
        <v>0</v>
      </c>
      <c r="AF18" s="16">
        <f>'KEEI BAU - Industry'!AV$33*'Machinery Split'!$M6*'Machinery Split'!$D$42</f>
        <v>0</v>
      </c>
    </row>
    <row r="19" spans="1:33">
      <c r="A19" t="s">
        <v>19</v>
      </c>
      <c r="B19" s="16">
        <f>'KEEI BAU - Industry'!R$33*'Machinery Split'!$M7*'Machinery Split'!$D$42</f>
        <v>0</v>
      </c>
      <c r="C19" s="16">
        <f>'KEEI BAU - Industry'!S$33*'Machinery Split'!$M7*'Machinery Split'!$D$42</f>
        <v>0</v>
      </c>
      <c r="D19" s="16">
        <f>'KEEI BAU - Industry'!T$33*'Machinery Split'!$M7*'Machinery Split'!$D$42</f>
        <v>0</v>
      </c>
      <c r="E19" s="16">
        <f>'KEEI BAU - Industry'!U$33*'Machinery Split'!$M7*'Machinery Split'!$D$42</f>
        <v>0</v>
      </c>
      <c r="F19" s="16">
        <f>'KEEI BAU - Industry'!V$33*'Machinery Split'!$M7*'Machinery Split'!$D$42</f>
        <v>0</v>
      </c>
      <c r="G19" s="16">
        <f>'KEEI BAU - Industry'!W$33*'Machinery Split'!$M7*'Machinery Split'!$D$42</f>
        <v>0</v>
      </c>
      <c r="H19" s="16">
        <f>'KEEI BAU - Industry'!X$33*'Machinery Split'!$M7*'Machinery Split'!$D$42</f>
        <v>0</v>
      </c>
      <c r="I19" s="16">
        <f>'KEEI BAU - Industry'!Y$33*'Machinery Split'!$M7*'Machinery Split'!$D$42</f>
        <v>0</v>
      </c>
      <c r="J19" s="16">
        <f>'KEEI BAU - Industry'!Z$33*'Machinery Split'!$M7*'Machinery Split'!$D$42</f>
        <v>0</v>
      </c>
      <c r="K19" s="16">
        <f>'KEEI BAU - Industry'!AA$33*'Machinery Split'!$M7*'Machinery Split'!$D$42</f>
        <v>0</v>
      </c>
      <c r="L19" s="16">
        <f>'KEEI BAU - Industry'!AB$33*'Machinery Split'!$M7*'Machinery Split'!$D$42</f>
        <v>0</v>
      </c>
      <c r="M19" s="16">
        <f>'KEEI BAU - Industry'!AC$33*'Machinery Split'!$M7*'Machinery Split'!$D$42</f>
        <v>0</v>
      </c>
      <c r="N19" s="16">
        <f>'KEEI BAU - Industry'!AD$33*'Machinery Split'!$M7*'Machinery Split'!$D$42</f>
        <v>0</v>
      </c>
      <c r="O19" s="16">
        <f>'KEEI BAU - Industry'!AE$33*'Machinery Split'!$M7*'Machinery Split'!$D$42</f>
        <v>0</v>
      </c>
      <c r="P19" s="16">
        <f>'KEEI BAU - Industry'!AF$33*'Machinery Split'!$M7*'Machinery Split'!$D$42</f>
        <v>0</v>
      </c>
      <c r="Q19" s="16">
        <f>'KEEI BAU - Industry'!AG$33*'Machinery Split'!$M7*'Machinery Split'!$D$42</f>
        <v>0</v>
      </c>
      <c r="R19" s="16">
        <f>'KEEI BAU - Industry'!AH$33*'Machinery Split'!$M7*'Machinery Split'!$D$42</f>
        <v>0</v>
      </c>
      <c r="S19" s="16">
        <f>'KEEI BAU - Industry'!AI$33*'Machinery Split'!$M7*'Machinery Split'!$D$42</f>
        <v>0</v>
      </c>
      <c r="T19" s="16">
        <f>'KEEI BAU - Industry'!AJ$33*'Machinery Split'!$M7*'Machinery Split'!$D$42</f>
        <v>0</v>
      </c>
      <c r="U19" s="16">
        <f>'KEEI BAU - Industry'!AK$33*'Machinery Split'!$M7*'Machinery Split'!$D$42</f>
        <v>0</v>
      </c>
      <c r="V19" s="16">
        <f>'KEEI BAU - Industry'!AL$33*'Machinery Split'!$M7*'Machinery Split'!$D$42</f>
        <v>0</v>
      </c>
      <c r="W19" s="16">
        <f>'KEEI BAU - Industry'!AM$33*'Machinery Split'!$M7*'Machinery Split'!$D$42</f>
        <v>0</v>
      </c>
      <c r="X19" s="16">
        <f>'KEEI BAU - Industry'!AN$33*'Machinery Split'!$M7*'Machinery Split'!$D$42</f>
        <v>0</v>
      </c>
      <c r="Y19" s="16">
        <f>'KEEI BAU - Industry'!AO$33*'Machinery Split'!$M7*'Machinery Split'!$D$42</f>
        <v>0</v>
      </c>
      <c r="Z19" s="16">
        <f>'KEEI BAU - Industry'!AP$33*'Machinery Split'!$M7*'Machinery Split'!$D$42</f>
        <v>0</v>
      </c>
      <c r="AA19" s="16">
        <f>'KEEI BAU - Industry'!AQ$33*'Machinery Split'!$M7*'Machinery Split'!$D$42</f>
        <v>0</v>
      </c>
      <c r="AB19" s="16">
        <f>'KEEI BAU - Industry'!AR$33*'Machinery Split'!$M7*'Machinery Split'!$D$42</f>
        <v>0</v>
      </c>
      <c r="AC19" s="16">
        <f>'KEEI BAU - Industry'!AS$33*'Machinery Split'!$M7*'Machinery Split'!$D$42</f>
        <v>0</v>
      </c>
      <c r="AD19" s="16">
        <f>'KEEI BAU - Industry'!AT$33*'Machinery Split'!$M7*'Machinery Split'!$D$42</f>
        <v>0</v>
      </c>
      <c r="AE19" s="16">
        <f>'KEEI BAU - Industry'!AU$33*'Machinery Split'!$M7*'Machinery Split'!$D$42</f>
        <v>0</v>
      </c>
      <c r="AF19" s="16">
        <f>'KEEI BAU - Industry'!AV$33*'Machinery Split'!$M7*'Machinery Split'!$D$42</f>
        <v>0</v>
      </c>
    </row>
    <row r="20" spans="1:33">
      <c r="A20" t="s">
        <v>20</v>
      </c>
      <c r="B20" s="16">
        <f>'KEEI BAU - Industry'!R$33*'Machinery Split'!$M8*'Machinery Split'!$D$42</f>
        <v>0</v>
      </c>
      <c r="C20" s="16">
        <f>'KEEI BAU - Industry'!S$33*'Machinery Split'!$M8*'Machinery Split'!$D$42</f>
        <v>0</v>
      </c>
      <c r="D20" s="16">
        <f>'KEEI BAU - Industry'!T$33*'Machinery Split'!$M8*'Machinery Split'!$D$42</f>
        <v>0</v>
      </c>
      <c r="E20" s="16">
        <f>'KEEI BAU - Industry'!U$33*'Machinery Split'!$M8*'Machinery Split'!$D$42</f>
        <v>0</v>
      </c>
      <c r="F20" s="16">
        <f>'KEEI BAU - Industry'!V$33*'Machinery Split'!$M8*'Machinery Split'!$D$42</f>
        <v>0</v>
      </c>
      <c r="G20" s="16">
        <f>'KEEI BAU - Industry'!W$33*'Machinery Split'!$M8*'Machinery Split'!$D$42</f>
        <v>0</v>
      </c>
      <c r="H20" s="16">
        <f>'KEEI BAU - Industry'!X$33*'Machinery Split'!$M8*'Machinery Split'!$D$42</f>
        <v>0</v>
      </c>
      <c r="I20" s="16">
        <f>'KEEI BAU - Industry'!Y$33*'Machinery Split'!$M8*'Machinery Split'!$D$42</f>
        <v>0</v>
      </c>
      <c r="J20" s="16">
        <f>'KEEI BAU - Industry'!Z$33*'Machinery Split'!$M8*'Machinery Split'!$D$42</f>
        <v>0</v>
      </c>
      <c r="K20" s="16">
        <f>'KEEI BAU - Industry'!AA$33*'Machinery Split'!$M8*'Machinery Split'!$D$42</f>
        <v>0</v>
      </c>
      <c r="L20" s="16">
        <f>'KEEI BAU - Industry'!AB$33*'Machinery Split'!$M8*'Machinery Split'!$D$42</f>
        <v>0</v>
      </c>
      <c r="M20" s="16">
        <f>'KEEI BAU - Industry'!AC$33*'Machinery Split'!$M8*'Machinery Split'!$D$42</f>
        <v>0</v>
      </c>
      <c r="N20" s="16">
        <f>'KEEI BAU - Industry'!AD$33*'Machinery Split'!$M8*'Machinery Split'!$D$42</f>
        <v>0</v>
      </c>
      <c r="O20" s="16">
        <f>'KEEI BAU - Industry'!AE$33*'Machinery Split'!$M8*'Machinery Split'!$D$42</f>
        <v>0</v>
      </c>
      <c r="P20" s="16">
        <f>'KEEI BAU - Industry'!AF$33*'Machinery Split'!$M8*'Machinery Split'!$D$42</f>
        <v>0</v>
      </c>
      <c r="Q20" s="16">
        <f>'KEEI BAU - Industry'!AG$33*'Machinery Split'!$M8*'Machinery Split'!$D$42</f>
        <v>0</v>
      </c>
      <c r="R20" s="16">
        <f>'KEEI BAU - Industry'!AH$33*'Machinery Split'!$M8*'Machinery Split'!$D$42</f>
        <v>0</v>
      </c>
      <c r="S20" s="16">
        <f>'KEEI BAU - Industry'!AI$33*'Machinery Split'!$M8*'Machinery Split'!$D$42</f>
        <v>0</v>
      </c>
      <c r="T20" s="16">
        <f>'KEEI BAU - Industry'!AJ$33*'Machinery Split'!$M8*'Machinery Split'!$D$42</f>
        <v>0</v>
      </c>
      <c r="U20" s="16">
        <f>'KEEI BAU - Industry'!AK$33*'Machinery Split'!$M8*'Machinery Split'!$D$42</f>
        <v>0</v>
      </c>
      <c r="V20" s="16">
        <f>'KEEI BAU - Industry'!AL$33*'Machinery Split'!$M8*'Machinery Split'!$D$42</f>
        <v>0</v>
      </c>
      <c r="W20" s="16">
        <f>'KEEI BAU - Industry'!AM$33*'Machinery Split'!$M8*'Machinery Split'!$D$42</f>
        <v>0</v>
      </c>
      <c r="X20" s="16">
        <f>'KEEI BAU - Industry'!AN$33*'Machinery Split'!$M8*'Machinery Split'!$D$42</f>
        <v>0</v>
      </c>
      <c r="Y20" s="16">
        <f>'KEEI BAU - Industry'!AO$33*'Machinery Split'!$M8*'Machinery Split'!$D$42</f>
        <v>0</v>
      </c>
      <c r="Z20" s="16">
        <f>'KEEI BAU - Industry'!AP$33*'Machinery Split'!$M8*'Machinery Split'!$D$42</f>
        <v>0</v>
      </c>
      <c r="AA20" s="16">
        <f>'KEEI BAU - Industry'!AQ$33*'Machinery Split'!$M8*'Machinery Split'!$D$42</f>
        <v>0</v>
      </c>
      <c r="AB20" s="16">
        <f>'KEEI BAU - Industry'!AR$33*'Machinery Split'!$M8*'Machinery Split'!$D$42</f>
        <v>0</v>
      </c>
      <c r="AC20" s="16">
        <f>'KEEI BAU - Industry'!AS$33*'Machinery Split'!$M8*'Machinery Split'!$D$42</f>
        <v>0</v>
      </c>
      <c r="AD20" s="16">
        <f>'KEEI BAU - Industry'!AT$33*'Machinery Split'!$M8*'Machinery Split'!$D$42</f>
        <v>0</v>
      </c>
      <c r="AE20" s="16">
        <f>'KEEI BAU - Industry'!AU$33*'Machinery Split'!$M8*'Machinery Split'!$D$42</f>
        <v>0</v>
      </c>
      <c r="AF20" s="16">
        <f>'KEEI BAU - Industry'!AV$33*'Machinery Split'!$M8*'Machinery Split'!$D$42</f>
        <v>0</v>
      </c>
    </row>
    <row r="21" spans="1:33">
      <c r="A21" t="s">
        <v>21</v>
      </c>
      <c r="B21" s="16">
        <f>'KEEI BAU - Industry'!R$33*'Machinery Split'!$M9*'Machinery Split'!$D$42</f>
        <v>0</v>
      </c>
      <c r="C21" s="16">
        <f>'KEEI BAU - Industry'!S$33*'Machinery Split'!$M9*'Machinery Split'!$D$42</f>
        <v>0</v>
      </c>
      <c r="D21" s="16">
        <f>'KEEI BAU - Industry'!T$33*'Machinery Split'!$M9*'Machinery Split'!$D$42</f>
        <v>0</v>
      </c>
      <c r="E21" s="16">
        <f>'KEEI BAU - Industry'!U$33*'Machinery Split'!$M9*'Machinery Split'!$D$42</f>
        <v>0</v>
      </c>
      <c r="F21" s="16">
        <f>'KEEI BAU - Industry'!V$33*'Machinery Split'!$M9*'Machinery Split'!$D$42</f>
        <v>0</v>
      </c>
      <c r="G21" s="16">
        <f>'KEEI BAU - Industry'!W$33*'Machinery Split'!$M9*'Machinery Split'!$D$42</f>
        <v>0</v>
      </c>
      <c r="H21" s="16">
        <f>'KEEI BAU - Industry'!X$33*'Machinery Split'!$M9*'Machinery Split'!$D$42</f>
        <v>0</v>
      </c>
      <c r="I21" s="16">
        <f>'KEEI BAU - Industry'!Y$33*'Machinery Split'!$M9*'Machinery Split'!$D$42</f>
        <v>0</v>
      </c>
      <c r="J21" s="16">
        <f>'KEEI BAU - Industry'!Z$33*'Machinery Split'!$M9*'Machinery Split'!$D$42</f>
        <v>0</v>
      </c>
      <c r="K21" s="16">
        <f>'KEEI BAU - Industry'!AA$33*'Machinery Split'!$M9*'Machinery Split'!$D$42</f>
        <v>0</v>
      </c>
      <c r="L21" s="16">
        <f>'KEEI BAU - Industry'!AB$33*'Machinery Split'!$M9*'Machinery Split'!$D$42</f>
        <v>0</v>
      </c>
      <c r="M21" s="16">
        <f>'KEEI BAU - Industry'!AC$33*'Machinery Split'!$M9*'Machinery Split'!$D$42</f>
        <v>0</v>
      </c>
      <c r="N21" s="16">
        <f>'KEEI BAU - Industry'!AD$33*'Machinery Split'!$M9*'Machinery Split'!$D$42</f>
        <v>0</v>
      </c>
      <c r="O21" s="16">
        <f>'KEEI BAU - Industry'!AE$33*'Machinery Split'!$M9*'Machinery Split'!$D$42</f>
        <v>0</v>
      </c>
      <c r="P21" s="16">
        <f>'KEEI BAU - Industry'!AF$33*'Machinery Split'!$M9*'Machinery Split'!$D$42</f>
        <v>0</v>
      </c>
      <c r="Q21" s="16">
        <f>'KEEI BAU - Industry'!AG$33*'Machinery Split'!$M9*'Machinery Split'!$D$42</f>
        <v>0</v>
      </c>
      <c r="R21" s="16">
        <f>'KEEI BAU - Industry'!AH$33*'Machinery Split'!$M9*'Machinery Split'!$D$42</f>
        <v>0</v>
      </c>
      <c r="S21" s="16">
        <f>'KEEI BAU - Industry'!AI$33*'Machinery Split'!$M9*'Machinery Split'!$D$42</f>
        <v>0</v>
      </c>
      <c r="T21" s="16">
        <f>'KEEI BAU - Industry'!AJ$33*'Machinery Split'!$M9*'Machinery Split'!$D$42</f>
        <v>0</v>
      </c>
      <c r="U21" s="16">
        <f>'KEEI BAU - Industry'!AK$33*'Machinery Split'!$M9*'Machinery Split'!$D$42</f>
        <v>0</v>
      </c>
      <c r="V21" s="16">
        <f>'KEEI BAU - Industry'!AL$33*'Machinery Split'!$M9*'Machinery Split'!$D$42</f>
        <v>0</v>
      </c>
      <c r="W21" s="16">
        <f>'KEEI BAU - Industry'!AM$33*'Machinery Split'!$M9*'Machinery Split'!$D$42</f>
        <v>0</v>
      </c>
      <c r="X21" s="16">
        <f>'KEEI BAU - Industry'!AN$33*'Machinery Split'!$M9*'Machinery Split'!$D$42</f>
        <v>0</v>
      </c>
      <c r="Y21" s="16">
        <f>'KEEI BAU - Industry'!AO$33*'Machinery Split'!$M9*'Machinery Split'!$D$42</f>
        <v>0</v>
      </c>
      <c r="Z21" s="16">
        <f>'KEEI BAU - Industry'!AP$33*'Machinery Split'!$M9*'Machinery Split'!$D$42</f>
        <v>0</v>
      </c>
      <c r="AA21" s="16">
        <f>'KEEI BAU - Industry'!AQ$33*'Machinery Split'!$M9*'Machinery Split'!$D$42</f>
        <v>0</v>
      </c>
      <c r="AB21" s="16">
        <f>'KEEI BAU - Industry'!AR$33*'Machinery Split'!$M9*'Machinery Split'!$D$42</f>
        <v>0</v>
      </c>
      <c r="AC21" s="16">
        <f>'KEEI BAU - Industry'!AS$33*'Machinery Split'!$M9*'Machinery Split'!$D$42</f>
        <v>0</v>
      </c>
      <c r="AD21" s="16">
        <f>'KEEI BAU - Industry'!AT$33*'Machinery Split'!$M9*'Machinery Split'!$D$42</f>
        <v>0</v>
      </c>
      <c r="AE21" s="16">
        <f>'KEEI BAU - Industry'!AU$33*'Machinery Split'!$M9*'Machinery Split'!$D$42</f>
        <v>0</v>
      </c>
      <c r="AF21" s="16">
        <f>'KEEI BAU - Industry'!AV$33*'Machinery Split'!$M9*'Machinery Split'!$D$42</f>
        <v>0</v>
      </c>
    </row>
    <row r="22" spans="1:33">
      <c r="A22" t="s">
        <v>22</v>
      </c>
      <c r="B22" s="16">
        <f>'KEEI BAU - Industry'!R$33*'Machinery Split'!$M10*'Machinery Split'!$D$42</f>
        <v>0</v>
      </c>
      <c r="C22" s="16">
        <f>'KEEI BAU - Industry'!S$33*'Machinery Split'!$M10*'Machinery Split'!$D$42</f>
        <v>0</v>
      </c>
      <c r="D22" s="16">
        <f>'KEEI BAU - Industry'!T$33*'Machinery Split'!$M10*'Machinery Split'!$D$42</f>
        <v>0</v>
      </c>
      <c r="E22" s="16">
        <f>'KEEI BAU - Industry'!U$33*'Machinery Split'!$M10*'Machinery Split'!$D$42</f>
        <v>0</v>
      </c>
      <c r="F22" s="16">
        <f>'KEEI BAU - Industry'!V$33*'Machinery Split'!$M10*'Machinery Split'!$D$42</f>
        <v>0</v>
      </c>
      <c r="G22" s="16">
        <f>'KEEI BAU - Industry'!W$33*'Machinery Split'!$M10*'Machinery Split'!$D$42</f>
        <v>0</v>
      </c>
      <c r="H22" s="16">
        <f>'KEEI BAU - Industry'!X$33*'Machinery Split'!$M10*'Machinery Split'!$D$42</f>
        <v>0</v>
      </c>
      <c r="I22" s="16">
        <f>'KEEI BAU - Industry'!Y$33*'Machinery Split'!$M10*'Machinery Split'!$D$42</f>
        <v>0</v>
      </c>
      <c r="J22" s="16">
        <f>'KEEI BAU - Industry'!Z$33*'Machinery Split'!$M10*'Machinery Split'!$D$42</f>
        <v>0</v>
      </c>
      <c r="K22" s="16">
        <f>'KEEI BAU - Industry'!AA$33*'Machinery Split'!$M10*'Machinery Split'!$D$42</f>
        <v>0</v>
      </c>
      <c r="L22" s="16">
        <f>'KEEI BAU - Industry'!AB$33*'Machinery Split'!$M10*'Machinery Split'!$D$42</f>
        <v>0</v>
      </c>
      <c r="M22" s="16">
        <f>'KEEI BAU - Industry'!AC$33*'Machinery Split'!$M10*'Machinery Split'!$D$42</f>
        <v>0</v>
      </c>
      <c r="N22" s="16">
        <f>'KEEI BAU - Industry'!AD$33*'Machinery Split'!$M10*'Machinery Split'!$D$42</f>
        <v>0</v>
      </c>
      <c r="O22" s="16">
        <f>'KEEI BAU - Industry'!AE$33*'Machinery Split'!$M10*'Machinery Split'!$D$42</f>
        <v>0</v>
      </c>
      <c r="P22" s="16">
        <f>'KEEI BAU - Industry'!AF$33*'Machinery Split'!$M10*'Machinery Split'!$D$42</f>
        <v>0</v>
      </c>
      <c r="Q22" s="16">
        <f>'KEEI BAU - Industry'!AG$33*'Machinery Split'!$M10*'Machinery Split'!$D$42</f>
        <v>0</v>
      </c>
      <c r="R22" s="16">
        <f>'KEEI BAU - Industry'!AH$33*'Machinery Split'!$M10*'Machinery Split'!$D$42</f>
        <v>0</v>
      </c>
      <c r="S22" s="16">
        <f>'KEEI BAU - Industry'!AI$33*'Machinery Split'!$M10*'Machinery Split'!$D$42</f>
        <v>0</v>
      </c>
      <c r="T22" s="16">
        <f>'KEEI BAU - Industry'!AJ$33*'Machinery Split'!$M10*'Machinery Split'!$D$42</f>
        <v>0</v>
      </c>
      <c r="U22" s="16">
        <f>'KEEI BAU - Industry'!AK$33*'Machinery Split'!$M10*'Machinery Split'!$D$42</f>
        <v>0</v>
      </c>
      <c r="V22" s="16">
        <f>'KEEI BAU - Industry'!AL$33*'Machinery Split'!$M10*'Machinery Split'!$D$42</f>
        <v>0</v>
      </c>
      <c r="W22" s="16">
        <f>'KEEI BAU - Industry'!AM$33*'Machinery Split'!$M10*'Machinery Split'!$D$42</f>
        <v>0</v>
      </c>
      <c r="X22" s="16">
        <f>'KEEI BAU - Industry'!AN$33*'Machinery Split'!$M10*'Machinery Split'!$D$42</f>
        <v>0</v>
      </c>
      <c r="Y22" s="16">
        <f>'KEEI BAU - Industry'!AO$33*'Machinery Split'!$M10*'Machinery Split'!$D$42</f>
        <v>0</v>
      </c>
      <c r="Z22" s="16">
        <f>'KEEI BAU - Industry'!AP$33*'Machinery Split'!$M10*'Machinery Split'!$D$42</f>
        <v>0</v>
      </c>
      <c r="AA22" s="16">
        <f>'KEEI BAU - Industry'!AQ$33*'Machinery Split'!$M10*'Machinery Split'!$D$42</f>
        <v>0</v>
      </c>
      <c r="AB22" s="16">
        <f>'KEEI BAU - Industry'!AR$33*'Machinery Split'!$M10*'Machinery Split'!$D$42</f>
        <v>0</v>
      </c>
      <c r="AC22" s="16">
        <f>'KEEI BAU - Industry'!AS$33*'Machinery Split'!$M10*'Machinery Split'!$D$42</f>
        <v>0</v>
      </c>
      <c r="AD22" s="16">
        <f>'KEEI BAU - Industry'!AT$33*'Machinery Split'!$M10*'Machinery Split'!$D$42</f>
        <v>0</v>
      </c>
      <c r="AE22" s="16">
        <f>'KEEI BAU - Industry'!AU$33*'Machinery Split'!$M10*'Machinery Split'!$D$42</f>
        <v>0</v>
      </c>
      <c r="AF22" s="16">
        <f>'KEEI BAU - Industry'!AV$33*'Machinery Split'!$M10*'Machinery Split'!$D$42</f>
        <v>0</v>
      </c>
    </row>
    <row r="23" spans="1:33">
      <c r="A23" t="s">
        <v>23</v>
      </c>
      <c r="B23" s="16">
        <f>'KEEI BAU - Industry'!R$37*'Others Split'!$D$48*'Others Split'!$M$14</f>
        <v>51359841102254.023</v>
      </c>
      <c r="C23" s="16">
        <f>'KEEI BAU - Industry'!S$37*'Others Split'!$D$48*'Others Split'!$M$14</f>
        <v>52499326591090</v>
      </c>
      <c r="D23" s="16">
        <f>'KEEI BAU - Industry'!T$37*'Others Split'!$D$48*'Others Split'!$M$14</f>
        <v>53638812079925.977</v>
      </c>
      <c r="E23" s="16">
        <f>'KEEI BAU - Industry'!U$37*'Others Split'!$D$48*'Others Split'!$M$14</f>
        <v>54778297568761.945</v>
      </c>
      <c r="F23" s="16">
        <f>'KEEI BAU - Industry'!V$37*'Others Split'!$D$48*'Others Split'!$M$14</f>
        <v>55917783057597.922</v>
      </c>
      <c r="G23" s="16">
        <f>'KEEI BAU - Industry'!W$37*'Others Split'!$D$48*'Others Split'!$M$14</f>
        <v>57057268546433.898</v>
      </c>
      <c r="H23" s="16">
        <f>'KEEI BAU - Industry'!X$37*'Others Split'!$D$48*'Others Split'!$M$14</f>
        <v>57583843368831.016</v>
      </c>
      <c r="I23" s="16">
        <f>'KEEI BAU - Industry'!Y$37*'Others Split'!$D$48*'Others Split'!$M$14</f>
        <v>58110418191227.961</v>
      </c>
      <c r="J23" s="16">
        <f>'KEEI BAU - Industry'!Z$37*'Others Split'!$D$48*'Others Split'!$M$14</f>
        <v>58636993013624.922</v>
      </c>
      <c r="K23" s="16">
        <f>'KEEI BAU - Industry'!AA$37*'Others Split'!$D$48*'Others Split'!$M$14</f>
        <v>59163567836021.875</v>
      </c>
      <c r="L23" s="16">
        <f>'KEEI BAU - Industry'!AB$37*'Others Split'!$D$48*'Others Split'!$M$14</f>
        <v>59690142658418.938</v>
      </c>
      <c r="M23" s="16">
        <f>'KEEI BAU - Industry'!AC$37*'Others Split'!$D$48*'Others Split'!$M$14</f>
        <v>60064518113544.898</v>
      </c>
      <c r="N23" s="16">
        <f>'KEEI BAU - Industry'!AD$37*'Others Split'!$D$48*'Others Split'!$M$14</f>
        <v>60438893568670.977</v>
      </c>
      <c r="O23" s="16">
        <f>'KEEI BAU - Industry'!AE$37*'Others Split'!$D$48*'Others Split'!$M$14</f>
        <v>60813269023797.047</v>
      </c>
      <c r="P23" s="16">
        <f>'KEEI BAU - Industry'!AF$37*'Others Split'!$D$48*'Others Split'!$M$14</f>
        <v>61187644478923.117</v>
      </c>
      <c r="Q23" s="16">
        <f>'KEEI BAU - Industry'!AG$37*'Others Split'!$D$48*'Others Split'!$M$14</f>
        <v>61562019934049.172</v>
      </c>
      <c r="R23" s="16">
        <f>'KEEI BAU - Industry'!AH$37*'Others Split'!$D$48*'Others Split'!$M$14</f>
        <v>61855922160503.422</v>
      </c>
      <c r="S23" s="16">
        <f>'KEEI BAU - Industry'!AI$37*'Others Split'!$D$48*'Others Split'!$M$14</f>
        <v>62149824386957.422</v>
      </c>
      <c r="T23" s="16">
        <f>'KEEI BAU - Industry'!AJ$37*'Others Split'!$D$48*'Others Split'!$M$14</f>
        <v>62443726613411.539</v>
      </c>
      <c r="U23" s="16">
        <f>'KEEI BAU - Industry'!AK$37*'Others Split'!$D$48*'Others Split'!$M$14</f>
        <v>62737628839865.648</v>
      </c>
      <c r="V23" s="16">
        <f>'KEEI BAU - Industry'!AL$37*'Others Split'!$D$48*'Others Split'!$M$14</f>
        <v>63031531066319.664</v>
      </c>
      <c r="W23" s="16">
        <f>'KEEI BAU - Industry'!AM$37*'Others Split'!$D$48*'Others Split'!$M$14</f>
        <v>63432730931003.086</v>
      </c>
      <c r="X23" s="16">
        <f>'KEEI BAU - Industry'!AN$37*'Others Split'!$D$48*'Others Split'!$M$14</f>
        <v>63760773315075.57</v>
      </c>
      <c r="Y23" s="16">
        <f>'KEEI BAU - Industry'!AO$37*'Others Split'!$D$48*'Others Split'!$M$14</f>
        <v>64088815699148.172</v>
      </c>
      <c r="Z23" s="16">
        <f>'KEEI BAU - Industry'!AP$37*'Others Split'!$D$48*'Others Split'!$M$14</f>
        <v>64416858083220.656</v>
      </c>
      <c r="AA23" s="16">
        <f>'KEEI BAU - Industry'!AQ$37*'Others Split'!$D$48*'Others Split'!$M$14</f>
        <v>64744900467293.141</v>
      </c>
      <c r="AB23" s="16">
        <f>'KEEI BAU - Industry'!AR$37*'Others Split'!$D$48*'Others Split'!$M$14</f>
        <v>65072942851365.633</v>
      </c>
      <c r="AC23" s="16">
        <f>'KEEI BAU - Industry'!AS$37*'Others Split'!$D$48*'Others Split'!$M$14</f>
        <v>65400985235438.234</v>
      </c>
      <c r="AD23" s="16">
        <f>'KEEI BAU - Industry'!AT$37*'Others Split'!$D$48*'Others Split'!$M$14</f>
        <v>65729027619510.719</v>
      </c>
      <c r="AE23" s="16">
        <f>'KEEI BAU - Industry'!AU$37*'Others Split'!$D$48*'Others Split'!$M$14</f>
        <v>66057070003583.203</v>
      </c>
      <c r="AF23" s="16">
        <f>'KEEI BAU - Industry'!AV$37*'Others Split'!$D$48*'Others Split'!$M$14</f>
        <v>66385112387655.805</v>
      </c>
    </row>
    <row r="24" spans="1:33">
      <c r="A24" t="s">
        <v>24</v>
      </c>
      <c r="B24" s="16">
        <f>-SUM('2019 KESIS Energy Balance'!W44:Y44)*'KEEI BAU - Industry'!$A$44/1000*(1+'KEEI BAU - Gas Supply'!R9)</f>
        <v>3671636195575.3076</v>
      </c>
      <c r="C24" s="16">
        <f>B24*(1+'KEEI BAU - Gas Supply'!S9)</f>
        <v>3697634873412.3154</v>
      </c>
      <c r="D24" s="16">
        <f>C24*(1+'KEEI BAU - Gas Supply'!T9)</f>
        <v>3723633551249.3232</v>
      </c>
      <c r="E24" s="16">
        <f>D24*(1+'KEEI BAU - Gas Supply'!U9)</f>
        <v>3749632229086.3306</v>
      </c>
      <c r="F24" s="16">
        <f>E24*(1+'KEEI BAU - Gas Supply'!V9)</f>
        <v>3775630906923.3379</v>
      </c>
      <c r="G24" s="16">
        <f>F24*(1+'KEEI BAU - Gas Supply'!W9)</f>
        <v>3801629584760.3457</v>
      </c>
      <c r="H24" s="16">
        <f>G24*(1+'KEEI BAU - Gas Supply'!X9)</f>
        <v>3870742736677.0508</v>
      </c>
      <c r="I24" s="16">
        <f>H24*(1+'KEEI BAU - Gas Supply'!Y9)</f>
        <v>3939855888593.7627</v>
      </c>
      <c r="J24" s="16">
        <f>I24*(1+'KEEI BAU - Gas Supply'!Z9)</f>
        <v>4008969040510.4741</v>
      </c>
      <c r="K24" s="16">
        <f>J24*(1+'KEEI BAU - Gas Supply'!AA9)</f>
        <v>4078082192427.186</v>
      </c>
      <c r="L24" s="16">
        <f>K24*(1+'KEEI BAU - Gas Supply'!AB9)</f>
        <v>4147195344343.9048</v>
      </c>
      <c r="M24" s="16">
        <f>L24*(1+'KEEI BAU - Gas Supply'!AC9)</f>
        <v>4197405290916.6191</v>
      </c>
      <c r="N24" s="16">
        <f>M24*(1+'KEEI BAU - Gas Supply'!AD9)</f>
        <v>4247615237489.3398</v>
      </c>
      <c r="O24" s="16">
        <f>N24*(1+'KEEI BAU - Gas Supply'!AE9)</f>
        <v>4297825184062.0605</v>
      </c>
      <c r="P24" s="16">
        <f>O24*(1+'KEEI BAU - Gas Supply'!AF9)</f>
        <v>4348035130634.7813</v>
      </c>
      <c r="Q24" s="16">
        <f>P24*(1+'KEEI BAU - Gas Supply'!AG9)</f>
        <v>4398245077207.5088</v>
      </c>
      <c r="R24" s="16">
        <f>Q24*(1+'KEEI BAU - Gas Supply'!AH9)</f>
        <v>4481860616605.1797</v>
      </c>
      <c r="S24" s="16">
        <f>R24*(1+'KEEI BAU - Gas Supply'!AI9)</f>
        <v>4565476156002.8438</v>
      </c>
      <c r="T24" s="16">
        <f>S24*(1+'KEEI BAU - Gas Supply'!AJ9)</f>
        <v>4649091695400.5078</v>
      </c>
      <c r="U24" s="16">
        <f>T24*(1+'KEEI BAU - Gas Supply'!AK9)</f>
        <v>4732707234798.1719</v>
      </c>
      <c r="V24" s="16">
        <f>U24*(1+'KEEI BAU - Gas Supply'!AL9)</f>
        <v>4816322774195.8457</v>
      </c>
      <c r="W24" s="16">
        <f>V24*(1+'KEEI BAU - Gas Supply'!AM9)</f>
        <v>4855397523160.2334</v>
      </c>
      <c r="X24" s="16">
        <f>W24*(1+'KEEI BAU - Gas Supply'!AN9)</f>
        <v>4924840992874.6035</v>
      </c>
      <c r="Y24" s="16">
        <f>X24*(1+'KEEI BAU - Gas Supply'!AO9)</f>
        <v>4994284462588.9463</v>
      </c>
      <c r="Z24" s="16">
        <f>Y24*(1+'KEEI BAU - Gas Supply'!AP9)</f>
        <v>5063727932303.3164</v>
      </c>
      <c r="AA24" s="16">
        <f>Z24*(1+'KEEI BAU - Gas Supply'!AQ9)</f>
        <v>5133171402017.6592</v>
      </c>
      <c r="AB24" s="16">
        <f>AA24*(1+'KEEI BAU - Gas Supply'!AR9)</f>
        <v>5202614871732.0293</v>
      </c>
      <c r="AC24" s="16">
        <f>AB24*(1+'KEEI BAU - Gas Supply'!AS9)</f>
        <v>5272058341446.373</v>
      </c>
      <c r="AD24" s="16">
        <f>AC24*(1+'KEEI BAU - Gas Supply'!AT9)</f>
        <v>5341501811160.7432</v>
      </c>
      <c r="AE24" s="16">
        <f>AD24*(1+'KEEI BAU - Gas Supply'!AU9)</f>
        <v>5410945280875.1143</v>
      </c>
      <c r="AF24" s="16">
        <f>AE24*(1+'KEEI BAU - Gas Supply'!AV9)</f>
        <v>5480388750589.458</v>
      </c>
    </row>
    <row r="25" spans="1:33">
      <c r="A25" t="s">
        <v>25</v>
      </c>
      <c r="B25" s="16">
        <v>0</v>
      </c>
      <c r="C25" s="16">
        <v>0</v>
      </c>
      <c r="D25" s="16">
        <v>0</v>
      </c>
      <c r="E25" s="16">
        <v>0</v>
      </c>
      <c r="F25" s="16">
        <v>0</v>
      </c>
      <c r="G25" s="16">
        <v>0</v>
      </c>
      <c r="H25" s="16">
        <v>0</v>
      </c>
      <c r="I25" s="16">
        <v>0</v>
      </c>
      <c r="J25" s="16">
        <v>0</v>
      </c>
      <c r="K25" s="16">
        <v>0</v>
      </c>
      <c r="L25" s="16">
        <v>0</v>
      </c>
      <c r="M25" s="16">
        <v>0</v>
      </c>
      <c r="N25" s="16">
        <v>0</v>
      </c>
      <c r="O25" s="16">
        <v>0</v>
      </c>
      <c r="P25" s="16">
        <v>0</v>
      </c>
      <c r="Q25" s="16">
        <v>0</v>
      </c>
      <c r="R25" s="16">
        <v>0</v>
      </c>
      <c r="S25" s="16">
        <v>0</v>
      </c>
      <c r="T25" s="16">
        <v>0</v>
      </c>
      <c r="U25" s="16">
        <v>0</v>
      </c>
      <c r="V25" s="16">
        <v>0</v>
      </c>
      <c r="W25" s="16">
        <v>0</v>
      </c>
      <c r="X25" s="16">
        <v>0</v>
      </c>
      <c r="Y25" s="16">
        <v>0</v>
      </c>
      <c r="Z25" s="16">
        <v>0</v>
      </c>
      <c r="AA25" s="16">
        <v>0</v>
      </c>
      <c r="AB25" s="16">
        <v>0</v>
      </c>
      <c r="AC25" s="16">
        <v>0</v>
      </c>
      <c r="AD25" s="16">
        <v>0</v>
      </c>
      <c r="AE25" s="16">
        <v>0</v>
      </c>
      <c r="AF25" s="16">
        <v>0</v>
      </c>
    </row>
    <row r="26" spans="1:33">
      <c r="A26" t="s">
        <v>26</v>
      </c>
      <c r="B26" s="16">
        <f>'KEEI BAU - Industry'!R$37*'Others Split'!$D$48*'Others Split'!$M$15</f>
        <v>1202594949194.353</v>
      </c>
      <c r="C26" s="16">
        <f>'KEEI BAU - Industry'!S$37*'Others Split'!$D$48*'Others Split'!$M$15</f>
        <v>1229276096646.2336</v>
      </c>
      <c r="D26" s="16">
        <f>'KEEI BAU - Industry'!T$37*'Others Split'!$D$48*'Others Split'!$M$15</f>
        <v>1255957244098.1145</v>
      </c>
      <c r="E26" s="16">
        <f>'KEEI BAU - Industry'!U$37*'Others Split'!$D$48*'Others Split'!$M$15</f>
        <v>1282638391549.9951</v>
      </c>
      <c r="F26" s="16">
        <f>'KEEI BAU - Industry'!V$37*'Others Split'!$D$48*'Others Split'!$M$15</f>
        <v>1309319539001.8757</v>
      </c>
      <c r="G26" s="16">
        <f>'KEEI BAU - Industry'!W$37*'Others Split'!$D$48*'Others Split'!$M$15</f>
        <v>1336000686453.7563</v>
      </c>
      <c r="H26" s="16">
        <f>'KEEI BAU - Industry'!X$37*'Others Split'!$D$48*'Others Split'!$M$15</f>
        <v>1348330479696.8257</v>
      </c>
      <c r="I26" s="16">
        <f>'KEEI BAU - Industry'!Y$37*'Others Split'!$D$48*'Others Split'!$M$15</f>
        <v>1360660272939.8911</v>
      </c>
      <c r="J26" s="16">
        <f>'KEEI BAU - Industry'!Z$37*'Others Split'!$D$48*'Others Split'!$M$15</f>
        <v>1372990066182.9568</v>
      </c>
      <c r="K26" s="16">
        <f>'KEEI BAU - Industry'!AA$37*'Others Split'!$D$48*'Others Split'!$M$15</f>
        <v>1385319859426.0222</v>
      </c>
      <c r="L26" s="16">
        <f>'KEEI BAU - Industry'!AB$37*'Others Split'!$D$48*'Others Split'!$M$15</f>
        <v>1397649652669.0903</v>
      </c>
      <c r="M26" s="16">
        <f>'KEEI BAU - Industry'!AC$37*'Others Split'!$D$48*'Others Split'!$M$15</f>
        <v>1406415685074.4565</v>
      </c>
      <c r="N26" s="16">
        <f>'KEEI BAU - Industry'!AD$37*'Others Split'!$D$48*'Others Split'!$M$15</f>
        <v>1415181717479.8254</v>
      </c>
      <c r="O26" s="16">
        <f>'KEEI BAU - Industry'!AE$37*'Others Split'!$D$48*'Others Split'!$M$15</f>
        <v>1423947749885.1941</v>
      </c>
      <c r="P26" s="16">
        <f>'KEEI BAU - Industry'!AF$37*'Others Split'!$D$48*'Others Split'!$M$15</f>
        <v>1432713782290.563</v>
      </c>
      <c r="Q26" s="16">
        <f>'KEEI BAU - Industry'!AG$37*'Others Split'!$D$48*'Others Split'!$M$15</f>
        <v>1441479814695.9314</v>
      </c>
      <c r="R26" s="16">
        <f>'KEEI BAU - Industry'!AH$37*'Others Split'!$D$48*'Others Split'!$M$15</f>
        <v>1448361559761.8315</v>
      </c>
      <c r="S26" s="16">
        <f>'KEEI BAU - Industry'!AI$37*'Others Split'!$D$48*'Others Split'!$M$15</f>
        <v>1455243304827.7261</v>
      </c>
      <c r="T26" s="16">
        <f>'KEEI BAU - Industry'!AJ$37*'Others Split'!$D$48*'Others Split'!$M$15</f>
        <v>1462125049893.623</v>
      </c>
      <c r="U26" s="16">
        <f>'KEEI BAU - Industry'!AK$37*'Others Split'!$D$48*'Others Split'!$M$15</f>
        <v>1469006794959.52</v>
      </c>
      <c r="V26" s="16">
        <f>'KEEI BAU - Industry'!AL$37*'Others Split'!$D$48*'Others Split'!$M$15</f>
        <v>1475888540025.4148</v>
      </c>
      <c r="W26" s="16">
        <f>'KEEI BAU - Industry'!AM$37*'Others Split'!$D$48*'Others Split'!$M$15</f>
        <v>1485282668210.6082</v>
      </c>
      <c r="X26" s="16">
        <f>'KEEI BAU - Industry'!AN$37*'Others Split'!$D$48*'Others Split'!$M$15</f>
        <v>1492963807905.3711</v>
      </c>
      <c r="Y26" s="16">
        <f>'KEEI BAU - Industry'!AO$37*'Others Split'!$D$48*'Others Split'!$M$15</f>
        <v>1500644947600.137</v>
      </c>
      <c r="Z26" s="16">
        <f>'KEEI BAU - Industry'!AP$37*'Others Split'!$D$48*'Others Split'!$M$15</f>
        <v>1508326087294.8999</v>
      </c>
      <c r="AA26" s="16">
        <f>'KEEI BAU - Industry'!AQ$37*'Others Split'!$D$48*'Others Split'!$M$15</f>
        <v>1516007226989.6631</v>
      </c>
      <c r="AB26" s="16">
        <f>'KEEI BAU - Industry'!AR$37*'Others Split'!$D$48*'Others Split'!$M$15</f>
        <v>1523688366684.426</v>
      </c>
      <c r="AC26" s="16">
        <f>'KEEI BAU - Industry'!AS$37*'Others Split'!$D$48*'Others Split'!$M$15</f>
        <v>1531369506379.1919</v>
      </c>
      <c r="AD26" s="16">
        <f>'KEEI BAU - Industry'!AT$37*'Others Split'!$D$48*'Others Split'!$M$15</f>
        <v>1539050646073.9548</v>
      </c>
      <c r="AE26" s="16">
        <f>'KEEI BAU - Industry'!AU$37*'Others Split'!$D$48*'Others Split'!$M$15</f>
        <v>1546731785768.718</v>
      </c>
      <c r="AF26" s="16">
        <f>'KEEI BAU - Industry'!AV$37*'Others Split'!$D$48*'Others Split'!$M$15</f>
        <v>1554412925463.4836</v>
      </c>
    </row>
    <row r="28" spans="1:33">
      <c r="B28" s="221"/>
    </row>
    <row r="29" spans="1:33">
      <c r="B29" s="221"/>
    </row>
    <row r="30" spans="1:33">
      <c r="B30" s="16"/>
      <c r="C30" s="16"/>
      <c r="D30" s="16"/>
      <c r="E30" s="16"/>
      <c r="F30" s="16"/>
      <c r="G30" s="16"/>
      <c r="H30" s="16"/>
      <c r="I30" s="16"/>
      <c r="J30" s="16"/>
      <c r="K30" s="16"/>
      <c r="L30" s="16"/>
      <c r="M30" s="16"/>
      <c r="N30" s="16"/>
      <c r="O30" s="16"/>
      <c r="P30" s="16"/>
      <c r="Q30" s="16"/>
      <c r="R30" s="16"/>
      <c r="S30" s="16"/>
      <c r="T30" s="16"/>
      <c r="U30" s="16"/>
      <c r="V30" s="16"/>
      <c r="W30" s="16"/>
      <c r="X30" s="16"/>
      <c r="Y30" s="16"/>
      <c r="Z30" s="16"/>
      <c r="AA30" s="16"/>
      <c r="AB30" s="16"/>
      <c r="AC30" s="16"/>
      <c r="AD30" s="16"/>
      <c r="AE30" s="16"/>
      <c r="AF30" s="16"/>
      <c r="AG30" s="16"/>
    </row>
    <row r="34" spans="2:33">
      <c r="B34" s="16"/>
      <c r="C34" s="16"/>
      <c r="D34" s="16"/>
      <c r="E34" s="16"/>
      <c r="F34" s="16"/>
      <c r="G34" s="16"/>
      <c r="H34" s="16"/>
      <c r="I34" s="16"/>
      <c r="J34" s="16"/>
      <c r="K34" s="16"/>
      <c r="L34" s="16"/>
      <c r="M34" s="16"/>
      <c r="N34" s="16"/>
      <c r="O34" s="16"/>
      <c r="P34" s="16"/>
      <c r="Q34" s="16"/>
      <c r="R34" s="16"/>
      <c r="S34" s="16"/>
      <c r="T34" s="16"/>
      <c r="U34" s="16"/>
      <c r="V34" s="16"/>
      <c r="W34" s="16"/>
      <c r="X34" s="16"/>
      <c r="Y34" s="16"/>
      <c r="Z34" s="16"/>
      <c r="AA34" s="16"/>
      <c r="AB34" s="16"/>
      <c r="AC34" s="16"/>
      <c r="AD34" s="16"/>
      <c r="AE34" s="16"/>
      <c r="AF34" s="16"/>
      <c r="AG34" s="16"/>
    </row>
    <row r="35" spans="2:33">
      <c r="D35" s="16"/>
      <c r="E35" s="16"/>
      <c r="F35" s="16"/>
      <c r="G35" s="16"/>
      <c r="H35" s="16"/>
      <c r="I35" s="16"/>
      <c r="J35" s="16"/>
      <c r="K35" s="16"/>
      <c r="L35" s="16"/>
      <c r="M35" s="16"/>
      <c r="N35" s="16"/>
      <c r="O35" s="16"/>
      <c r="P35" s="16"/>
      <c r="Q35" s="16"/>
      <c r="R35" s="16"/>
      <c r="S35" s="16"/>
      <c r="T35" s="16"/>
      <c r="U35" s="16"/>
      <c r="V35" s="16"/>
      <c r="W35" s="16"/>
      <c r="X35" s="16"/>
      <c r="Y35" s="16"/>
      <c r="Z35" s="16"/>
      <c r="AA35" s="16"/>
      <c r="AB35" s="16"/>
      <c r="AC35" s="16"/>
      <c r="AD35" s="16"/>
      <c r="AE35" s="16"/>
      <c r="AF35" s="16"/>
      <c r="AG35" s="16"/>
    </row>
    <row r="36" spans="2:33">
      <c r="B36" s="16"/>
      <c r="C36" s="16"/>
      <c r="D36" s="16"/>
      <c r="E36" s="16"/>
      <c r="F36" s="16"/>
      <c r="G36" s="16"/>
      <c r="H36" s="16"/>
      <c r="I36" s="16"/>
      <c r="J36" s="16"/>
      <c r="K36" s="16"/>
      <c r="L36" s="16"/>
      <c r="M36" s="16"/>
      <c r="N36" s="16"/>
      <c r="O36" s="16"/>
      <c r="P36" s="16"/>
      <c r="Q36" s="16"/>
      <c r="R36" s="16"/>
      <c r="S36" s="16"/>
      <c r="T36" s="16"/>
      <c r="U36" s="16"/>
      <c r="V36" s="16"/>
      <c r="W36" s="16"/>
      <c r="X36" s="16"/>
      <c r="Y36" s="16"/>
      <c r="Z36" s="16"/>
      <c r="AA36" s="16"/>
      <c r="AB36" s="16"/>
      <c r="AC36" s="16"/>
      <c r="AD36" s="16"/>
      <c r="AE36" s="16"/>
      <c r="AF36" s="16"/>
      <c r="AG36" s="16"/>
    </row>
    <row r="37" spans="2:33">
      <c r="B37" s="16"/>
      <c r="C37" s="16"/>
      <c r="D37" s="16"/>
      <c r="E37" s="16"/>
      <c r="F37" s="16"/>
      <c r="G37" s="16"/>
      <c r="H37" s="16"/>
      <c r="I37" s="16"/>
      <c r="J37" s="16"/>
      <c r="K37" s="16"/>
      <c r="L37" s="16"/>
      <c r="M37" s="16"/>
      <c r="N37" s="16"/>
      <c r="O37" s="16"/>
      <c r="P37" s="16"/>
      <c r="Q37" s="16"/>
      <c r="R37" s="16"/>
      <c r="S37" s="16"/>
      <c r="T37" s="16"/>
      <c r="U37" s="16"/>
      <c r="V37" s="16"/>
      <c r="W37" s="16"/>
      <c r="X37" s="16"/>
      <c r="Y37" s="16"/>
      <c r="Z37" s="16"/>
      <c r="AA37" s="16"/>
      <c r="AB37" s="16"/>
      <c r="AC37" s="16"/>
      <c r="AD37" s="16"/>
      <c r="AE37" s="16"/>
      <c r="AF37" s="16"/>
      <c r="AG37" s="16"/>
    </row>
    <row r="39" spans="2:33">
      <c r="B39" s="16"/>
      <c r="C39" s="16"/>
      <c r="D39" s="16"/>
      <c r="E39" s="16"/>
      <c r="F39" s="16"/>
      <c r="G39" s="16"/>
      <c r="H39" s="16"/>
      <c r="I39" s="16"/>
      <c r="J39" s="16"/>
      <c r="K39" s="16"/>
      <c r="L39" s="16"/>
      <c r="M39" s="16"/>
      <c r="N39" s="16"/>
      <c r="O39" s="16"/>
      <c r="P39" s="16"/>
      <c r="Q39" s="16"/>
      <c r="R39" s="16"/>
      <c r="S39" s="16"/>
      <c r="T39" s="16"/>
      <c r="U39" s="16"/>
      <c r="V39" s="16"/>
      <c r="W39" s="16"/>
      <c r="X39" s="16"/>
      <c r="Y39" s="16"/>
      <c r="Z39" s="16"/>
      <c r="AA39" s="16"/>
      <c r="AB39" s="16"/>
      <c r="AC39" s="16"/>
      <c r="AD39" s="16"/>
      <c r="AE39" s="16"/>
      <c r="AF39" s="16"/>
      <c r="AG39" s="16"/>
    </row>
    <row r="40" spans="2:33">
      <c r="B40" s="16"/>
      <c r="C40" s="16"/>
      <c r="D40" s="16"/>
      <c r="E40" s="16"/>
      <c r="F40" s="16"/>
      <c r="G40" s="16"/>
      <c r="H40" s="16"/>
      <c r="I40" s="16"/>
      <c r="J40" s="16"/>
      <c r="K40" s="16"/>
      <c r="L40" s="16"/>
      <c r="M40" s="16"/>
      <c r="N40" s="16"/>
      <c r="O40" s="16"/>
      <c r="P40" s="16"/>
      <c r="Q40" s="16"/>
      <c r="R40" s="16"/>
      <c r="S40" s="16"/>
      <c r="T40" s="16"/>
      <c r="U40" s="16"/>
      <c r="V40" s="16"/>
      <c r="W40" s="16"/>
      <c r="X40" s="16"/>
      <c r="Y40" s="16"/>
      <c r="Z40" s="16"/>
      <c r="AA40" s="16"/>
      <c r="AB40" s="16"/>
      <c r="AC40" s="16"/>
      <c r="AD40" s="16"/>
      <c r="AE40" s="16"/>
      <c r="AF40" s="16"/>
      <c r="AG40" s="16"/>
    </row>
    <row r="41" spans="2:33">
      <c r="B41" s="16"/>
      <c r="C41" s="16"/>
      <c r="D41" s="16"/>
      <c r="E41" s="16"/>
      <c r="F41" s="16"/>
      <c r="G41" s="16"/>
      <c r="H41" s="16"/>
      <c r="I41" s="16"/>
      <c r="J41" s="16"/>
      <c r="K41" s="16"/>
      <c r="L41" s="16"/>
      <c r="M41" s="16"/>
      <c r="N41" s="16"/>
      <c r="O41" s="16"/>
      <c r="P41" s="16"/>
      <c r="Q41" s="16"/>
      <c r="R41" s="16"/>
      <c r="S41" s="16"/>
      <c r="T41" s="16"/>
      <c r="U41" s="16"/>
      <c r="V41" s="16"/>
      <c r="W41" s="16"/>
      <c r="X41" s="16"/>
      <c r="Y41" s="16"/>
      <c r="Z41" s="16"/>
      <c r="AA41" s="16"/>
      <c r="AB41" s="16"/>
      <c r="AC41" s="16"/>
      <c r="AD41" s="16"/>
      <c r="AE41" s="16"/>
      <c r="AF41" s="16"/>
      <c r="AG41" s="16"/>
    </row>
    <row r="42" spans="2:33">
      <c r="B42" s="16"/>
      <c r="C42" s="16"/>
      <c r="D42" s="16"/>
      <c r="E42" s="16"/>
      <c r="F42" s="16"/>
      <c r="G42" s="16"/>
      <c r="H42" s="16"/>
      <c r="I42" s="16"/>
      <c r="J42" s="16"/>
      <c r="K42" s="16"/>
      <c r="L42" s="16"/>
      <c r="M42" s="16"/>
      <c r="N42" s="16"/>
      <c r="O42" s="16"/>
      <c r="P42" s="16"/>
      <c r="Q42" s="16"/>
      <c r="R42" s="16"/>
      <c r="S42" s="16"/>
      <c r="T42" s="16"/>
      <c r="U42" s="16"/>
      <c r="V42" s="16"/>
      <c r="W42" s="16"/>
      <c r="X42" s="16"/>
      <c r="Y42" s="16"/>
      <c r="Z42" s="16"/>
      <c r="AA42" s="16"/>
      <c r="AB42" s="16"/>
      <c r="AC42" s="16"/>
      <c r="AD42" s="16"/>
      <c r="AE42" s="16"/>
      <c r="AF42" s="16"/>
      <c r="AG42" s="16"/>
    </row>
    <row r="43" spans="2:33">
      <c r="B43" s="16"/>
      <c r="C43" s="16"/>
      <c r="D43" s="16"/>
      <c r="E43" s="16"/>
      <c r="F43" s="16"/>
      <c r="G43" s="16"/>
      <c r="H43" s="16"/>
      <c r="I43" s="16"/>
      <c r="J43" s="16"/>
      <c r="K43" s="16"/>
    </row>
    <row r="44" spans="2:33">
      <c r="B44" s="16"/>
      <c r="C44" s="16"/>
      <c r="D44" s="16"/>
      <c r="E44" s="16"/>
      <c r="F44" s="16"/>
      <c r="G44" s="16"/>
      <c r="H44" s="16"/>
      <c r="I44" s="16"/>
      <c r="J44" s="16"/>
      <c r="K44" s="16"/>
      <c r="L44" s="16"/>
      <c r="M44" s="16"/>
      <c r="N44" s="16"/>
      <c r="O44" s="16"/>
      <c r="P44" s="16"/>
      <c r="Q44" s="16"/>
      <c r="R44" s="16"/>
      <c r="S44" s="16"/>
      <c r="T44" s="16"/>
      <c r="U44" s="16"/>
      <c r="V44" s="16"/>
      <c r="W44" s="16"/>
      <c r="X44" s="16"/>
      <c r="Y44" s="16"/>
      <c r="Z44" s="16"/>
      <c r="AA44" s="16"/>
      <c r="AB44" s="16"/>
      <c r="AC44" s="16"/>
      <c r="AD44" s="16"/>
      <c r="AE44" s="16"/>
      <c r="AF44" s="16"/>
      <c r="AG44" s="16"/>
    </row>
    <row r="45" spans="2:33">
      <c r="B45" s="16"/>
      <c r="C45" s="16"/>
      <c r="D45" s="16"/>
      <c r="E45" s="16"/>
      <c r="F45" s="16"/>
      <c r="G45" s="16"/>
      <c r="H45" s="16"/>
      <c r="I45" s="16"/>
      <c r="J45" s="16"/>
      <c r="K45" s="16"/>
      <c r="L45" s="16"/>
      <c r="M45" s="16"/>
      <c r="N45" s="16"/>
      <c r="O45" s="16"/>
      <c r="P45" s="16"/>
      <c r="Q45" s="16"/>
      <c r="R45" s="16"/>
      <c r="S45" s="16"/>
      <c r="T45" s="16"/>
      <c r="U45" s="16"/>
      <c r="V45" s="16"/>
      <c r="W45" s="16"/>
      <c r="X45" s="16"/>
      <c r="Y45" s="16"/>
      <c r="Z45" s="16"/>
      <c r="AA45" s="16"/>
      <c r="AB45" s="16"/>
      <c r="AC45" s="16"/>
      <c r="AD45" s="16"/>
      <c r="AE45" s="16"/>
      <c r="AF45" s="16"/>
      <c r="AG45" s="16"/>
    </row>
    <row r="46" spans="2:33">
      <c r="B46" s="16"/>
      <c r="C46" s="16"/>
      <c r="D46" s="16"/>
      <c r="E46" s="16"/>
      <c r="F46" s="16"/>
      <c r="G46" s="16"/>
      <c r="H46" s="16"/>
      <c r="I46" s="16"/>
      <c r="J46" s="16"/>
      <c r="K46" s="16"/>
      <c r="L46" s="16"/>
      <c r="M46" s="16"/>
      <c r="N46" s="16"/>
      <c r="O46" s="16"/>
      <c r="P46" s="16"/>
      <c r="Q46" s="16"/>
      <c r="R46" s="16"/>
      <c r="S46" s="16"/>
      <c r="T46" s="16"/>
      <c r="U46" s="16"/>
      <c r="V46" s="16"/>
      <c r="W46" s="16"/>
      <c r="X46" s="16"/>
      <c r="Y46" s="16"/>
      <c r="Z46" s="16"/>
      <c r="AA46" s="16"/>
      <c r="AB46" s="16"/>
      <c r="AC46" s="16"/>
      <c r="AD46" s="16"/>
      <c r="AE46" s="16"/>
      <c r="AF46" s="16"/>
      <c r="AG46" s="16"/>
    </row>
    <row r="47" spans="2:33">
      <c r="B47" s="16"/>
      <c r="C47" s="16"/>
      <c r="D47" s="16"/>
      <c r="E47" s="16"/>
      <c r="F47" s="16"/>
      <c r="G47" s="16"/>
      <c r="H47" s="16"/>
      <c r="I47" s="16"/>
      <c r="J47" s="16"/>
      <c r="K47" s="16"/>
      <c r="L47" s="16"/>
      <c r="M47" s="16"/>
      <c r="N47" s="16"/>
      <c r="O47" s="16"/>
      <c r="P47" s="16"/>
      <c r="Q47" s="16"/>
      <c r="R47" s="16"/>
      <c r="S47" s="16"/>
      <c r="T47" s="16"/>
      <c r="U47" s="16"/>
      <c r="V47" s="16"/>
      <c r="W47" s="16"/>
      <c r="X47" s="16"/>
      <c r="Y47" s="16"/>
      <c r="Z47" s="16"/>
      <c r="AA47" s="16"/>
      <c r="AB47" s="16"/>
      <c r="AC47" s="16"/>
      <c r="AD47" s="16"/>
      <c r="AE47" s="16"/>
      <c r="AF47" s="16"/>
      <c r="AG47" s="16"/>
    </row>
    <row r="48" spans="2:33">
      <c r="B48" s="16"/>
      <c r="C48" s="16"/>
      <c r="D48" s="16"/>
      <c r="E48" s="16"/>
      <c r="F48" s="16"/>
      <c r="G48" s="16"/>
      <c r="H48" s="16"/>
      <c r="I48" s="16"/>
      <c r="J48" s="16"/>
      <c r="K48" s="16"/>
      <c r="L48" s="16"/>
      <c r="M48" s="16"/>
      <c r="N48" s="16"/>
      <c r="O48" s="16"/>
      <c r="P48" s="16"/>
      <c r="Q48" s="16"/>
      <c r="R48" s="16"/>
      <c r="S48" s="16"/>
      <c r="T48" s="16"/>
      <c r="U48" s="16"/>
      <c r="V48" s="16"/>
      <c r="W48" s="16"/>
      <c r="X48" s="16"/>
      <c r="Y48" s="16"/>
      <c r="Z48" s="16"/>
      <c r="AA48" s="16"/>
      <c r="AB48" s="16"/>
      <c r="AC48" s="16"/>
      <c r="AD48" s="16"/>
      <c r="AE48" s="16"/>
      <c r="AF48" s="16"/>
      <c r="AG48" s="16"/>
    </row>
    <row r="49" spans="2:33">
      <c r="B49" s="16"/>
      <c r="C49" s="16"/>
      <c r="D49" s="16"/>
      <c r="E49" s="16"/>
      <c r="F49" s="16"/>
      <c r="G49" s="16"/>
      <c r="H49" s="16"/>
      <c r="I49" s="16"/>
      <c r="J49" s="16"/>
      <c r="K49" s="16"/>
      <c r="L49" s="16"/>
      <c r="M49" s="16"/>
      <c r="N49" s="16"/>
      <c r="O49" s="16"/>
      <c r="P49" s="16"/>
      <c r="Q49" s="16"/>
      <c r="R49" s="16"/>
      <c r="S49" s="16"/>
      <c r="T49" s="16"/>
      <c r="U49" s="16"/>
      <c r="V49" s="16"/>
      <c r="W49" s="16"/>
      <c r="X49" s="16"/>
      <c r="Y49" s="16"/>
      <c r="Z49" s="16"/>
      <c r="AA49" s="16"/>
      <c r="AB49" s="16"/>
      <c r="AC49" s="16"/>
      <c r="AD49" s="16"/>
      <c r="AE49" s="16"/>
      <c r="AF49" s="16"/>
      <c r="AG49" s="16"/>
    </row>
    <row r="50" spans="2:33">
      <c r="B50" s="16"/>
      <c r="C50" s="16"/>
      <c r="D50" s="16"/>
      <c r="E50" s="16"/>
      <c r="F50" s="16"/>
      <c r="G50" s="16"/>
      <c r="H50" s="16"/>
      <c r="I50" s="16"/>
      <c r="J50" s="16"/>
      <c r="K50" s="16"/>
      <c r="L50" s="16"/>
      <c r="M50" s="16"/>
      <c r="N50" s="16"/>
      <c r="O50" s="16"/>
      <c r="P50" s="16"/>
      <c r="Q50" s="16"/>
      <c r="R50" s="16"/>
      <c r="S50" s="16"/>
      <c r="T50" s="16"/>
      <c r="U50" s="16"/>
      <c r="V50" s="16"/>
      <c r="W50" s="16"/>
      <c r="X50" s="16"/>
      <c r="Y50" s="16"/>
      <c r="Z50" s="16"/>
      <c r="AA50" s="16"/>
      <c r="AB50" s="16"/>
      <c r="AC50" s="16"/>
      <c r="AD50" s="16"/>
      <c r="AE50" s="16"/>
      <c r="AF50" s="16"/>
      <c r="AG50" s="16"/>
    </row>
    <row r="51" spans="2:33">
      <c r="D51" s="16"/>
      <c r="E51" s="16"/>
      <c r="F51" s="16"/>
      <c r="G51" s="16"/>
      <c r="H51" s="16"/>
      <c r="I51" s="16"/>
      <c r="J51" s="16"/>
      <c r="K51" s="16"/>
      <c r="L51" s="16"/>
      <c r="M51" s="16"/>
      <c r="N51" s="16"/>
      <c r="O51" s="16"/>
      <c r="P51" s="16"/>
      <c r="Q51" s="16"/>
      <c r="R51" s="16"/>
      <c r="S51" s="16"/>
      <c r="T51" s="16"/>
      <c r="U51" s="16"/>
      <c r="V51" s="16"/>
      <c r="W51" s="16"/>
      <c r="X51" s="16"/>
      <c r="Y51" s="16"/>
      <c r="Z51" s="16"/>
      <c r="AA51" s="16"/>
      <c r="AB51" s="16"/>
      <c r="AC51" s="16"/>
      <c r="AD51" s="16"/>
      <c r="AE51" s="16"/>
      <c r="AF51" s="16"/>
      <c r="AG51" s="16"/>
    </row>
    <row r="54" spans="2:33">
      <c r="B54" s="16"/>
      <c r="C54" s="16"/>
      <c r="D54" s="16"/>
      <c r="E54" s="16"/>
      <c r="F54" s="16"/>
      <c r="G54" s="16"/>
      <c r="H54" s="16"/>
      <c r="I54" s="16"/>
      <c r="J54" s="16"/>
      <c r="K54" s="16"/>
      <c r="L54" s="16"/>
      <c r="M54" s="16"/>
      <c r="N54" s="16"/>
      <c r="O54" s="16"/>
      <c r="P54" s="16"/>
      <c r="Q54" s="16"/>
      <c r="R54" s="16"/>
      <c r="S54" s="16"/>
      <c r="T54" s="16"/>
      <c r="U54" s="16"/>
      <c r="V54" s="16"/>
      <c r="W54" s="16"/>
      <c r="X54" s="16"/>
      <c r="Y54" s="16"/>
      <c r="Z54" s="16"/>
      <c r="AA54" s="16"/>
      <c r="AB54" s="16"/>
      <c r="AC54" s="16"/>
      <c r="AD54" s="16"/>
      <c r="AE54" s="16"/>
      <c r="AF54" s="16"/>
      <c r="AG54" s="16"/>
    </row>
    <row r="56" spans="2:33">
      <c r="B56" s="21"/>
    </row>
    <row r="57" spans="2:33">
      <c r="B57" s="21"/>
    </row>
    <row r="58" spans="2:33">
      <c r="B58" s="21"/>
    </row>
    <row r="59" spans="2:33">
      <c r="B59" s="21"/>
    </row>
    <row r="60" spans="2:33">
      <c r="B60" s="21"/>
    </row>
    <row r="61" spans="2:33">
      <c r="B61" s="21"/>
    </row>
    <row r="62" spans="2:33">
      <c r="B62" s="21"/>
    </row>
    <row r="63" spans="2:33">
      <c r="B63" s="21"/>
    </row>
    <row r="64" spans="2:33">
      <c r="B64" s="21"/>
    </row>
    <row r="65" spans="2:2">
      <c r="B65" s="21"/>
    </row>
    <row r="66" spans="2:2">
      <c r="B66" s="21"/>
    </row>
    <row r="67" spans="2:2">
      <c r="B67" s="21"/>
    </row>
    <row r="68" spans="2:2">
      <c r="B68" s="21"/>
    </row>
    <row r="69" spans="2:2">
      <c r="B69" s="21"/>
    </row>
    <row r="70" spans="2:2">
      <c r="B70" s="21"/>
    </row>
    <row r="71" spans="2:2">
      <c r="B71" s="21"/>
    </row>
    <row r="72" spans="2:2">
      <c r="B72" s="21"/>
    </row>
    <row r="73" spans="2:2">
      <c r="B73" s="21"/>
    </row>
    <row r="74" spans="2:2">
      <c r="B74" s="21"/>
    </row>
    <row r="75" spans="2:2">
      <c r="B75" s="21"/>
    </row>
    <row r="76" spans="2:2">
      <c r="B76" s="21"/>
    </row>
    <row r="77" spans="2:2">
      <c r="B77" s="21"/>
    </row>
    <row r="78" spans="2:2">
      <c r="B78" s="21"/>
    </row>
    <row r="79" spans="2:2">
      <c r="B79" s="21"/>
    </row>
    <row r="80" spans="2:2">
      <c r="B80" s="21"/>
    </row>
    <row r="81" spans="2:2">
      <c r="B81" s="21"/>
    </row>
    <row r="82" spans="2:2">
      <c r="B82" s="21"/>
    </row>
    <row r="83" spans="2:2">
      <c r="B83" s="21"/>
    </row>
    <row r="84" spans="2:2">
      <c r="B84" s="21"/>
    </row>
    <row r="85" spans="2:2">
      <c r="B85" s="21"/>
    </row>
    <row r="86" spans="2:2">
      <c r="B86" s="21"/>
    </row>
  </sheetData>
  <phoneticPr fontId="34" type="noConversion"/>
  <pageMargins left="0.7" right="0.7" top="0.75" bottom="0.75" header="0.3" footer="0.3"/>
  <drawing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theme="3"/>
  </sheetPr>
  <dimension ref="A1:AI26"/>
  <sheetViews>
    <sheetView workbookViewId="0">
      <selection activeCell="N19" sqref="N19"/>
    </sheetView>
  </sheetViews>
  <sheetFormatPr defaultColWidth="9.140625" defaultRowHeight="15"/>
  <cols>
    <col min="1" max="1" width="39.85546875" customWidth="1"/>
  </cols>
  <sheetData>
    <row r="1" spans="1:35">
      <c r="A1" s="24" t="s">
        <v>27</v>
      </c>
      <c r="B1" s="1">
        <v>2020</v>
      </c>
      <c r="C1" s="1">
        <v>2021</v>
      </c>
      <c r="D1" s="1">
        <v>2022</v>
      </c>
      <c r="E1" s="1">
        <v>2023</v>
      </c>
      <c r="F1" s="1">
        <v>2024</v>
      </c>
      <c r="G1" s="1">
        <v>2025</v>
      </c>
      <c r="H1" s="1">
        <v>2026</v>
      </c>
      <c r="I1" s="1">
        <v>2027</v>
      </c>
      <c r="J1" s="1">
        <v>2028</v>
      </c>
      <c r="K1" s="1">
        <v>2029</v>
      </c>
      <c r="L1" s="1">
        <v>2030</v>
      </c>
      <c r="M1" s="1">
        <v>2031</v>
      </c>
      <c r="N1" s="1">
        <v>2032</v>
      </c>
      <c r="O1" s="1">
        <v>2033</v>
      </c>
      <c r="P1" s="1">
        <v>2034</v>
      </c>
      <c r="Q1" s="1">
        <v>2035</v>
      </c>
      <c r="R1" s="1">
        <v>2036</v>
      </c>
      <c r="S1" s="1">
        <v>2037</v>
      </c>
      <c r="T1" s="1">
        <v>2038</v>
      </c>
      <c r="U1" s="1">
        <v>2039</v>
      </c>
      <c r="V1" s="1">
        <v>2040</v>
      </c>
      <c r="W1" s="1">
        <v>2041</v>
      </c>
      <c r="X1" s="1">
        <v>2042</v>
      </c>
      <c r="Y1" s="1">
        <v>2043</v>
      </c>
      <c r="Z1" s="1">
        <v>2044</v>
      </c>
      <c r="AA1" s="1">
        <v>2045</v>
      </c>
      <c r="AB1" s="1">
        <v>2046</v>
      </c>
      <c r="AC1" s="1">
        <v>2047</v>
      </c>
      <c r="AD1" s="1">
        <v>2048</v>
      </c>
      <c r="AE1" s="1">
        <v>2049</v>
      </c>
      <c r="AF1" s="1">
        <v>2050</v>
      </c>
      <c r="AG1" s="1"/>
      <c r="AH1" s="1"/>
      <c r="AI1" s="1"/>
    </row>
    <row r="2" spans="1:35">
      <c r="A2" t="s">
        <v>2</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row>
    <row r="3" spans="1:35">
      <c r="A3" t="s">
        <v>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5">
      <c r="A4" t="s">
        <v>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5">
      <c r="A5" t="s">
        <v>5</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5">
      <c r="A6" t="s">
        <v>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5">
      <c r="A7" t="s">
        <v>7</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5">
      <c r="A8" t="s">
        <v>8</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5">
      <c r="A9" t="s">
        <v>9</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5">
      <c r="A10" t="s">
        <v>10</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5">
      <c r="A11" t="s">
        <v>11</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5">
      <c r="A12" t="s">
        <v>12</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5">
      <c r="A13" t="s">
        <v>13</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5">
      <c r="A14" t="s">
        <v>14</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5">
      <c r="A15" t="s">
        <v>15</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5">
      <c r="A16" t="s">
        <v>16</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c r="A17" t="s">
        <v>17</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c r="A18" t="s">
        <v>18</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c r="A19" t="s">
        <v>19</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c r="A20" t="s">
        <v>20</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c r="A21" t="s">
        <v>21</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c r="A22" t="s">
        <v>22</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c r="A23" t="s">
        <v>23</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c r="A24" t="s">
        <v>24</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c r="A25" t="s">
        <v>25</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c r="A26" t="s">
        <v>26</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sheetData>
  <phoneticPr fontId="34"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33</vt:i4>
      </vt:variant>
    </vt:vector>
  </HeadingPairs>
  <TitlesOfParts>
    <vt:vector size="33" baseType="lpstr">
      <vt:lpstr>About</vt:lpstr>
      <vt:lpstr>KEEI BAU - Overview</vt:lpstr>
      <vt:lpstr>KEEI BAU - Industry</vt:lpstr>
      <vt:lpstr>KEEI BAU - Gas Supply</vt:lpstr>
      <vt:lpstr>KEEI BAU - Oil Supply</vt:lpstr>
      <vt:lpstr>KEEI BAU - Coal Supply</vt:lpstr>
      <vt:lpstr>2019 KESIS Energy Balance</vt:lpstr>
      <vt:lpstr>BAU Energy Forecast_Transport</vt:lpstr>
      <vt:lpstr>Energy BAU_Residential</vt:lpstr>
      <vt:lpstr>Energy BAU_Service</vt:lpstr>
      <vt:lpstr>2019 KESIS Energy Balance (2)</vt:lpstr>
      <vt:lpstr>Steel Split</vt:lpstr>
      <vt:lpstr>Petrochemicals Split</vt:lpstr>
      <vt:lpstr>Non-ferrous Metals Split</vt:lpstr>
      <vt:lpstr>Machinery Split</vt:lpstr>
      <vt:lpstr>Others Split</vt:lpstr>
      <vt:lpstr>Water and Waste</vt:lpstr>
      <vt:lpstr>CHP</vt:lpstr>
      <vt:lpstr>BIFUbC-coal pre-CHP</vt:lpstr>
      <vt:lpstr>BIFUbC-natural-gas pre-CHP</vt:lpstr>
      <vt:lpstr>BIFUbC-biomass pre-CHP</vt:lpstr>
      <vt:lpstr>BIFUbC-petroleum-diesel pre-CHP</vt:lpstr>
      <vt:lpstr>sum_all</vt:lpstr>
      <vt:lpstr>BIFUbC-electricity</vt:lpstr>
      <vt:lpstr>BIFUbC-coal</vt:lpstr>
      <vt:lpstr>BIFUbC-natural-gas</vt:lpstr>
      <vt:lpstr>BIFUbC-biomass</vt:lpstr>
      <vt:lpstr>BIFUbC-heat</vt:lpstr>
      <vt:lpstr>BIFUbC-crude-oil</vt:lpstr>
      <vt:lpstr>BIFUbC-petroleum-diesel</vt:lpstr>
      <vt:lpstr>BIFUbC-heavy-or-residual-oil</vt:lpstr>
      <vt:lpstr>BIFUbC-LPG-propane-or-butane</vt:lpstr>
      <vt:lpstr>BIFUbC-hydrogen</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 Mahajan</cp:lastModifiedBy>
  <dcterms:created xsi:type="dcterms:W3CDTF">2014-03-20T21:01:41Z</dcterms:created>
  <dcterms:modified xsi:type="dcterms:W3CDTF">2023-09-27T18:55:22Z</dcterms:modified>
</cp:coreProperties>
</file>