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autoCompressPictures="0" defaultThemeVersion="124226"/>
  <mc:AlternateContent xmlns:mc="http://schemas.openxmlformats.org/markup-compatibility/2006">
    <mc:Choice Requires="x15">
      <x15ac:absPath xmlns:x15ac="http://schemas.microsoft.com/office/spreadsheetml/2010/11/ac" url="C:\Users\mmahajan\Documents\eps-southkorea\InputData\indst\BIFUbC\"/>
    </mc:Choice>
  </mc:AlternateContent>
  <xr:revisionPtr revIDLastSave="0" documentId="13_ncr:1_{94C54563-1B69-4D66-B742-89582BC52548}" xr6:coauthVersionLast="47" xr6:coauthVersionMax="47" xr10:uidLastSave="{00000000-0000-0000-0000-000000000000}"/>
  <bookViews>
    <workbookView xWindow="-110" yWindow="-110" windowWidth="19420" windowHeight="10420"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Steel Split" sheetId="84" r:id="rId11"/>
    <sheet name="Petrochemicals Split" sheetId="82" r:id="rId12"/>
    <sheet name="Non-ferrous Metals Split" sheetId="85" r:id="rId13"/>
    <sheet name="Machinery Split" sheetId="86" r:id="rId14"/>
    <sheet name="Others Split" sheetId="81" r:id="rId15"/>
    <sheet name="Water and Waste" sheetId="91" r:id="rId16"/>
    <sheet name="sum_all" sheetId="92" r:id="rId17"/>
    <sheet name="BIFUbC-electricity" sheetId="15" r:id="rId18"/>
    <sheet name="BIFUbC-coal" sheetId="16" r:id="rId19"/>
    <sheet name="BIFUbC-natural-gas" sheetId="17" r:id="rId20"/>
    <sheet name="BIFUbC-biomass" sheetId="18" r:id="rId21"/>
    <sheet name="BIFUbC-heat" sheetId="20" r:id="rId22"/>
    <sheet name="BIFUbC-crude-oil" sheetId="21" r:id="rId23"/>
    <sheet name="BIFUbC-petroleum-diesel" sheetId="19" r:id="rId24"/>
    <sheet name="BIFUbC-heavy-or-residual-oil" sheetId="22" r:id="rId25"/>
    <sheet name="BIFUbC-LPG-propane-or-butane" sheetId="23" r:id="rId26"/>
    <sheet name="BIFUbC-hydrogen" sheetId="24" r:id="rId27"/>
  </sheets>
  <externalReferences>
    <externalReference r:id="rId28"/>
  </externalReferences>
  <definedNames>
    <definedName name="gal_per_barrel">[1]About!$A$63</definedName>
    <definedName name="RoundFactor_Growth">2</definedName>
    <definedName name="RoundFactor_Valu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92" l="1"/>
  <c r="C59" i="92" s="1"/>
  <c r="D3" i="92"/>
  <c r="D59" i="92" s="1"/>
  <c r="E3" i="92"/>
  <c r="E59" i="92" s="1"/>
  <c r="F3" i="92"/>
  <c r="F59" i="92" s="1"/>
  <c r="G3" i="92"/>
  <c r="G59" i="92" s="1"/>
  <c r="H3" i="92"/>
  <c r="H59" i="92" s="1"/>
  <c r="I3" i="92"/>
  <c r="I59" i="92" s="1"/>
  <c r="J3" i="92"/>
  <c r="J59" i="92" s="1"/>
  <c r="K3" i="92"/>
  <c r="K59" i="92" s="1"/>
  <c r="L3" i="92"/>
  <c r="L59" i="92" s="1"/>
  <c r="M3" i="92"/>
  <c r="M59" i="92" s="1"/>
  <c r="N3" i="92"/>
  <c r="N59" i="92" s="1"/>
  <c r="O3" i="92"/>
  <c r="O59" i="92" s="1"/>
  <c r="P3" i="92"/>
  <c r="P59" i="92" s="1"/>
  <c r="Q3" i="92"/>
  <c r="Q59" i="92" s="1"/>
  <c r="R3" i="92"/>
  <c r="R59" i="92" s="1"/>
  <c r="S3" i="92"/>
  <c r="S59" i="92" s="1"/>
  <c r="T3" i="92"/>
  <c r="T59" i="92" s="1"/>
  <c r="U3" i="92"/>
  <c r="U59" i="92" s="1"/>
  <c r="V3" i="92"/>
  <c r="V59" i="92" s="1"/>
  <c r="W3" i="92"/>
  <c r="W59" i="92" s="1"/>
  <c r="X3" i="92"/>
  <c r="X59" i="92" s="1"/>
  <c r="Y3" i="92"/>
  <c r="Y59" i="92" s="1"/>
  <c r="Z3" i="92"/>
  <c r="Z59" i="92" s="1"/>
  <c r="AA3" i="92"/>
  <c r="AA59" i="92" s="1"/>
  <c r="AB3" i="92"/>
  <c r="AB59" i="92" s="1"/>
  <c r="AC3" i="92"/>
  <c r="AC59" i="92" s="1"/>
  <c r="AD3" i="92"/>
  <c r="AD59" i="92" s="1"/>
  <c r="AE3" i="92"/>
  <c r="AE59" i="92" s="1"/>
  <c r="AF3" i="92"/>
  <c r="AF59" i="92" s="1"/>
  <c r="C4" i="92"/>
  <c r="C60" i="92" s="1"/>
  <c r="D4" i="92"/>
  <c r="D60" i="92" s="1"/>
  <c r="E4" i="92"/>
  <c r="E60" i="92" s="1"/>
  <c r="F4" i="92"/>
  <c r="F60" i="92" s="1"/>
  <c r="G4" i="92"/>
  <c r="G60" i="92" s="1"/>
  <c r="H4" i="92"/>
  <c r="H60" i="92" s="1"/>
  <c r="I4" i="92"/>
  <c r="I60" i="92" s="1"/>
  <c r="J4" i="92"/>
  <c r="J60" i="92" s="1"/>
  <c r="K4" i="92"/>
  <c r="K60" i="92" s="1"/>
  <c r="L4" i="92"/>
  <c r="L60" i="92" s="1"/>
  <c r="M4" i="92"/>
  <c r="M60" i="92" s="1"/>
  <c r="N4" i="92"/>
  <c r="N60" i="92" s="1"/>
  <c r="O4" i="92"/>
  <c r="O60" i="92" s="1"/>
  <c r="P4" i="92"/>
  <c r="P60" i="92" s="1"/>
  <c r="Q4" i="92"/>
  <c r="Q60" i="92" s="1"/>
  <c r="R4" i="92"/>
  <c r="R60" i="92" s="1"/>
  <c r="S4" i="92"/>
  <c r="S60" i="92" s="1"/>
  <c r="T4" i="92"/>
  <c r="T60" i="92" s="1"/>
  <c r="U4" i="92"/>
  <c r="U60" i="92" s="1"/>
  <c r="V4" i="92"/>
  <c r="V60" i="92" s="1"/>
  <c r="W4" i="92"/>
  <c r="W60" i="92" s="1"/>
  <c r="X4" i="92"/>
  <c r="X60" i="92" s="1"/>
  <c r="Y4" i="92"/>
  <c r="Y60" i="92" s="1"/>
  <c r="Z4" i="92"/>
  <c r="Z60" i="92" s="1"/>
  <c r="AA4" i="92"/>
  <c r="AA60" i="92" s="1"/>
  <c r="AB4" i="92"/>
  <c r="AB60" i="92" s="1"/>
  <c r="AC4" i="92"/>
  <c r="AC60" i="92" s="1"/>
  <c r="AD4" i="92"/>
  <c r="AD60" i="92" s="1"/>
  <c r="AE4" i="92"/>
  <c r="AE60" i="92" s="1"/>
  <c r="AF4" i="92"/>
  <c r="AF60" i="92" s="1"/>
  <c r="C6" i="92"/>
  <c r="C62" i="92" s="1"/>
  <c r="D6" i="92"/>
  <c r="D62" i="92" s="1"/>
  <c r="E6" i="92"/>
  <c r="E62" i="92" s="1"/>
  <c r="F6" i="92"/>
  <c r="F62" i="92" s="1"/>
  <c r="G6" i="92"/>
  <c r="G62" i="92" s="1"/>
  <c r="H6" i="92"/>
  <c r="H62" i="92" s="1"/>
  <c r="I6" i="92"/>
  <c r="I62" i="92" s="1"/>
  <c r="J6" i="92"/>
  <c r="J62" i="92" s="1"/>
  <c r="K6" i="92"/>
  <c r="K62" i="92" s="1"/>
  <c r="L6" i="92"/>
  <c r="L62" i="92" s="1"/>
  <c r="M6" i="92"/>
  <c r="M62" i="92" s="1"/>
  <c r="N6" i="92"/>
  <c r="N62" i="92" s="1"/>
  <c r="O6" i="92"/>
  <c r="O62" i="92" s="1"/>
  <c r="P6" i="92"/>
  <c r="P62" i="92" s="1"/>
  <c r="Q6" i="92"/>
  <c r="Q62" i="92" s="1"/>
  <c r="R6" i="92"/>
  <c r="R62" i="92" s="1"/>
  <c r="S6" i="92"/>
  <c r="S62" i="92" s="1"/>
  <c r="T6" i="92"/>
  <c r="T62" i="92" s="1"/>
  <c r="U6" i="92"/>
  <c r="U62" i="92" s="1"/>
  <c r="V6" i="92"/>
  <c r="V62" i="92" s="1"/>
  <c r="W6" i="92"/>
  <c r="W62" i="92" s="1"/>
  <c r="X6" i="92"/>
  <c r="X62" i="92" s="1"/>
  <c r="Y6" i="92"/>
  <c r="Y62" i="92" s="1"/>
  <c r="Z6" i="92"/>
  <c r="Z62" i="92" s="1"/>
  <c r="AA6" i="92"/>
  <c r="AA62" i="92" s="1"/>
  <c r="AB6" i="92"/>
  <c r="AB62" i="92" s="1"/>
  <c r="AC6" i="92"/>
  <c r="AC62" i="92" s="1"/>
  <c r="AD6" i="92"/>
  <c r="AD62" i="92" s="1"/>
  <c r="AE6" i="92"/>
  <c r="AE62" i="92" s="1"/>
  <c r="AF6" i="92"/>
  <c r="AF62" i="92" s="1"/>
  <c r="C7" i="92"/>
  <c r="C63" i="92" s="1"/>
  <c r="D7" i="92"/>
  <c r="D63" i="92" s="1"/>
  <c r="E7" i="92"/>
  <c r="E63" i="92" s="1"/>
  <c r="F7" i="92"/>
  <c r="F63" i="92" s="1"/>
  <c r="G7" i="92"/>
  <c r="G63" i="92" s="1"/>
  <c r="H7" i="92"/>
  <c r="H63" i="92" s="1"/>
  <c r="I7" i="92"/>
  <c r="I63" i="92" s="1"/>
  <c r="J7" i="92"/>
  <c r="J63" i="92" s="1"/>
  <c r="K7" i="92"/>
  <c r="K63" i="92" s="1"/>
  <c r="L7" i="92"/>
  <c r="L63" i="92" s="1"/>
  <c r="M7" i="92"/>
  <c r="M63" i="92" s="1"/>
  <c r="N7" i="92"/>
  <c r="N63" i="92" s="1"/>
  <c r="O7" i="92"/>
  <c r="O63" i="92" s="1"/>
  <c r="P7" i="92"/>
  <c r="P63" i="92" s="1"/>
  <c r="Q7" i="92"/>
  <c r="Q63" i="92" s="1"/>
  <c r="R7" i="92"/>
  <c r="R63" i="92" s="1"/>
  <c r="S7" i="92"/>
  <c r="S63" i="92" s="1"/>
  <c r="T7" i="92"/>
  <c r="T63" i="92" s="1"/>
  <c r="U7" i="92"/>
  <c r="U63" i="92" s="1"/>
  <c r="V7" i="92"/>
  <c r="V63" i="92" s="1"/>
  <c r="W7" i="92"/>
  <c r="W63" i="92" s="1"/>
  <c r="X7" i="92"/>
  <c r="X63" i="92" s="1"/>
  <c r="Y7" i="92"/>
  <c r="Y63" i="92" s="1"/>
  <c r="Z7" i="92"/>
  <c r="Z63" i="92" s="1"/>
  <c r="AA7" i="92"/>
  <c r="AA63" i="92" s="1"/>
  <c r="AB7" i="92"/>
  <c r="AB63" i="92" s="1"/>
  <c r="AC7" i="92"/>
  <c r="AC63" i="92" s="1"/>
  <c r="AD7" i="92"/>
  <c r="AD63" i="92" s="1"/>
  <c r="AE7" i="92"/>
  <c r="AE63" i="92" s="1"/>
  <c r="AF7" i="92"/>
  <c r="AF63" i="92" s="1"/>
  <c r="C8" i="92"/>
  <c r="C64" i="92" s="1"/>
  <c r="D8" i="92"/>
  <c r="D64" i="92" s="1"/>
  <c r="E8" i="92"/>
  <c r="E64" i="92" s="1"/>
  <c r="F8" i="92"/>
  <c r="F64" i="92" s="1"/>
  <c r="G8" i="92"/>
  <c r="G64" i="92" s="1"/>
  <c r="H8" i="92"/>
  <c r="H64" i="92" s="1"/>
  <c r="I8" i="92"/>
  <c r="I64" i="92" s="1"/>
  <c r="J8" i="92"/>
  <c r="J64" i="92" s="1"/>
  <c r="K8" i="92"/>
  <c r="K64" i="92" s="1"/>
  <c r="L8" i="92"/>
  <c r="L64" i="92" s="1"/>
  <c r="M8" i="92"/>
  <c r="M64" i="92" s="1"/>
  <c r="N8" i="92"/>
  <c r="N64" i="92" s="1"/>
  <c r="O8" i="92"/>
  <c r="O64" i="92" s="1"/>
  <c r="P8" i="92"/>
  <c r="P64" i="92" s="1"/>
  <c r="Q8" i="92"/>
  <c r="Q64" i="92" s="1"/>
  <c r="R8" i="92"/>
  <c r="R64" i="92" s="1"/>
  <c r="S8" i="92"/>
  <c r="S64" i="92" s="1"/>
  <c r="T8" i="92"/>
  <c r="T64" i="92" s="1"/>
  <c r="U8" i="92"/>
  <c r="U64" i="92" s="1"/>
  <c r="V8" i="92"/>
  <c r="V64" i="92" s="1"/>
  <c r="W8" i="92"/>
  <c r="W64" i="92" s="1"/>
  <c r="X8" i="92"/>
  <c r="X64" i="92" s="1"/>
  <c r="Y8" i="92"/>
  <c r="Y64" i="92" s="1"/>
  <c r="Z8" i="92"/>
  <c r="Z64" i="92" s="1"/>
  <c r="AA8" i="92"/>
  <c r="AA64" i="92" s="1"/>
  <c r="AB8" i="92"/>
  <c r="AB64" i="92" s="1"/>
  <c r="AC8" i="92"/>
  <c r="AC64" i="92" s="1"/>
  <c r="AD8" i="92"/>
  <c r="AD64" i="92" s="1"/>
  <c r="AE8" i="92"/>
  <c r="AE64" i="92" s="1"/>
  <c r="AF8" i="92"/>
  <c r="AF64" i="92" s="1"/>
  <c r="C9" i="92"/>
  <c r="C65" i="92" s="1"/>
  <c r="D9" i="92"/>
  <c r="D65" i="92" s="1"/>
  <c r="E9" i="92"/>
  <c r="E65" i="92" s="1"/>
  <c r="F9" i="92"/>
  <c r="F65" i="92" s="1"/>
  <c r="G9" i="92"/>
  <c r="G65" i="92" s="1"/>
  <c r="H9" i="92"/>
  <c r="H65" i="92" s="1"/>
  <c r="I9" i="92"/>
  <c r="I65" i="92" s="1"/>
  <c r="J9" i="92"/>
  <c r="J65" i="92" s="1"/>
  <c r="K9" i="92"/>
  <c r="K65" i="92" s="1"/>
  <c r="L9" i="92"/>
  <c r="L65" i="92" s="1"/>
  <c r="M9" i="92"/>
  <c r="M65" i="92" s="1"/>
  <c r="N9" i="92"/>
  <c r="N65" i="92" s="1"/>
  <c r="O9" i="92"/>
  <c r="O65" i="92" s="1"/>
  <c r="P9" i="92"/>
  <c r="P65" i="92" s="1"/>
  <c r="Q9" i="92"/>
  <c r="Q65" i="92" s="1"/>
  <c r="R9" i="92"/>
  <c r="R65" i="92" s="1"/>
  <c r="S9" i="92"/>
  <c r="S65" i="92" s="1"/>
  <c r="T9" i="92"/>
  <c r="T65" i="92" s="1"/>
  <c r="U9" i="92"/>
  <c r="U65" i="92" s="1"/>
  <c r="V9" i="92"/>
  <c r="V65" i="92" s="1"/>
  <c r="W9" i="92"/>
  <c r="W65" i="92" s="1"/>
  <c r="X9" i="92"/>
  <c r="X65" i="92" s="1"/>
  <c r="Y9" i="92"/>
  <c r="Y65" i="92" s="1"/>
  <c r="Z9" i="92"/>
  <c r="Z65" i="92" s="1"/>
  <c r="AA9" i="92"/>
  <c r="AA65" i="92" s="1"/>
  <c r="AB9" i="92"/>
  <c r="AB65" i="92" s="1"/>
  <c r="AC9" i="92"/>
  <c r="AC65" i="92" s="1"/>
  <c r="AD9" i="92"/>
  <c r="AD65" i="92" s="1"/>
  <c r="AE9" i="92"/>
  <c r="AE65" i="92" s="1"/>
  <c r="AF9" i="92"/>
  <c r="AF65" i="92" s="1"/>
  <c r="C10" i="92"/>
  <c r="C66" i="92" s="1"/>
  <c r="D10" i="92"/>
  <c r="D66" i="92" s="1"/>
  <c r="E10" i="92"/>
  <c r="E66" i="92" s="1"/>
  <c r="F10" i="92"/>
  <c r="F66" i="92" s="1"/>
  <c r="G10" i="92"/>
  <c r="G66" i="92" s="1"/>
  <c r="H10" i="92"/>
  <c r="H66" i="92" s="1"/>
  <c r="I10" i="92"/>
  <c r="I66" i="92" s="1"/>
  <c r="J10" i="92"/>
  <c r="J66" i="92" s="1"/>
  <c r="K10" i="92"/>
  <c r="K66" i="92" s="1"/>
  <c r="L10" i="92"/>
  <c r="L66" i="92" s="1"/>
  <c r="M10" i="92"/>
  <c r="M66" i="92" s="1"/>
  <c r="N10" i="92"/>
  <c r="N66" i="92" s="1"/>
  <c r="O10" i="92"/>
  <c r="O66" i="92" s="1"/>
  <c r="P10" i="92"/>
  <c r="P66" i="92" s="1"/>
  <c r="Q10" i="92"/>
  <c r="Q66" i="92" s="1"/>
  <c r="R10" i="92"/>
  <c r="R66" i="92" s="1"/>
  <c r="S10" i="92"/>
  <c r="S66" i="92" s="1"/>
  <c r="T10" i="92"/>
  <c r="T66" i="92" s="1"/>
  <c r="U10" i="92"/>
  <c r="U66" i="92" s="1"/>
  <c r="V10" i="92"/>
  <c r="V66" i="92" s="1"/>
  <c r="W10" i="92"/>
  <c r="W66" i="92" s="1"/>
  <c r="X10" i="92"/>
  <c r="X66" i="92" s="1"/>
  <c r="Y10" i="92"/>
  <c r="Y66" i="92" s="1"/>
  <c r="Z10" i="92"/>
  <c r="Z66" i="92" s="1"/>
  <c r="AA10" i="92"/>
  <c r="AA66" i="92" s="1"/>
  <c r="AB10" i="92"/>
  <c r="AB66" i="92" s="1"/>
  <c r="AC10" i="92"/>
  <c r="AC66" i="92" s="1"/>
  <c r="AD10" i="92"/>
  <c r="AD66" i="92" s="1"/>
  <c r="AE10" i="92"/>
  <c r="AE66" i="92" s="1"/>
  <c r="AF10" i="92"/>
  <c r="AF66" i="92" s="1"/>
  <c r="C11" i="92"/>
  <c r="C67" i="92" s="1"/>
  <c r="D11" i="92"/>
  <c r="D67" i="92" s="1"/>
  <c r="E11" i="92"/>
  <c r="E67" i="92" s="1"/>
  <c r="F11" i="92"/>
  <c r="F67" i="92" s="1"/>
  <c r="G11" i="92"/>
  <c r="G67" i="92" s="1"/>
  <c r="H11" i="92"/>
  <c r="H67" i="92" s="1"/>
  <c r="I11" i="92"/>
  <c r="I67" i="92" s="1"/>
  <c r="J11" i="92"/>
  <c r="J67" i="92" s="1"/>
  <c r="K11" i="92"/>
  <c r="K67" i="92" s="1"/>
  <c r="L11" i="92"/>
  <c r="L67" i="92" s="1"/>
  <c r="M11" i="92"/>
  <c r="M67" i="92" s="1"/>
  <c r="N11" i="92"/>
  <c r="N67" i="92" s="1"/>
  <c r="O11" i="92"/>
  <c r="O67" i="92" s="1"/>
  <c r="P11" i="92"/>
  <c r="P67" i="92" s="1"/>
  <c r="Q11" i="92"/>
  <c r="Q67" i="92" s="1"/>
  <c r="R11" i="92"/>
  <c r="R67" i="92" s="1"/>
  <c r="S11" i="92"/>
  <c r="S67" i="92" s="1"/>
  <c r="T11" i="92"/>
  <c r="T67" i="92" s="1"/>
  <c r="U11" i="92"/>
  <c r="U67" i="92" s="1"/>
  <c r="V11" i="92"/>
  <c r="V67" i="92" s="1"/>
  <c r="W11" i="92"/>
  <c r="W67" i="92" s="1"/>
  <c r="X11" i="92"/>
  <c r="X67" i="92" s="1"/>
  <c r="Y11" i="92"/>
  <c r="Y67" i="92" s="1"/>
  <c r="Z11" i="92"/>
  <c r="Z67" i="92" s="1"/>
  <c r="AA11" i="92"/>
  <c r="AA67" i="92" s="1"/>
  <c r="AB11" i="92"/>
  <c r="AB67" i="92" s="1"/>
  <c r="AC11" i="92"/>
  <c r="AC67" i="92" s="1"/>
  <c r="AD11" i="92"/>
  <c r="AD67" i="92" s="1"/>
  <c r="AE11" i="92"/>
  <c r="AE67" i="92" s="1"/>
  <c r="AF11" i="92"/>
  <c r="AF67" i="92" s="1"/>
  <c r="C12" i="92"/>
  <c r="C68" i="92" s="1"/>
  <c r="D12" i="92"/>
  <c r="D68" i="92" s="1"/>
  <c r="E12" i="92"/>
  <c r="E68" i="92" s="1"/>
  <c r="F12" i="92"/>
  <c r="F68" i="92" s="1"/>
  <c r="G12" i="92"/>
  <c r="G68" i="92" s="1"/>
  <c r="H12" i="92"/>
  <c r="H68" i="92" s="1"/>
  <c r="I12" i="92"/>
  <c r="I68" i="92" s="1"/>
  <c r="J12" i="92"/>
  <c r="J68" i="92" s="1"/>
  <c r="K12" i="92"/>
  <c r="K68" i="92" s="1"/>
  <c r="L12" i="92"/>
  <c r="L68" i="92" s="1"/>
  <c r="M12" i="92"/>
  <c r="M68" i="92" s="1"/>
  <c r="N12" i="92"/>
  <c r="N68" i="92" s="1"/>
  <c r="O12" i="92"/>
  <c r="O68" i="92" s="1"/>
  <c r="P12" i="92"/>
  <c r="P68" i="92" s="1"/>
  <c r="Q12" i="92"/>
  <c r="Q68" i="92" s="1"/>
  <c r="R12" i="92"/>
  <c r="R68" i="92" s="1"/>
  <c r="S12" i="92"/>
  <c r="S68" i="92" s="1"/>
  <c r="T12" i="92"/>
  <c r="T68" i="92" s="1"/>
  <c r="U12" i="92"/>
  <c r="U68" i="92" s="1"/>
  <c r="V12" i="92"/>
  <c r="V68" i="92" s="1"/>
  <c r="W12" i="92"/>
  <c r="W68" i="92" s="1"/>
  <c r="X12" i="92"/>
  <c r="X68" i="92" s="1"/>
  <c r="Y12" i="92"/>
  <c r="Y68" i="92" s="1"/>
  <c r="Z12" i="92"/>
  <c r="Z68" i="92" s="1"/>
  <c r="AA12" i="92"/>
  <c r="AA68" i="92" s="1"/>
  <c r="AB12" i="92"/>
  <c r="AB68" i="92" s="1"/>
  <c r="AC12" i="92"/>
  <c r="AC68" i="92" s="1"/>
  <c r="AD12" i="92"/>
  <c r="AD68" i="92" s="1"/>
  <c r="AE12" i="92"/>
  <c r="AE68" i="92" s="1"/>
  <c r="AF12" i="92"/>
  <c r="AF68" i="92" s="1"/>
  <c r="C13" i="92"/>
  <c r="C69" i="92" s="1"/>
  <c r="D13" i="92"/>
  <c r="D69" i="92" s="1"/>
  <c r="E13" i="92"/>
  <c r="E69" i="92" s="1"/>
  <c r="F13" i="92"/>
  <c r="F69" i="92" s="1"/>
  <c r="G13" i="92"/>
  <c r="G69" i="92" s="1"/>
  <c r="H13" i="92"/>
  <c r="H69" i="92" s="1"/>
  <c r="I13" i="92"/>
  <c r="I69" i="92" s="1"/>
  <c r="J13" i="92"/>
  <c r="J69" i="92" s="1"/>
  <c r="K13" i="92"/>
  <c r="K69" i="92" s="1"/>
  <c r="L13" i="92"/>
  <c r="L69" i="92" s="1"/>
  <c r="M13" i="92"/>
  <c r="M69" i="92" s="1"/>
  <c r="N13" i="92"/>
  <c r="N69" i="92" s="1"/>
  <c r="O13" i="92"/>
  <c r="O69" i="92" s="1"/>
  <c r="P13" i="92"/>
  <c r="P69" i="92" s="1"/>
  <c r="Q13" i="92"/>
  <c r="Q69" i="92" s="1"/>
  <c r="R13" i="92"/>
  <c r="R69" i="92" s="1"/>
  <c r="S13" i="92"/>
  <c r="S69" i="92" s="1"/>
  <c r="T13" i="92"/>
  <c r="T69" i="92" s="1"/>
  <c r="U13" i="92"/>
  <c r="U69" i="92" s="1"/>
  <c r="V13" i="92"/>
  <c r="V69" i="92" s="1"/>
  <c r="W13" i="92"/>
  <c r="W69" i="92" s="1"/>
  <c r="X13" i="92"/>
  <c r="X69" i="92" s="1"/>
  <c r="Y13" i="92"/>
  <c r="Y69" i="92" s="1"/>
  <c r="Z13" i="92"/>
  <c r="Z69" i="92" s="1"/>
  <c r="AA13" i="92"/>
  <c r="AA69" i="92" s="1"/>
  <c r="AB13" i="92"/>
  <c r="AB69" i="92" s="1"/>
  <c r="AC13" i="92"/>
  <c r="AC69" i="92" s="1"/>
  <c r="AD13" i="92"/>
  <c r="AD69" i="92" s="1"/>
  <c r="AE13" i="92"/>
  <c r="AE69" i="92" s="1"/>
  <c r="AF13" i="92"/>
  <c r="AF69" i="92" s="1"/>
  <c r="C14" i="92"/>
  <c r="C70" i="92" s="1"/>
  <c r="D14" i="92"/>
  <c r="D70" i="92" s="1"/>
  <c r="E14" i="92"/>
  <c r="E70" i="92" s="1"/>
  <c r="F14" i="92"/>
  <c r="F70" i="92" s="1"/>
  <c r="G14" i="92"/>
  <c r="G70" i="92" s="1"/>
  <c r="H14" i="92"/>
  <c r="H70" i="92" s="1"/>
  <c r="I14" i="92"/>
  <c r="I70" i="92" s="1"/>
  <c r="J14" i="92"/>
  <c r="J70" i="92" s="1"/>
  <c r="K14" i="92"/>
  <c r="K70" i="92" s="1"/>
  <c r="L14" i="92"/>
  <c r="L70" i="92" s="1"/>
  <c r="M14" i="92"/>
  <c r="M70" i="92" s="1"/>
  <c r="N14" i="92"/>
  <c r="N70" i="92" s="1"/>
  <c r="O14" i="92"/>
  <c r="O70" i="92" s="1"/>
  <c r="P14" i="92"/>
  <c r="P70" i="92" s="1"/>
  <c r="Q14" i="92"/>
  <c r="Q70" i="92" s="1"/>
  <c r="R14" i="92"/>
  <c r="R70" i="92" s="1"/>
  <c r="S14" i="92"/>
  <c r="S70" i="92" s="1"/>
  <c r="T14" i="92"/>
  <c r="T70" i="92" s="1"/>
  <c r="U14" i="92"/>
  <c r="U70" i="92" s="1"/>
  <c r="V14" i="92"/>
  <c r="V70" i="92" s="1"/>
  <c r="W14" i="92"/>
  <c r="W70" i="92" s="1"/>
  <c r="X14" i="92"/>
  <c r="X70" i="92" s="1"/>
  <c r="Y14" i="92"/>
  <c r="Y70" i="92" s="1"/>
  <c r="Z14" i="92"/>
  <c r="Z70" i="92" s="1"/>
  <c r="AA14" i="92"/>
  <c r="AA70" i="92" s="1"/>
  <c r="AB14" i="92"/>
  <c r="AB70" i="92" s="1"/>
  <c r="AC14" i="92"/>
  <c r="AC70" i="92" s="1"/>
  <c r="AD14" i="92"/>
  <c r="AD70" i="92" s="1"/>
  <c r="AE14" i="92"/>
  <c r="AE70" i="92" s="1"/>
  <c r="AF14" i="92"/>
  <c r="AF70" i="92" s="1"/>
  <c r="C15" i="92"/>
  <c r="C71" i="92" s="1"/>
  <c r="D15" i="92"/>
  <c r="D71" i="92" s="1"/>
  <c r="E15" i="92"/>
  <c r="E71" i="92" s="1"/>
  <c r="F15" i="92"/>
  <c r="F71" i="92" s="1"/>
  <c r="G15" i="92"/>
  <c r="G71" i="92" s="1"/>
  <c r="H15" i="92"/>
  <c r="H71" i="92" s="1"/>
  <c r="I15" i="92"/>
  <c r="I71" i="92" s="1"/>
  <c r="J15" i="92"/>
  <c r="J71" i="92" s="1"/>
  <c r="K15" i="92"/>
  <c r="K71" i="92" s="1"/>
  <c r="L15" i="92"/>
  <c r="L71" i="92" s="1"/>
  <c r="M15" i="92"/>
  <c r="M71" i="92" s="1"/>
  <c r="N15" i="92"/>
  <c r="N71" i="92" s="1"/>
  <c r="O15" i="92"/>
  <c r="O71" i="92" s="1"/>
  <c r="P15" i="92"/>
  <c r="P71" i="92" s="1"/>
  <c r="Q15" i="92"/>
  <c r="Q71" i="92" s="1"/>
  <c r="R15" i="92"/>
  <c r="R71" i="92" s="1"/>
  <c r="S15" i="92"/>
  <c r="S71" i="92" s="1"/>
  <c r="T15" i="92"/>
  <c r="T71" i="92" s="1"/>
  <c r="U15" i="92"/>
  <c r="U71" i="92" s="1"/>
  <c r="V15" i="92"/>
  <c r="V71" i="92" s="1"/>
  <c r="W15" i="92"/>
  <c r="W71" i="92" s="1"/>
  <c r="X15" i="92"/>
  <c r="X71" i="92" s="1"/>
  <c r="Y15" i="92"/>
  <c r="Y71" i="92" s="1"/>
  <c r="Z15" i="92"/>
  <c r="Z71" i="92" s="1"/>
  <c r="AA15" i="92"/>
  <c r="AA71" i="92" s="1"/>
  <c r="AB15" i="92"/>
  <c r="AB71" i="92" s="1"/>
  <c r="AC15" i="92"/>
  <c r="AC71" i="92" s="1"/>
  <c r="AD15" i="92"/>
  <c r="AD71" i="92" s="1"/>
  <c r="AE15" i="92"/>
  <c r="AE71" i="92" s="1"/>
  <c r="AF15" i="92"/>
  <c r="AF71" i="92" s="1"/>
  <c r="C16" i="92"/>
  <c r="C72" i="92" s="1"/>
  <c r="D16" i="92"/>
  <c r="D72" i="92" s="1"/>
  <c r="E16" i="92"/>
  <c r="E72" i="92" s="1"/>
  <c r="F16" i="92"/>
  <c r="F72" i="92" s="1"/>
  <c r="G16" i="92"/>
  <c r="G72" i="92" s="1"/>
  <c r="H16" i="92"/>
  <c r="H72" i="92" s="1"/>
  <c r="I16" i="92"/>
  <c r="I72" i="92" s="1"/>
  <c r="J16" i="92"/>
  <c r="J72" i="92" s="1"/>
  <c r="K16" i="92"/>
  <c r="K72" i="92" s="1"/>
  <c r="L16" i="92"/>
  <c r="L72" i="92" s="1"/>
  <c r="M16" i="92"/>
  <c r="M72" i="92" s="1"/>
  <c r="N16" i="92"/>
  <c r="N72" i="92" s="1"/>
  <c r="O16" i="92"/>
  <c r="O72" i="92" s="1"/>
  <c r="P16" i="92"/>
  <c r="P72" i="92" s="1"/>
  <c r="Q16" i="92"/>
  <c r="Q72" i="92" s="1"/>
  <c r="R16" i="92"/>
  <c r="R72" i="92" s="1"/>
  <c r="S16" i="92"/>
  <c r="S72" i="92" s="1"/>
  <c r="T16" i="92"/>
  <c r="T72" i="92" s="1"/>
  <c r="U16" i="92"/>
  <c r="U72" i="92" s="1"/>
  <c r="V16" i="92"/>
  <c r="V72" i="92" s="1"/>
  <c r="W16" i="92"/>
  <c r="W72" i="92" s="1"/>
  <c r="X16" i="92"/>
  <c r="X72" i="92" s="1"/>
  <c r="Y16" i="92"/>
  <c r="Y72" i="92" s="1"/>
  <c r="Z16" i="92"/>
  <c r="Z72" i="92" s="1"/>
  <c r="AA16" i="92"/>
  <c r="AA72" i="92" s="1"/>
  <c r="AB16" i="92"/>
  <c r="AB72" i="92" s="1"/>
  <c r="AC16" i="92"/>
  <c r="AC72" i="92" s="1"/>
  <c r="AD16" i="92"/>
  <c r="AD72" i="92" s="1"/>
  <c r="AE16" i="92"/>
  <c r="AE72" i="92" s="1"/>
  <c r="AF16" i="92"/>
  <c r="AF72" i="92" s="1"/>
  <c r="C17" i="92"/>
  <c r="C73" i="92" s="1"/>
  <c r="D17" i="92"/>
  <c r="D73" i="92" s="1"/>
  <c r="E17" i="92"/>
  <c r="E73" i="92" s="1"/>
  <c r="F17" i="92"/>
  <c r="F73" i="92" s="1"/>
  <c r="G17" i="92"/>
  <c r="G73" i="92" s="1"/>
  <c r="H17" i="92"/>
  <c r="H73" i="92" s="1"/>
  <c r="I17" i="92"/>
  <c r="I73" i="92" s="1"/>
  <c r="J17" i="92"/>
  <c r="J73" i="92" s="1"/>
  <c r="K17" i="92"/>
  <c r="K73" i="92" s="1"/>
  <c r="L17" i="92"/>
  <c r="L73" i="92" s="1"/>
  <c r="M17" i="92"/>
  <c r="M73" i="92" s="1"/>
  <c r="N17" i="92"/>
  <c r="N73" i="92" s="1"/>
  <c r="O17" i="92"/>
  <c r="O73" i="92" s="1"/>
  <c r="P17" i="92"/>
  <c r="P73" i="92" s="1"/>
  <c r="Q17" i="92"/>
  <c r="Q73" i="92" s="1"/>
  <c r="R17" i="92"/>
  <c r="R73" i="92" s="1"/>
  <c r="S17" i="92"/>
  <c r="S73" i="92" s="1"/>
  <c r="T17" i="92"/>
  <c r="T73" i="92" s="1"/>
  <c r="U17" i="92"/>
  <c r="U73" i="92" s="1"/>
  <c r="V17" i="92"/>
  <c r="V73" i="92" s="1"/>
  <c r="W17" i="92"/>
  <c r="W73" i="92" s="1"/>
  <c r="X17" i="92"/>
  <c r="X73" i="92" s="1"/>
  <c r="Y17" i="92"/>
  <c r="Y73" i="92" s="1"/>
  <c r="Z17" i="92"/>
  <c r="Z73" i="92" s="1"/>
  <c r="AA17" i="92"/>
  <c r="AA73" i="92" s="1"/>
  <c r="AB17" i="92"/>
  <c r="AB73" i="92" s="1"/>
  <c r="AC17" i="92"/>
  <c r="AC73" i="92" s="1"/>
  <c r="AD17" i="92"/>
  <c r="AD73" i="92" s="1"/>
  <c r="AE17" i="92"/>
  <c r="AE73" i="92" s="1"/>
  <c r="AF17" i="92"/>
  <c r="AF73" i="92" s="1"/>
  <c r="C18" i="92"/>
  <c r="C74" i="92" s="1"/>
  <c r="D18" i="92"/>
  <c r="D74" i="92" s="1"/>
  <c r="E18" i="92"/>
  <c r="E74" i="92" s="1"/>
  <c r="F18" i="92"/>
  <c r="F74" i="92" s="1"/>
  <c r="G18" i="92"/>
  <c r="G74" i="92" s="1"/>
  <c r="H18" i="92"/>
  <c r="H74" i="92" s="1"/>
  <c r="I18" i="92"/>
  <c r="I74" i="92" s="1"/>
  <c r="J18" i="92"/>
  <c r="J74" i="92" s="1"/>
  <c r="K18" i="92"/>
  <c r="K74" i="92" s="1"/>
  <c r="L18" i="92"/>
  <c r="L74" i="92" s="1"/>
  <c r="M18" i="92"/>
  <c r="M74" i="92" s="1"/>
  <c r="N18" i="92"/>
  <c r="N74" i="92" s="1"/>
  <c r="O18" i="92"/>
  <c r="O74" i="92" s="1"/>
  <c r="P18" i="92"/>
  <c r="P74" i="92" s="1"/>
  <c r="Q18" i="92"/>
  <c r="Q74" i="92" s="1"/>
  <c r="R18" i="92"/>
  <c r="R74" i="92" s="1"/>
  <c r="S18" i="92"/>
  <c r="S74" i="92" s="1"/>
  <c r="T18" i="92"/>
  <c r="T74" i="92" s="1"/>
  <c r="U18" i="92"/>
  <c r="U74" i="92" s="1"/>
  <c r="V18" i="92"/>
  <c r="V74" i="92" s="1"/>
  <c r="W18" i="92"/>
  <c r="W74" i="92" s="1"/>
  <c r="X18" i="92"/>
  <c r="X74" i="92" s="1"/>
  <c r="Y18" i="92"/>
  <c r="Y74" i="92" s="1"/>
  <c r="Z18" i="92"/>
  <c r="Z74" i="92" s="1"/>
  <c r="AA18" i="92"/>
  <c r="AA74" i="92" s="1"/>
  <c r="AB18" i="92"/>
  <c r="AB74" i="92" s="1"/>
  <c r="AC18" i="92"/>
  <c r="AC74" i="92" s="1"/>
  <c r="AD18" i="92"/>
  <c r="AD74" i="92" s="1"/>
  <c r="AE18" i="92"/>
  <c r="AE74" i="92" s="1"/>
  <c r="AF18" i="92"/>
  <c r="AF74" i="92" s="1"/>
  <c r="C19" i="92"/>
  <c r="C75" i="92" s="1"/>
  <c r="D19" i="92"/>
  <c r="D75" i="92" s="1"/>
  <c r="E19" i="92"/>
  <c r="E75" i="92" s="1"/>
  <c r="F19" i="92"/>
  <c r="F75" i="92" s="1"/>
  <c r="G19" i="92"/>
  <c r="G75" i="92" s="1"/>
  <c r="H19" i="92"/>
  <c r="H75" i="92" s="1"/>
  <c r="I19" i="92"/>
  <c r="I75" i="92" s="1"/>
  <c r="J19" i="92"/>
  <c r="J75" i="92" s="1"/>
  <c r="K19" i="92"/>
  <c r="K75" i="92" s="1"/>
  <c r="L19" i="92"/>
  <c r="L75" i="92" s="1"/>
  <c r="M19" i="92"/>
  <c r="M75" i="92" s="1"/>
  <c r="N19" i="92"/>
  <c r="N75" i="92" s="1"/>
  <c r="O19" i="92"/>
  <c r="O75" i="92" s="1"/>
  <c r="P19" i="92"/>
  <c r="P75" i="92" s="1"/>
  <c r="Q19" i="92"/>
  <c r="Q75" i="92" s="1"/>
  <c r="R19" i="92"/>
  <c r="R75" i="92" s="1"/>
  <c r="S19" i="92"/>
  <c r="S75" i="92" s="1"/>
  <c r="T19" i="92"/>
  <c r="T75" i="92" s="1"/>
  <c r="U19" i="92"/>
  <c r="U75" i="92" s="1"/>
  <c r="V19" i="92"/>
  <c r="V75" i="92" s="1"/>
  <c r="W19" i="92"/>
  <c r="W75" i="92" s="1"/>
  <c r="X19" i="92"/>
  <c r="X75" i="92" s="1"/>
  <c r="Y19" i="92"/>
  <c r="Y75" i="92" s="1"/>
  <c r="Z19" i="92"/>
  <c r="Z75" i="92" s="1"/>
  <c r="AA19" i="92"/>
  <c r="AA75" i="92" s="1"/>
  <c r="AB19" i="92"/>
  <c r="AB75" i="92" s="1"/>
  <c r="AC19" i="92"/>
  <c r="AC75" i="92" s="1"/>
  <c r="AD19" i="92"/>
  <c r="AD75" i="92" s="1"/>
  <c r="AE19" i="92"/>
  <c r="AE75" i="92" s="1"/>
  <c r="AF19" i="92"/>
  <c r="AF75" i="92" s="1"/>
  <c r="C20" i="92"/>
  <c r="C76" i="92" s="1"/>
  <c r="D20" i="92"/>
  <c r="D76" i="92" s="1"/>
  <c r="E20" i="92"/>
  <c r="E76" i="92" s="1"/>
  <c r="F20" i="92"/>
  <c r="F76" i="92" s="1"/>
  <c r="G20" i="92"/>
  <c r="G76" i="92" s="1"/>
  <c r="H20" i="92"/>
  <c r="H76" i="92" s="1"/>
  <c r="I20" i="92"/>
  <c r="I76" i="92" s="1"/>
  <c r="J20" i="92"/>
  <c r="J76" i="92" s="1"/>
  <c r="K20" i="92"/>
  <c r="K76" i="92" s="1"/>
  <c r="L20" i="92"/>
  <c r="L76" i="92" s="1"/>
  <c r="M20" i="92"/>
  <c r="M76" i="92" s="1"/>
  <c r="N20" i="92"/>
  <c r="N76" i="92" s="1"/>
  <c r="O20" i="92"/>
  <c r="O76" i="92" s="1"/>
  <c r="P20" i="92"/>
  <c r="P76" i="92" s="1"/>
  <c r="Q20" i="92"/>
  <c r="Q76" i="92" s="1"/>
  <c r="R20" i="92"/>
  <c r="R76" i="92" s="1"/>
  <c r="S20" i="92"/>
  <c r="S76" i="92" s="1"/>
  <c r="T20" i="92"/>
  <c r="T76" i="92" s="1"/>
  <c r="U20" i="92"/>
  <c r="U76" i="92" s="1"/>
  <c r="V20" i="92"/>
  <c r="V76" i="92" s="1"/>
  <c r="W20" i="92"/>
  <c r="W76" i="92" s="1"/>
  <c r="X20" i="92"/>
  <c r="X76" i="92" s="1"/>
  <c r="Y20" i="92"/>
  <c r="Y76" i="92" s="1"/>
  <c r="Z20" i="92"/>
  <c r="Z76" i="92" s="1"/>
  <c r="AA20" i="92"/>
  <c r="AA76" i="92" s="1"/>
  <c r="AB20" i="92"/>
  <c r="AB76" i="92" s="1"/>
  <c r="AC20" i="92"/>
  <c r="AC76" i="92" s="1"/>
  <c r="AD20" i="92"/>
  <c r="AD76" i="92" s="1"/>
  <c r="AE20" i="92"/>
  <c r="AE76" i="92" s="1"/>
  <c r="AF20" i="92"/>
  <c r="AF76" i="92" s="1"/>
  <c r="C21" i="92"/>
  <c r="C77" i="92" s="1"/>
  <c r="D21" i="92"/>
  <c r="D77" i="92" s="1"/>
  <c r="E21" i="92"/>
  <c r="E77" i="92" s="1"/>
  <c r="F21" i="92"/>
  <c r="F77" i="92" s="1"/>
  <c r="G21" i="92"/>
  <c r="G77" i="92" s="1"/>
  <c r="H21" i="92"/>
  <c r="H77" i="92" s="1"/>
  <c r="I21" i="92"/>
  <c r="I77" i="92" s="1"/>
  <c r="J21" i="92"/>
  <c r="J77" i="92" s="1"/>
  <c r="K21" i="92"/>
  <c r="K77" i="92" s="1"/>
  <c r="L21" i="92"/>
  <c r="L77" i="92" s="1"/>
  <c r="M21" i="92"/>
  <c r="M77" i="92" s="1"/>
  <c r="N21" i="92"/>
  <c r="N77" i="92" s="1"/>
  <c r="O21" i="92"/>
  <c r="O77" i="92" s="1"/>
  <c r="P21" i="92"/>
  <c r="P77" i="92" s="1"/>
  <c r="Q21" i="92"/>
  <c r="Q77" i="92" s="1"/>
  <c r="R21" i="92"/>
  <c r="R77" i="92" s="1"/>
  <c r="S21" i="92"/>
  <c r="S77" i="92" s="1"/>
  <c r="T21" i="92"/>
  <c r="T77" i="92" s="1"/>
  <c r="U21" i="92"/>
  <c r="U77" i="92" s="1"/>
  <c r="V21" i="92"/>
  <c r="V77" i="92" s="1"/>
  <c r="W21" i="92"/>
  <c r="W77" i="92" s="1"/>
  <c r="X21" i="92"/>
  <c r="X77" i="92" s="1"/>
  <c r="Y21" i="92"/>
  <c r="Y77" i="92" s="1"/>
  <c r="Z21" i="92"/>
  <c r="Z77" i="92" s="1"/>
  <c r="AA21" i="92"/>
  <c r="AA77" i="92" s="1"/>
  <c r="AB21" i="92"/>
  <c r="AB77" i="92" s="1"/>
  <c r="AC21" i="92"/>
  <c r="AC77" i="92" s="1"/>
  <c r="AD21" i="92"/>
  <c r="AD77" i="92" s="1"/>
  <c r="AE21" i="92"/>
  <c r="AE77" i="92" s="1"/>
  <c r="AF21" i="92"/>
  <c r="AF77" i="92" s="1"/>
  <c r="C22" i="92"/>
  <c r="C78" i="92" s="1"/>
  <c r="D22" i="92"/>
  <c r="D78" i="92" s="1"/>
  <c r="E22" i="92"/>
  <c r="E78" i="92" s="1"/>
  <c r="F22" i="92"/>
  <c r="F78" i="92" s="1"/>
  <c r="G22" i="92"/>
  <c r="G78" i="92" s="1"/>
  <c r="H22" i="92"/>
  <c r="H78" i="92" s="1"/>
  <c r="I22" i="92"/>
  <c r="I78" i="92" s="1"/>
  <c r="J22" i="92"/>
  <c r="J78" i="92" s="1"/>
  <c r="K22" i="92"/>
  <c r="K78" i="92" s="1"/>
  <c r="L22" i="92"/>
  <c r="L78" i="92" s="1"/>
  <c r="M22" i="92"/>
  <c r="M78" i="92" s="1"/>
  <c r="N22" i="92"/>
  <c r="N78" i="92" s="1"/>
  <c r="O22" i="92"/>
  <c r="O78" i="92" s="1"/>
  <c r="P22" i="92"/>
  <c r="P78" i="92" s="1"/>
  <c r="Q22" i="92"/>
  <c r="Q78" i="92" s="1"/>
  <c r="R22" i="92"/>
  <c r="R78" i="92" s="1"/>
  <c r="S22" i="92"/>
  <c r="S78" i="92" s="1"/>
  <c r="T22" i="92"/>
  <c r="T78" i="92" s="1"/>
  <c r="U22" i="92"/>
  <c r="U78" i="92" s="1"/>
  <c r="V22" i="92"/>
  <c r="V78" i="92" s="1"/>
  <c r="W22" i="92"/>
  <c r="W78" i="92" s="1"/>
  <c r="X22" i="92"/>
  <c r="X78" i="92" s="1"/>
  <c r="Y22" i="92"/>
  <c r="Y78" i="92" s="1"/>
  <c r="Z22" i="92"/>
  <c r="Z78" i="92" s="1"/>
  <c r="AA22" i="92"/>
  <c r="AA78" i="92" s="1"/>
  <c r="AB22" i="92"/>
  <c r="AB78" i="92" s="1"/>
  <c r="AC22" i="92"/>
  <c r="AC78" i="92" s="1"/>
  <c r="AD22" i="92"/>
  <c r="AD78" i="92" s="1"/>
  <c r="AE22" i="92"/>
  <c r="AE78" i="92" s="1"/>
  <c r="AF22" i="92"/>
  <c r="AF78" i="92" s="1"/>
  <c r="C23" i="92"/>
  <c r="C79" i="92" s="1"/>
  <c r="D23" i="92"/>
  <c r="D79" i="92" s="1"/>
  <c r="E23" i="92"/>
  <c r="E79" i="92" s="1"/>
  <c r="F23" i="92"/>
  <c r="F79" i="92" s="1"/>
  <c r="G23" i="92"/>
  <c r="G79" i="92" s="1"/>
  <c r="H23" i="92"/>
  <c r="H79" i="92" s="1"/>
  <c r="I23" i="92"/>
  <c r="I79" i="92" s="1"/>
  <c r="J23" i="92"/>
  <c r="J79" i="92" s="1"/>
  <c r="K23" i="92"/>
  <c r="K79" i="92" s="1"/>
  <c r="L23" i="92"/>
  <c r="L79" i="92" s="1"/>
  <c r="M23" i="92"/>
  <c r="M79" i="92" s="1"/>
  <c r="N23" i="92"/>
  <c r="N79" i="92" s="1"/>
  <c r="O23" i="92"/>
  <c r="O79" i="92" s="1"/>
  <c r="P23" i="92"/>
  <c r="P79" i="92" s="1"/>
  <c r="Q23" i="92"/>
  <c r="Q79" i="92" s="1"/>
  <c r="R23" i="92"/>
  <c r="R79" i="92" s="1"/>
  <c r="S23" i="92"/>
  <c r="S79" i="92" s="1"/>
  <c r="T23" i="92"/>
  <c r="T79" i="92" s="1"/>
  <c r="U23" i="92"/>
  <c r="U79" i="92" s="1"/>
  <c r="V23" i="92"/>
  <c r="V79" i="92" s="1"/>
  <c r="W23" i="92"/>
  <c r="W79" i="92" s="1"/>
  <c r="X23" i="92"/>
  <c r="X79" i="92" s="1"/>
  <c r="Y23" i="92"/>
  <c r="Y79" i="92" s="1"/>
  <c r="Z23" i="92"/>
  <c r="Z79" i="92" s="1"/>
  <c r="AA23" i="92"/>
  <c r="AA79" i="92" s="1"/>
  <c r="AB23" i="92"/>
  <c r="AB79" i="92" s="1"/>
  <c r="AC23" i="92"/>
  <c r="AC79" i="92" s="1"/>
  <c r="AD23" i="92"/>
  <c r="AD79" i="92" s="1"/>
  <c r="AE23" i="92"/>
  <c r="AE79" i="92" s="1"/>
  <c r="AF23" i="92"/>
  <c r="AF79" i="92" s="1"/>
  <c r="C24" i="92"/>
  <c r="C80" i="92" s="1"/>
  <c r="D24" i="92"/>
  <c r="D80" i="92" s="1"/>
  <c r="E24" i="92"/>
  <c r="E80" i="92" s="1"/>
  <c r="F24" i="92"/>
  <c r="F80" i="92" s="1"/>
  <c r="G24" i="92"/>
  <c r="G80" i="92" s="1"/>
  <c r="H24" i="92"/>
  <c r="H80" i="92" s="1"/>
  <c r="I24" i="92"/>
  <c r="I80" i="92" s="1"/>
  <c r="J24" i="92"/>
  <c r="J80" i="92" s="1"/>
  <c r="K24" i="92"/>
  <c r="K80" i="92" s="1"/>
  <c r="L24" i="92"/>
  <c r="L80" i="92" s="1"/>
  <c r="M24" i="92"/>
  <c r="M80" i="92" s="1"/>
  <c r="N24" i="92"/>
  <c r="N80" i="92" s="1"/>
  <c r="O24" i="92"/>
  <c r="O80" i="92" s="1"/>
  <c r="P24" i="92"/>
  <c r="P80" i="92" s="1"/>
  <c r="Q24" i="92"/>
  <c r="Q80" i="92" s="1"/>
  <c r="R24" i="92"/>
  <c r="R80" i="92" s="1"/>
  <c r="S24" i="92"/>
  <c r="S80" i="92" s="1"/>
  <c r="T24" i="92"/>
  <c r="T80" i="92" s="1"/>
  <c r="U24" i="92"/>
  <c r="U80" i="92" s="1"/>
  <c r="V24" i="92"/>
  <c r="V80" i="92" s="1"/>
  <c r="W24" i="92"/>
  <c r="W80" i="92" s="1"/>
  <c r="X24" i="92"/>
  <c r="X80" i="92" s="1"/>
  <c r="Y24" i="92"/>
  <c r="Y80" i="92" s="1"/>
  <c r="Z24" i="92"/>
  <c r="Z80" i="92" s="1"/>
  <c r="AA24" i="92"/>
  <c r="AA80" i="92" s="1"/>
  <c r="AB24" i="92"/>
  <c r="AB80" i="92" s="1"/>
  <c r="AC24" i="92"/>
  <c r="AC80" i="92" s="1"/>
  <c r="AD24" i="92"/>
  <c r="AD80" i="92" s="1"/>
  <c r="AE24" i="92"/>
  <c r="AE80" i="92" s="1"/>
  <c r="AF24" i="92"/>
  <c r="AF80" i="92" s="1"/>
  <c r="C26" i="92"/>
  <c r="C82" i="92" s="1"/>
  <c r="D26" i="92"/>
  <c r="D82" i="92" s="1"/>
  <c r="E26" i="92"/>
  <c r="E82" i="92" s="1"/>
  <c r="F26" i="92"/>
  <c r="F82" i="92" s="1"/>
  <c r="G26" i="92"/>
  <c r="G82" i="92" s="1"/>
  <c r="H26" i="92"/>
  <c r="H82" i="92" s="1"/>
  <c r="I26" i="92"/>
  <c r="I82" i="92" s="1"/>
  <c r="J26" i="92"/>
  <c r="J82" i="92" s="1"/>
  <c r="K26" i="92"/>
  <c r="K82" i="92" s="1"/>
  <c r="L26" i="92"/>
  <c r="L82" i="92" s="1"/>
  <c r="M26" i="92"/>
  <c r="M82" i="92" s="1"/>
  <c r="N26" i="92"/>
  <c r="N82" i="92" s="1"/>
  <c r="O26" i="92"/>
  <c r="O82" i="92" s="1"/>
  <c r="P26" i="92"/>
  <c r="P82" i="92" s="1"/>
  <c r="Q26" i="92"/>
  <c r="Q82" i="92" s="1"/>
  <c r="R26" i="92"/>
  <c r="R82" i="92" s="1"/>
  <c r="S26" i="92"/>
  <c r="S82" i="92" s="1"/>
  <c r="T26" i="92"/>
  <c r="T82" i="92" s="1"/>
  <c r="U26" i="92"/>
  <c r="U82" i="92" s="1"/>
  <c r="V26" i="92"/>
  <c r="V82" i="92" s="1"/>
  <c r="W26" i="92"/>
  <c r="W82" i="92" s="1"/>
  <c r="X26" i="92"/>
  <c r="X82" i="92" s="1"/>
  <c r="Y26" i="92"/>
  <c r="Y82" i="92" s="1"/>
  <c r="Z26" i="92"/>
  <c r="Z82" i="92" s="1"/>
  <c r="AA26" i="92"/>
  <c r="AA82" i="92" s="1"/>
  <c r="AB26" i="92"/>
  <c r="AB82" i="92" s="1"/>
  <c r="AC26" i="92"/>
  <c r="AC82" i="92" s="1"/>
  <c r="AD26" i="92"/>
  <c r="AD82" i="92" s="1"/>
  <c r="AE26" i="92"/>
  <c r="AE82" i="92" s="1"/>
  <c r="AF26" i="92"/>
  <c r="AF82" i="92" s="1"/>
  <c r="C27" i="92"/>
  <c r="C83" i="92" s="1"/>
  <c r="D27" i="92"/>
  <c r="D83" i="92" s="1"/>
  <c r="E27" i="92"/>
  <c r="E83" i="92" s="1"/>
  <c r="F27" i="92"/>
  <c r="F83" i="92" s="1"/>
  <c r="G27" i="92"/>
  <c r="G83" i="92" s="1"/>
  <c r="H27" i="92"/>
  <c r="H83" i="92" s="1"/>
  <c r="I27" i="92"/>
  <c r="I83" i="92" s="1"/>
  <c r="J27" i="92"/>
  <c r="J83" i="92" s="1"/>
  <c r="K27" i="92"/>
  <c r="K83" i="92" s="1"/>
  <c r="L27" i="92"/>
  <c r="L83" i="92" s="1"/>
  <c r="M27" i="92"/>
  <c r="M83" i="92" s="1"/>
  <c r="N27" i="92"/>
  <c r="N83" i="92" s="1"/>
  <c r="O27" i="92"/>
  <c r="O83" i="92" s="1"/>
  <c r="P27" i="92"/>
  <c r="P83" i="92" s="1"/>
  <c r="Q27" i="92"/>
  <c r="Q83" i="92" s="1"/>
  <c r="R27" i="92"/>
  <c r="R83" i="92" s="1"/>
  <c r="S27" i="92"/>
  <c r="S83" i="92" s="1"/>
  <c r="T27" i="92"/>
  <c r="T83" i="92" s="1"/>
  <c r="U27" i="92"/>
  <c r="U83" i="92" s="1"/>
  <c r="V27" i="92"/>
  <c r="V83" i="92" s="1"/>
  <c r="W27" i="92"/>
  <c r="W83" i="92" s="1"/>
  <c r="X27" i="92"/>
  <c r="X83" i="92" s="1"/>
  <c r="Y27" i="92"/>
  <c r="Y83" i="92" s="1"/>
  <c r="Z27" i="92"/>
  <c r="Z83" i="92" s="1"/>
  <c r="AA27" i="92"/>
  <c r="AA83" i="92" s="1"/>
  <c r="AB27" i="92"/>
  <c r="AB83" i="92" s="1"/>
  <c r="AC27" i="92"/>
  <c r="AC83" i="92" s="1"/>
  <c r="AD27" i="92"/>
  <c r="AD83" i="92" s="1"/>
  <c r="AE27" i="92"/>
  <c r="AE83" i="92" s="1"/>
  <c r="AF27" i="92"/>
  <c r="AF83" i="92" s="1"/>
  <c r="B4" i="92"/>
  <c r="B60" i="92" s="1"/>
  <c r="B5" i="92"/>
  <c r="B61" i="92" s="1"/>
  <c r="B6" i="92"/>
  <c r="B62" i="92" s="1"/>
  <c r="B7" i="92"/>
  <c r="B63" i="92" s="1"/>
  <c r="B8" i="92"/>
  <c r="B64" i="92" s="1"/>
  <c r="B9" i="92"/>
  <c r="B65" i="92" s="1"/>
  <c r="B10" i="92"/>
  <c r="B66" i="92" s="1"/>
  <c r="B11" i="92"/>
  <c r="B67" i="92" s="1"/>
  <c r="B12" i="92"/>
  <c r="B68" i="92" s="1"/>
  <c r="B13" i="92"/>
  <c r="B69" i="92" s="1"/>
  <c r="B14" i="92"/>
  <c r="B70" i="92" s="1"/>
  <c r="B15" i="92"/>
  <c r="B71" i="92" s="1"/>
  <c r="B16" i="92"/>
  <c r="B72" i="92" s="1"/>
  <c r="B17" i="92"/>
  <c r="B73" i="92" s="1"/>
  <c r="B18" i="92"/>
  <c r="B74" i="92" s="1"/>
  <c r="B19" i="92"/>
  <c r="B75" i="92" s="1"/>
  <c r="B20" i="92"/>
  <c r="B76" i="92" s="1"/>
  <c r="B21" i="92"/>
  <c r="B77" i="92" s="1"/>
  <c r="B22" i="92"/>
  <c r="B78" i="92" s="1"/>
  <c r="B23" i="92"/>
  <c r="B79" i="92" s="1"/>
  <c r="B24" i="92"/>
  <c r="B80" i="92" s="1"/>
  <c r="B25" i="92"/>
  <c r="B81" i="92" s="1"/>
  <c r="B26" i="92"/>
  <c r="B82" i="92" s="1"/>
  <c r="B27" i="92"/>
  <c r="B83" i="92" s="1"/>
  <c r="B3" i="92"/>
  <c r="B59" i="92" s="1"/>
  <c r="B2" i="16" l="1"/>
  <c r="Q70" i="74"/>
  <c r="Q78" i="74" s="1"/>
  <c r="Q62" i="74"/>
  <c r="P62" i="74"/>
  <c r="P70" i="74" s="1"/>
  <c r="P78" i="74" s="1"/>
  <c r="O62" i="74"/>
  <c r="Q61" i="74"/>
  <c r="P61" i="74"/>
  <c r="P69" i="74" s="1"/>
  <c r="P77" i="74" s="1"/>
  <c r="O61" i="74"/>
  <c r="Q60" i="74"/>
  <c r="Q68" i="74" s="1"/>
  <c r="Q76" i="74" s="1"/>
  <c r="P60" i="74"/>
  <c r="P68" i="74" s="1"/>
  <c r="P76" i="74" s="1"/>
  <c r="O60" i="74"/>
  <c r="Q59" i="74"/>
  <c r="Q67" i="74" s="1"/>
  <c r="Q75" i="74" s="1"/>
  <c r="P59" i="74"/>
  <c r="P67" i="74" s="1"/>
  <c r="P75" i="74" s="1"/>
  <c r="O59" i="74"/>
  <c r="Q58" i="74"/>
  <c r="Q66" i="74" s="1"/>
  <c r="Q74" i="74" s="1"/>
  <c r="P58" i="74"/>
  <c r="P66" i="74" s="1"/>
  <c r="P74" i="74" s="1"/>
  <c r="O58" i="74"/>
  <c r="Q57" i="74"/>
  <c r="Q65" i="74" s="1"/>
  <c r="Q73" i="74" s="1"/>
  <c r="P57" i="74"/>
  <c r="P65" i="74" s="1"/>
  <c r="P73" i="74" s="1"/>
  <c r="O57" i="74"/>
  <c r="Q56" i="74"/>
  <c r="Q64" i="74" s="1"/>
  <c r="Q72" i="74" s="1"/>
  <c r="P56" i="74"/>
  <c r="O56" i="74"/>
  <c r="P64" i="74" s="1"/>
  <c r="P72" i="74" s="1"/>
  <c r="C70" i="1"/>
  <c r="A24" i="88" s="1"/>
  <c r="C29" i="91"/>
  <c r="A22" i="87"/>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Q69" i="74" l="1"/>
  <c r="Q77" i="74" s="1"/>
  <c r="A44" i="74"/>
  <c r="A33" i="89"/>
  <c r="J15" i="91"/>
  <c r="J21" i="91" s="1"/>
  <c r="H15" i="91"/>
  <c r="H21" i="91" s="1"/>
  <c r="I17" i="91"/>
  <c r="I15" i="91" s="1"/>
  <c r="I21" i="91" s="1"/>
  <c r="G16" i="91"/>
  <c r="G15" i="91" s="1"/>
  <c r="G21" i="91" s="1"/>
  <c r="I12" i="91"/>
  <c r="I18" i="91" s="1"/>
  <c r="J12" i="91"/>
  <c r="J18" i="91" s="1"/>
  <c r="H12" i="91"/>
  <c r="H18" i="91" s="1"/>
  <c r="G12" i="91"/>
  <c r="G18" i="91" s="1"/>
  <c r="E21" i="91"/>
  <c r="O40" i="74" l="1"/>
  <c r="O36" i="74"/>
  <c r="O32" i="74"/>
  <c r="O28" i="74"/>
  <c r="O24" i="74"/>
  <c r="O20" i="74"/>
  <c r="O16" i="74"/>
  <c r="O12" i="74"/>
  <c r="O8" i="74"/>
  <c r="O38" i="74"/>
  <c r="O30" i="74"/>
  <c r="O22" i="74"/>
  <c r="O10" i="74"/>
  <c r="P29" i="74"/>
  <c r="Q29" i="74" s="1"/>
  <c r="P32" i="74"/>
  <c r="Q32" i="74" s="1"/>
  <c r="P20" i="74"/>
  <c r="P12" i="74"/>
  <c r="Q12" i="74" s="1"/>
  <c r="P39" i="74"/>
  <c r="Q39" i="74" s="1"/>
  <c r="P35" i="74"/>
  <c r="P31" i="74"/>
  <c r="Q31" i="74" s="1"/>
  <c r="P27" i="74"/>
  <c r="P23" i="74"/>
  <c r="Q23" i="74" s="1"/>
  <c r="P19" i="74"/>
  <c r="Q19" i="74" s="1"/>
  <c r="P15" i="74"/>
  <c r="Q15" i="74" s="1"/>
  <c r="P11" i="74"/>
  <c r="Q11" i="74" s="1"/>
  <c r="P7" i="74"/>
  <c r="O34" i="74"/>
  <c r="O18" i="74"/>
  <c r="P37" i="74"/>
  <c r="Q37" i="74" s="1"/>
  <c r="P17" i="74"/>
  <c r="Q17" i="74" s="1"/>
  <c r="O33" i="74"/>
  <c r="O25" i="74"/>
  <c r="O17" i="74"/>
  <c r="O9" i="74"/>
  <c r="P36" i="74"/>
  <c r="Q36" i="74" s="1"/>
  <c r="P24" i="74"/>
  <c r="Q24" i="74" s="1"/>
  <c r="P8" i="74"/>
  <c r="Q8" i="74" s="1"/>
  <c r="O39" i="74"/>
  <c r="O35" i="74"/>
  <c r="O31" i="74"/>
  <c r="O27" i="74"/>
  <c r="O23" i="74"/>
  <c r="O19" i="74"/>
  <c r="O15" i="74"/>
  <c r="O11" i="74"/>
  <c r="O7" i="74"/>
  <c r="O26" i="74"/>
  <c r="O14" i="74"/>
  <c r="P33" i="74"/>
  <c r="Q33" i="74" s="1"/>
  <c r="P25" i="74"/>
  <c r="Q25" i="74" s="1"/>
  <c r="P13" i="74"/>
  <c r="O37" i="74"/>
  <c r="O21" i="74"/>
  <c r="O13" i="74"/>
  <c r="P38" i="74"/>
  <c r="Q38" i="74" s="1"/>
  <c r="P34" i="74"/>
  <c r="P30" i="74"/>
  <c r="Q30" i="74" s="1"/>
  <c r="P26" i="74"/>
  <c r="Q26" i="74" s="1"/>
  <c r="P22" i="74"/>
  <c r="Q22" i="74" s="1"/>
  <c r="P18" i="74"/>
  <c r="Q18" i="74" s="1"/>
  <c r="P14" i="74"/>
  <c r="P10" i="74"/>
  <c r="Q10" i="74" s="1"/>
  <c r="P9" i="74"/>
  <c r="Q9" i="74" s="1"/>
  <c r="P21" i="74"/>
  <c r="O29" i="74"/>
  <c r="P40" i="74"/>
  <c r="Q40" i="74" s="1"/>
  <c r="P28" i="74"/>
  <c r="P16" i="74"/>
  <c r="Q16" i="74" s="1"/>
  <c r="H24" i="91"/>
  <c r="D34" i="91" s="1"/>
  <c r="B25" i="19" s="1"/>
  <c r="C25" i="19" s="1"/>
  <c r="D25" i="19" s="1"/>
  <c r="E25" i="19" s="1"/>
  <c r="F25" i="19" s="1"/>
  <c r="G25" i="19" s="1"/>
  <c r="H25" i="19" s="1"/>
  <c r="I25" i="19" s="1"/>
  <c r="J25" i="19" s="1"/>
  <c r="K25" i="19" s="1"/>
  <c r="L25" i="19" s="1"/>
  <c r="M25" i="19" s="1"/>
  <c r="N25" i="19" s="1"/>
  <c r="O25" i="19" s="1"/>
  <c r="P25" i="19" s="1"/>
  <c r="Q25" i="19" s="1"/>
  <c r="R25" i="19" s="1"/>
  <c r="S25" i="19" s="1"/>
  <c r="T25" i="19" s="1"/>
  <c r="U25" i="19" s="1"/>
  <c r="V25" i="19" s="1"/>
  <c r="W25" i="19" s="1"/>
  <c r="X25" i="19" s="1"/>
  <c r="Y25" i="19" s="1"/>
  <c r="Z25" i="19" s="1"/>
  <c r="AA25" i="19" s="1"/>
  <c r="AB25" i="19" s="1"/>
  <c r="AC25" i="19" s="1"/>
  <c r="AD25" i="19" s="1"/>
  <c r="AE25" i="19" s="1"/>
  <c r="AF25" i="19" s="1"/>
  <c r="G24" i="91"/>
  <c r="C34" i="91" s="1"/>
  <c r="B25" i="15" s="1"/>
  <c r="C25" i="15" s="1"/>
  <c r="D25" i="15" s="1"/>
  <c r="E25" i="15" s="1"/>
  <c r="F25" i="15" s="1"/>
  <c r="G25" i="15" s="1"/>
  <c r="H25" i="15" s="1"/>
  <c r="I25" i="15" s="1"/>
  <c r="J25" i="15" s="1"/>
  <c r="K25" i="15" s="1"/>
  <c r="L25" i="15" s="1"/>
  <c r="M25" i="15" s="1"/>
  <c r="N25" i="15" s="1"/>
  <c r="O25" i="15" s="1"/>
  <c r="P25" i="15" s="1"/>
  <c r="Q25" i="15" s="1"/>
  <c r="R25" i="15" s="1"/>
  <c r="S25" i="15" s="1"/>
  <c r="T25" i="15" s="1"/>
  <c r="U25" i="15" s="1"/>
  <c r="V25" i="15" s="1"/>
  <c r="W25" i="15" s="1"/>
  <c r="X25" i="15" s="1"/>
  <c r="Y25" i="15" s="1"/>
  <c r="Z25" i="15" s="1"/>
  <c r="AA25" i="15" s="1"/>
  <c r="AB25" i="15" s="1"/>
  <c r="AC25" i="15" s="1"/>
  <c r="AD25" i="15" s="1"/>
  <c r="AE25" i="15" s="1"/>
  <c r="AF25" i="15" s="1"/>
  <c r="J24" i="91"/>
  <c r="F34" i="91" s="1"/>
  <c r="B25" i="18" s="1"/>
  <c r="C25" i="18" s="1"/>
  <c r="D25" i="18" s="1"/>
  <c r="E25" i="18" s="1"/>
  <c r="F25" i="18" s="1"/>
  <c r="G25" i="18" s="1"/>
  <c r="H25" i="18" s="1"/>
  <c r="I25" i="18" s="1"/>
  <c r="J25" i="18" s="1"/>
  <c r="K25" i="18" s="1"/>
  <c r="L25" i="18" s="1"/>
  <c r="M25" i="18" s="1"/>
  <c r="N25" i="18" s="1"/>
  <c r="O25" i="18" s="1"/>
  <c r="P25" i="18" s="1"/>
  <c r="Q25" i="18" s="1"/>
  <c r="R25" i="18" s="1"/>
  <c r="S25" i="18" s="1"/>
  <c r="T25" i="18" s="1"/>
  <c r="U25" i="18" s="1"/>
  <c r="V25" i="18" s="1"/>
  <c r="W25" i="18" s="1"/>
  <c r="X25" i="18" s="1"/>
  <c r="Y25" i="18" s="1"/>
  <c r="Z25" i="18" s="1"/>
  <c r="AA25" i="18" s="1"/>
  <c r="AB25" i="18" s="1"/>
  <c r="AC25" i="18" s="1"/>
  <c r="AD25" i="18" s="1"/>
  <c r="AE25" i="18" s="1"/>
  <c r="AF25" i="18" s="1"/>
  <c r="I24" i="91"/>
  <c r="E34" i="91" s="1"/>
  <c r="B25" i="17" s="1"/>
  <c r="C25" i="17" s="1"/>
  <c r="D25" i="17" s="1"/>
  <c r="E25" i="17" s="1"/>
  <c r="F25" i="17" s="1"/>
  <c r="G25" i="17" s="1"/>
  <c r="H25" i="17" s="1"/>
  <c r="I25" i="17" s="1"/>
  <c r="J25" i="17" s="1"/>
  <c r="K25" i="17" s="1"/>
  <c r="L25" i="17" s="1"/>
  <c r="M25" i="17" s="1"/>
  <c r="N25" i="17" s="1"/>
  <c r="O25" i="17" s="1"/>
  <c r="P25" i="17" s="1"/>
  <c r="Q25" i="17" s="1"/>
  <c r="R25" i="17" s="1"/>
  <c r="S25" i="17" s="1"/>
  <c r="T25" i="17" s="1"/>
  <c r="U25" i="17" s="1"/>
  <c r="V25" i="17" s="1"/>
  <c r="W25" i="17" s="1"/>
  <c r="X25" i="17" s="1"/>
  <c r="Y25" i="17" s="1"/>
  <c r="Z25" i="17" s="1"/>
  <c r="AA25" i="17" s="1"/>
  <c r="AB25" i="17" s="1"/>
  <c r="AC25" i="17" s="1"/>
  <c r="AD25" i="17" s="1"/>
  <c r="AE25" i="17" s="1"/>
  <c r="AF25" i="17" s="1"/>
  <c r="E5" i="91"/>
  <c r="E9" i="91"/>
  <c r="E15" i="91"/>
  <c r="E18" i="91"/>
  <c r="E12" i="91"/>
  <c r="Q14" i="74" l="1"/>
  <c r="Q21" i="74"/>
  <c r="Q35" i="74"/>
  <c r="Q7" i="74"/>
  <c r="Q28" i="74"/>
  <c r="AL6" i="89"/>
  <c r="T24" i="89" s="1"/>
  <c r="AL7" i="89"/>
  <c r="T25" i="89" s="1"/>
  <c r="AL5" i="89"/>
  <c r="AG6" i="89"/>
  <c r="S24" i="89" s="1"/>
  <c r="AG7" i="89"/>
  <c r="S25" i="89" s="1"/>
  <c r="AG5" i="89"/>
  <c r="AB6" i="89"/>
  <c r="R24" i="89" s="1"/>
  <c r="AB7" i="89"/>
  <c r="R25" i="89" s="1"/>
  <c r="AB5" i="89"/>
  <c r="R23" i="89" s="1"/>
  <c r="W6" i="89"/>
  <c r="Q24" i="89" s="1"/>
  <c r="W7" i="89"/>
  <c r="Q25" i="89" s="1"/>
  <c r="W5" i="89"/>
  <c r="O6" i="89"/>
  <c r="O24" i="89" s="1"/>
  <c r="P6" i="89"/>
  <c r="P24" i="89" s="1"/>
  <c r="O7" i="89"/>
  <c r="O25" i="89" s="1"/>
  <c r="P7" i="89"/>
  <c r="P25" i="89" s="1"/>
  <c r="O5" i="89"/>
  <c r="O23" i="89" s="1"/>
  <c r="P5" i="89"/>
  <c r="P23" i="89" s="1"/>
  <c r="T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D40" i="74"/>
  <c r="E40" i="74"/>
  <c r="F40" i="74"/>
  <c r="G40" i="74"/>
  <c r="B40" i="74"/>
  <c r="C36" i="74"/>
  <c r="D36" i="74"/>
  <c r="E36" i="74"/>
  <c r="F36" i="74"/>
  <c r="G36" i="74"/>
  <c r="C37" i="74"/>
  <c r="D37" i="74"/>
  <c r="E37" i="74"/>
  <c r="F37" i="74"/>
  <c r="G37" i="74"/>
  <c r="C38" i="74"/>
  <c r="D38" i="74"/>
  <c r="E38" i="74"/>
  <c r="F38" i="74"/>
  <c r="G38" i="74"/>
  <c r="C39" i="74"/>
  <c r="D39" i="74"/>
  <c r="E39" i="74"/>
  <c r="F39" i="74"/>
  <c r="G39" i="74"/>
  <c r="D35" i="74"/>
  <c r="E35" i="74"/>
  <c r="F35" i="74"/>
  <c r="G35" i="74"/>
  <c r="B36" i="74"/>
  <c r="B37" i="74"/>
  <c r="B38" i="74"/>
  <c r="B39" i="74"/>
  <c r="C35" i="74"/>
  <c r="B35" i="74"/>
  <c r="V6" i="89" l="1" a="1"/>
  <c r="V6" i="89" s="1"/>
  <c r="AI7" i="89"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G6" i="88"/>
  <c r="S24" i="88" s="1"/>
  <c r="AB6" i="88"/>
  <c r="R24" i="88" s="1"/>
  <c r="W6" i="88"/>
  <c r="Q24" i="88" s="1"/>
  <c r="P6" i="88"/>
  <c r="P24" i="88" s="1"/>
  <c r="O6" i="88"/>
  <c r="O24" i="88" s="1"/>
  <c r="AB5" i="88"/>
  <c r="R23"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AK6" i="88" l="1" a="1"/>
  <c r="AK6" i="88" s="1"/>
  <c r="AE5" i="88" a="1"/>
  <c r="AE5" i="88" s="1"/>
  <c r="AC5" i="89" a="1"/>
  <c r="AC5" i="89" s="1"/>
  <c r="AD9" i="89" s="1"/>
  <c r="U7" i="87" a="1"/>
  <c r="U7" i="87" s="1"/>
  <c r="AF6" i="88" a="1"/>
  <c r="AF6" i="88" s="1"/>
  <c r="AC5" i="88" a="1"/>
  <c r="AC5" i="88" s="1"/>
  <c r="AF5" i="88" a="1"/>
  <c r="AF5" i="88" s="1"/>
  <c r="AD5" i="88" a="1"/>
  <c r="AD5" i="88" s="1"/>
  <c r="V5" i="89" a="1"/>
  <c r="V5" i="89" s="1"/>
  <c r="V9" i="89" s="1"/>
  <c r="R5" i="89" a="1"/>
  <c r="R5" i="89" s="1"/>
  <c r="AF5" i="89" a="1"/>
  <c r="AF5" i="89" s="1"/>
  <c r="AG9" i="89" s="1"/>
  <c r="AE5" i="89" a="1"/>
  <c r="AE5" i="89" s="1"/>
  <c r="AE9" i="89" s="1"/>
  <c r="Q5" i="89" a="1"/>
  <c r="Q5" i="89" s="1"/>
  <c r="Q9" i="89" s="1"/>
  <c r="S5" i="89" a="1"/>
  <c r="S5" i="89" s="1"/>
  <c r="T5" i="89" a="1"/>
  <c r="T5" i="89" s="1"/>
  <c r="AU7" i="89"/>
  <c r="AT7" i="89"/>
  <c r="AS7" i="89"/>
  <c r="AR7" i="89"/>
  <c r="AQ7" i="89"/>
  <c r="AO7" i="89"/>
  <c r="AN7" i="89"/>
  <c r="AP7" i="89"/>
  <c r="AM7" i="89"/>
  <c r="AV7" i="89"/>
  <c r="AV6" i="89"/>
  <c r="AU6" i="89"/>
  <c r="AR6" i="89"/>
  <c r="AT6" i="89"/>
  <c r="AS6" i="89"/>
  <c r="AQ6" i="89"/>
  <c r="AP6" i="89"/>
  <c r="AN6" i="89"/>
  <c r="AM6" i="89"/>
  <c r="AO6" i="89"/>
  <c r="Y5" i="89" a="1"/>
  <c r="Y5" i="89" s="1"/>
  <c r="AA5" i="89" a="1"/>
  <c r="AA5" i="89" s="1"/>
  <c r="Z5" i="89" a="1"/>
  <c r="Z5" i="89" s="1"/>
  <c r="X5" i="89" a="1"/>
  <c r="X5" i="89" s="1"/>
  <c r="X9" i="89" s="1"/>
  <c r="W9" i="89"/>
  <c r="AH5" i="89" a="1"/>
  <c r="AH5" i="89" s="1"/>
  <c r="AH9" i="89" s="1"/>
  <c r="AK5" i="89" a="1"/>
  <c r="AK5" i="89" s="1"/>
  <c r="AJ5" i="89" a="1"/>
  <c r="AJ5" i="89" s="1"/>
  <c r="AI5" i="89" a="1"/>
  <c r="AI5" i="89" s="1"/>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G9" i="87" s="1"/>
  <c r="AC5" i="87" a="1"/>
  <c r="AC5" i="87" s="1"/>
  <c r="AD5" i="87" a="1"/>
  <c r="AD5" i="87" s="1"/>
  <c r="AE5" i="87" a="1"/>
  <c r="AE5" i="87" s="1"/>
  <c r="V6" i="87" a="1"/>
  <c r="V6" i="87" s="1"/>
  <c r="AK6" i="87" a="1"/>
  <c r="AK6" i="87" s="1"/>
  <c r="AI6" i="87" a="1"/>
  <c r="AI6" i="87" s="1"/>
  <c r="V5" i="87" a="1"/>
  <c r="V5" i="87" s="1"/>
  <c r="W9" i="87" s="1"/>
  <c r="U5" i="87" a="1"/>
  <c r="U5" i="87" s="1"/>
  <c r="T5" i="87" a="1"/>
  <c r="T5" i="87" s="1"/>
  <c r="S5" i="87" a="1"/>
  <c r="S5" i="87" s="1"/>
  <c r="R5" i="87" a="1"/>
  <c r="R5" i="87" s="1"/>
  <c r="Q5" i="87" a="1"/>
  <c r="Q5" i="87" s="1"/>
  <c r="Q9" i="87" s="1"/>
  <c r="AK7" i="87" a="1"/>
  <c r="AK7" i="87" s="1"/>
  <c r="AI5" i="87" a="1"/>
  <c r="AI5" i="87" s="1"/>
  <c r="AH5" i="87" a="1"/>
  <c r="AH5" i="87" s="1"/>
  <c r="AH9" i="87" s="1"/>
  <c r="AK5" i="87" a="1"/>
  <c r="AK5"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R6" i="88" a="1"/>
  <c r="R6" i="88" s="1"/>
  <c r="S6" i="88" a="1"/>
  <c r="S6" i="88" s="1"/>
  <c r="U6" i="88" a="1"/>
  <c r="U6" i="88" s="1"/>
  <c r="R5" i="88" a="1"/>
  <c r="R5" i="88" s="1"/>
  <c r="S5" i="88" a="1"/>
  <c r="S5" i="88" s="1"/>
  <c r="T5" i="88" a="1"/>
  <c r="T5" i="88" s="1"/>
  <c r="AG9" i="88"/>
  <c r="J11" i="86"/>
  <c r="M11" i="86"/>
  <c r="I11" i="86"/>
  <c r="F11" i="86"/>
  <c r="D40" i="86"/>
  <c r="D42" i="86"/>
  <c r="D41" i="86"/>
  <c r="AD9" i="87" l="1"/>
  <c r="AC9" i="87"/>
  <c r="AE9" i="88"/>
  <c r="AS5" i="87"/>
  <c r="AC9" i="89"/>
  <c r="AK9" i="87"/>
  <c r="T9" i="89"/>
  <c r="R9" i="88"/>
  <c r="B3" i="22" s="1"/>
  <c r="Z9" i="88"/>
  <c r="R9" i="89"/>
  <c r="Z9" i="89"/>
  <c r="S9" i="87"/>
  <c r="AN5" i="87"/>
  <c r="AQ5" i="87"/>
  <c r="AL9" i="87"/>
  <c r="AR5" i="87"/>
  <c r="AT5" i="87"/>
  <c r="AU9" i="87" s="1"/>
  <c r="AV5" i="87"/>
  <c r="AW5" i="87" s="1"/>
  <c r="AU5" i="87"/>
  <c r="AO5" i="87"/>
  <c r="AP9" i="87" s="1"/>
  <c r="AP5" i="87"/>
  <c r="AV7" i="88"/>
  <c r="Y9" i="87"/>
  <c r="AF9" i="89"/>
  <c r="AF9" i="87"/>
  <c r="AM5" i="87"/>
  <c r="AM9" i="87" s="1"/>
  <c r="AK9" i="88"/>
  <c r="T9" i="88"/>
  <c r="S9" i="88"/>
  <c r="Z9" i="87"/>
  <c r="S9" i="89"/>
  <c r="AP5" i="89"/>
  <c r="AI9" i="89"/>
  <c r="AO5" i="89"/>
  <c r="AQ5" i="89"/>
  <c r="AR5" i="89"/>
  <c r="AU5" i="89"/>
  <c r="AV5" i="89"/>
  <c r="AS5" i="89"/>
  <c r="AT5" i="89"/>
  <c r="AM5" i="89"/>
  <c r="AM9" i="89" s="1"/>
  <c r="AN5" i="89"/>
  <c r="U9" i="89"/>
  <c r="AK9" i="89"/>
  <c r="AL9" i="89"/>
  <c r="AJ9" i="89"/>
  <c r="AA9" i="89"/>
  <c r="AB9" i="89"/>
  <c r="Y9" i="89"/>
  <c r="U9" i="87"/>
  <c r="AA9" i="87"/>
  <c r="AJ9" i="87"/>
  <c r="AI9" i="87"/>
  <c r="V9" i="87"/>
  <c r="AU7" i="87"/>
  <c r="R9" i="87"/>
  <c r="AE9" i="87"/>
  <c r="AB9" i="87"/>
  <c r="T9" i="87"/>
  <c r="V9" i="88"/>
  <c r="AR6" i="87"/>
  <c r="AT6" i="87"/>
  <c r="AU6" i="87"/>
  <c r="AS6" i="87"/>
  <c r="AN6" i="87"/>
  <c r="AV6" i="87"/>
  <c r="AO6" i="87"/>
  <c r="AP6" i="87"/>
  <c r="AM6" i="87"/>
  <c r="AQ6" i="87"/>
  <c r="AV6" i="88"/>
  <c r="AI9" i="88"/>
  <c r="AJ9" i="88"/>
  <c r="AR7" i="87"/>
  <c r="AV7" i="87"/>
  <c r="AM7" i="87"/>
  <c r="AN7" i="87"/>
  <c r="AO7" i="87"/>
  <c r="AP7" i="87"/>
  <c r="AS7" i="87"/>
  <c r="AT7" i="87"/>
  <c r="AQ7"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B3" i="19" l="1"/>
  <c r="B10" i="21"/>
  <c r="C10" i="21" s="1"/>
  <c r="D10" i="21" s="1"/>
  <c r="E10" i="21" s="1"/>
  <c r="F10" i="21" s="1"/>
  <c r="G10" i="21" s="1"/>
  <c r="H10" i="21" s="1"/>
  <c r="I10" i="21" s="1"/>
  <c r="J10" i="21" s="1"/>
  <c r="K10" i="21" s="1"/>
  <c r="L10" i="21" s="1"/>
  <c r="M10" i="21" s="1"/>
  <c r="N10" i="21" s="1"/>
  <c r="O10" i="21" s="1"/>
  <c r="P10" i="21" s="1"/>
  <c r="Q10" i="21" s="1"/>
  <c r="R10" i="21" s="1"/>
  <c r="S10" i="21" s="1"/>
  <c r="T10" i="21" s="1"/>
  <c r="U10" i="21" s="1"/>
  <c r="V10" i="21" s="1"/>
  <c r="W10" i="21" s="1"/>
  <c r="X10" i="21" s="1"/>
  <c r="B4" i="23"/>
  <c r="C4" i="23" s="1"/>
  <c r="AT9" i="87"/>
  <c r="AS9" i="87"/>
  <c r="AR9" i="89"/>
  <c r="AO9" i="87"/>
  <c r="AR9" i="87"/>
  <c r="AN9" i="87"/>
  <c r="AV9" i="87"/>
  <c r="AP9" i="89"/>
  <c r="C3" i="19"/>
  <c r="D3" i="19" s="1"/>
  <c r="E3" i="19" s="1"/>
  <c r="F3" i="19" s="1"/>
  <c r="G3" i="19" s="1"/>
  <c r="H3" i="19" s="1"/>
  <c r="I3" i="19" s="1"/>
  <c r="J3" i="19" s="1"/>
  <c r="K3" i="19" s="1"/>
  <c r="L3" i="19" s="1"/>
  <c r="M3" i="19" s="1"/>
  <c r="N3" i="19" s="1"/>
  <c r="O3" i="19" s="1"/>
  <c r="P3" i="19" s="1"/>
  <c r="Q3" i="19" s="1"/>
  <c r="R3" i="19" s="1"/>
  <c r="S3" i="19" s="1"/>
  <c r="T3" i="19" s="1"/>
  <c r="U3" i="19" s="1"/>
  <c r="V3" i="19" s="1"/>
  <c r="W3" i="19" s="1"/>
  <c r="C3" i="22"/>
  <c r="D3" i="22" s="1"/>
  <c r="E3" i="22" s="1"/>
  <c r="F3" i="22" s="1"/>
  <c r="G3" i="22" s="1"/>
  <c r="H3" i="22" s="1"/>
  <c r="I3" i="22" s="1"/>
  <c r="J3" i="22" s="1"/>
  <c r="K3" i="22" s="1"/>
  <c r="L3" i="22" s="1"/>
  <c r="M3" i="22" s="1"/>
  <c r="N3" i="22" s="1"/>
  <c r="O3" i="22" s="1"/>
  <c r="P3" i="22" s="1"/>
  <c r="Q3" i="22" s="1"/>
  <c r="R3" i="22" s="1"/>
  <c r="S3" i="22" s="1"/>
  <c r="T3" i="22" s="1"/>
  <c r="U3" i="22" s="1"/>
  <c r="V3" i="22" s="1"/>
  <c r="W3" i="22" s="1"/>
  <c r="AQ9" i="89"/>
  <c r="AQ9" i="87"/>
  <c r="AU9" i="89"/>
  <c r="AN9" i="89"/>
  <c r="AS9" i="89"/>
  <c r="AT9" i="89"/>
  <c r="AV9" i="89"/>
  <c r="AO9" i="89"/>
  <c r="AW5" i="89"/>
  <c r="AR9" i="88"/>
  <c r="AP9" i="88"/>
  <c r="AS9" i="88"/>
  <c r="B24" i="23"/>
  <c r="C24" i="23" s="1"/>
  <c r="B24" i="17"/>
  <c r="C24" i="17" s="1"/>
  <c r="D24" i="17" s="1"/>
  <c r="E24" i="17" s="1"/>
  <c r="F24" i="17" s="1"/>
  <c r="G24" i="17" s="1"/>
  <c r="H24" i="17" s="1"/>
  <c r="I24" i="17" s="1"/>
  <c r="J24" i="17" s="1"/>
  <c r="K24" i="17" s="1"/>
  <c r="L24" i="17" s="1"/>
  <c r="M24" i="17" s="1"/>
  <c r="N24" i="17" s="1"/>
  <c r="O24" i="17" s="1"/>
  <c r="P24" i="17" s="1"/>
  <c r="Q24" i="17" s="1"/>
  <c r="R24" i="17" s="1"/>
  <c r="S24" i="17" s="1"/>
  <c r="T24" i="17" s="1"/>
  <c r="U24" i="17" s="1"/>
  <c r="V24" i="17" s="1"/>
  <c r="W24" i="17" s="1"/>
  <c r="X24" i="17" s="1"/>
  <c r="Y24" i="17" s="1"/>
  <c r="Z24" i="17" s="1"/>
  <c r="AA24" i="17" s="1"/>
  <c r="AV9" i="88"/>
  <c r="AW5" i="88"/>
  <c r="AU9" i="88"/>
  <c r="AN9" i="88"/>
  <c r="AO9" i="88"/>
  <c r="AT9" i="88"/>
  <c r="AQ9" i="88"/>
  <c r="D4" i="23" l="1"/>
  <c r="C5" i="92"/>
  <c r="C61" i="92" s="1"/>
  <c r="D24" i="23"/>
  <c r="C25" i="92"/>
  <c r="C81" i="92" s="1"/>
  <c r="AB24" i="17"/>
  <c r="AC24" i="17" s="1"/>
  <c r="AD24" i="17" s="1"/>
  <c r="AE24" i="17" s="1"/>
  <c r="AF24" i="17" s="1"/>
  <c r="X3" i="22"/>
  <c r="Y3" i="22" s="1"/>
  <c r="Z3" i="22" s="1"/>
  <c r="AA3" i="22" s="1"/>
  <c r="AB3" i="22" s="1"/>
  <c r="AC3" i="22" s="1"/>
  <c r="AD3" i="22" s="1"/>
  <c r="AE3" i="22" s="1"/>
  <c r="AF3" i="22" s="1"/>
  <c r="X3" i="19"/>
  <c r="Y3" i="19" s="1"/>
  <c r="Z3" i="19" s="1"/>
  <c r="AA3" i="19" s="1"/>
  <c r="AB3" i="19" s="1"/>
  <c r="AC3" i="19" s="1"/>
  <c r="AD3" i="19" s="1"/>
  <c r="AE3" i="19" s="1"/>
  <c r="AF3" i="19" s="1"/>
  <c r="Y10" i="21"/>
  <c r="Z10" i="21" s="1"/>
  <c r="AA10" i="21" s="1"/>
  <c r="AB10" i="21" s="1"/>
  <c r="AC10" i="21" s="1"/>
  <c r="AD10" i="21" s="1"/>
  <c r="AE10" i="21" s="1"/>
  <c r="AF10" i="21" s="1"/>
  <c r="N8" i="85"/>
  <c r="K8" i="85"/>
  <c r="C7" i="84"/>
  <c r="C6" i="84"/>
  <c r="C5" i="84"/>
  <c r="C39" i="82"/>
  <c r="C38" i="82"/>
  <c r="C37" i="82"/>
  <c r="J7" i="82"/>
  <c r="J6" i="82" s="1"/>
  <c r="M7" i="82"/>
  <c r="M6" i="82" s="1"/>
  <c r="L7" i="82"/>
  <c r="L6" i="82" s="1"/>
  <c r="I7" i="82"/>
  <c r="I6" i="82" s="1"/>
  <c r="H7" i="82"/>
  <c r="H6" i="82" s="1"/>
  <c r="G7" i="82"/>
  <c r="G6" i="82" s="1"/>
  <c r="F7" i="82"/>
  <c r="F6" i="82" s="1"/>
  <c r="E7" i="82"/>
  <c r="E6" i="82" s="1"/>
  <c r="E24" i="23" l="1"/>
  <c r="D25" i="92"/>
  <c r="D81" i="92" s="1"/>
  <c r="E4" i="23"/>
  <c r="D5" i="92"/>
  <c r="D61" i="92" s="1"/>
  <c r="D39" i="82"/>
  <c r="D38" i="82"/>
  <c r="D46" i="85"/>
  <c r="D45" i="85"/>
  <c r="L8" i="85"/>
  <c r="M8" i="85"/>
  <c r="J8" i="85"/>
  <c r="I8" i="85"/>
  <c r="H8" i="85"/>
  <c r="G8" i="85"/>
  <c r="F8" i="85"/>
  <c r="E8" i="85"/>
  <c r="D44" i="85"/>
  <c r="D6" i="84"/>
  <c r="D5" i="84"/>
  <c r="D7" i="84"/>
  <c r="D37" i="82"/>
  <c r="G8" i="82"/>
  <c r="I8" i="82"/>
  <c r="F8" i="82"/>
  <c r="E8" i="82"/>
  <c r="M8" i="82"/>
  <c r="L8" i="82"/>
  <c r="H8" i="82"/>
  <c r="J8" i="82"/>
  <c r="F4" i="23" l="1"/>
  <c r="E5" i="92"/>
  <c r="E61" i="92" s="1"/>
  <c r="F24" i="23"/>
  <c r="E25" i="92"/>
  <c r="E81" i="92" s="1"/>
  <c r="L16" i="81"/>
  <c r="F16" i="81"/>
  <c r="J16" i="81"/>
  <c r="I16" i="81"/>
  <c r="H16" i="81"/>
  <c r="E16" i="81"/>
  <c r="G16" i="81"/>
  <c r="M16" i="81"/>
  <c r="AW34" i="74"/>
  <c r="G24" i="23" l="1"/>
  <c r="F25" i="92"/>
  <c r="F81" i="92" s="1"/>
  <c r="G4" i="23"/>
  <c r="F5" i="92"/>
  <c r="F61" i="92" s="1"/>
  <c r="D46" i="81"/>
  <c r="H4" i="23" l="1"/>
  <c r="G5" i="92"/>
  <c r="G61" i="92" s="1"/>
  <c r="H24" i="23"/>
  <c r="G25" i="92"/>
  <c r="G81" i="92" s="1"/>
  <c r="D48" i="81"/>
  <c r="D47" i="81"/>
  <c r="R15" i="16"/>
  <c r="S15" i="16"/>
  <c r="T15" i="16"/>
  <c r="U15" i="16"/>
  <c r="R15" i="17"/>
  <c r="S15" i="17"/>
  <c r="T15" i="17"/>
  <c r="U15" i="17"/>
  <c r="R15" i="15"/>
  <c r="S15" i="15"/>
  <c r="T15" i="15"/>
  <c r="U15" i="15"/>
  <c r="R15" i="18"/>
  <c r="S15" i="18"/>
  <c r="T15" i="18"/>
  <c r="U15" i="18"/>
  <c r="R26" i="16"/>
  <c r="S26" i="16"/>
  <c r="T26" i="16"/>
  <c r="U26" i="16"/>
  <c r="R26" i="19"/>
  <c r="S26" i="19"/>
  <c r="T26" i="19"/>
  <c r="U26" i="19"/>
  <c r="R26" i="17"/>
  <c r="S26" i="17"/>
  <c r="T26" i="17"/>
  <c r="U26" i="17"/>
  <c r="R26" i="15"/>
  <c r="S26" i="15"/>
  <c r="T26" i="15"/>
  <c r="U26" i="15"/>
  <c r="R26" i="18"/>
  <c r="S26" i="18"/>
  <c r="T26" i="18"/>
  <c r="U26" i="18"/>
  <c r="M15" i="16"/>
  <c r="N15" i="16"/>
  <c r="O15" i="16"/>
  <c r="P15" i="16"/>
  <c r="M15" i="17"/>
  <c r="N15" i="17"/>
  <c r="O15" i="17"/>
  <c r="P15" i="17"/>
  <c r="M15" i="15"/>
  <c r="N15" i="15"/>
  <c r="O15" i="15"/>
  <c r="P15" i="15"/>
  <c r="M15" i="18"/>
  <c r="N15" i="18"/>
  <c r="O15" i="18"/>
  <c r="P15" i="18"/>
  <c r="M26" i="16"/>
  <c r="N26" i="16"/>
  <c r="O26" i="16"/>
  <c r="P26" i="16"/>
  <c r="M26" i="19"/>
  <c r="N26" i="19"/>
  <c r="O26" i="19"/>
  <c r="P26" i="19"/>
  <c r="M26" i="17"/>
  <c r="N26" i="17"/>
  <c r="O26" i="17"/>
  <c r="P26" i="17"/>
  <c r="M26" i="15"/>
  <c r="N26" i="15"/>
  <c r="O26" i="15"/>
  <c r="P26" i="15"/>
  <c r="M26" i="18"/>
  <c r="N26" i="18"/>
  <c r="O26" i="18"/>
  <c r="P26" i="18"/>
  <c r="H15" i="16"/>
  <c r="I15" i="16"/>
  <c r="J15" i="16"/>
  <c r="K15" i="16"/>
  <c r="H15" i="17"/>
  <c r="I15" i="17"/>
  <c r="J15" i="17"/>
  <c r="K15" i="17"/>
  <c r="H15" i="15"/>
  <c r="I15" i="15"/>
  <c r="J15" i="15"/>
  <c r="K15" i="15"/>
  <c r="H15" i="18"/>
  <c r="I15" i="18"/>
  <c r="J15" i="18"/>
  <c r="K15" i="18"/>
  <c r="H26" i="16"/>
  <c r="I26" i="16"/>
  <c r="J26" i="16"/>
  <c r="K26" i="16"/>
  <c r="H26" i="19"/>
  <c r="I26" i="19"/>
  <c r="J26" i="19"/>
  <c r="K26" i="19"/>
  <c r="H26" i="17"/>
  <c r="I26" i="17"/>
  <c r="J26" i="17"/>
  <c r="K26" i="17"/>
  <c r="H26" i="15"/>
  <c r="I26" i="15"/>
  <c r="J26" i="15"/>
  <c r="K26" i="15"/>
  <c r="H26" i="18"/>
  <c r="I26" i="18"/>
  <c r="J26" i="18"/>
  <c r="K26" i="18"/>
  <c r="B15" i="16"/>
  <c r="C15" i="16"/>
  <c r="D15" i="16"/>
  <c r="E15" i="16"/>
  <c r="F15" i="16"/>
  <c r="B15" i="17"/>
  <c r="C15" i="17"/>
  <c r="D15" i="17"/>
  <c r="E15" i="17"/>
  <c r="F15" i="17"/>
  <c r="B15" i="15"/>
  <c r="C15" i="15"/>
  <c r="D15" i="15"/>
  <c r="E15" i="15"/>
  <c r="F15" i="15"/>
  <c r="B15" i="18"/>
  <c r="C15" i="18"/>
  <c r="D15" i="18"/>
  <c r="E15" i="18"/>
  <c r="F15" i="18"/>
  <c r="B26" i="16"/>
  <c r="C26" i="16"/>
  <c r="D26" i="16"/>
  <c r="E26" i="16"/>
  <c r="F26" i="16"/>
  <c r="B26" i="19"/>
  <c r="C26" i="19"/>
  <c r="D26" i="19"/>
  <c r="E26" i="19"/>
  <c r="F26" i="19"/>
  <c r="B26" i="17"/>
  <c r="C26" i="17"/>
  <c r="D26" i="17"/>
  <c r="E26" i="17"/>
  <c r="F26" i="17"/>
  <c r="B26" i="15"/>
  <c r="C26" i="15"/>
  <c r="D26" i="15"/>
  <c r="E26" i="15"/>
  <c r="F26" i="15"/>
  <c r="B26" i="18"/>
  <c r="C26" i="18"/>
  <c r="D26" i="18"/>
  <c r="E26" i="18"/>
  <c r="F26" i="18"/>
  <c r="I24" i="23" l="1"/>
  <c r="H25" i="92"/>
  <c r="H81" i="92" s="1"/>
  <c r="I4" i="23"/>
  <c r="H5" i="92"/>
  <c r="H61" i="92" s="1"/>
  <c r="K17" i="19"/>
  <c r="K16" i="23"/>
  <c r="K17" i="23"/>
  <c r="K16" i="19"/>
  <c r="K16" i="22"/>
  <c r="K17" i="22"/>
  <c r="F17" i="19"/>
  <c r="F16" i="23"/>
  <c r="F16" i="19"/>
  <c r="F16" i="22"/>
  <c r="F17" i="23"/>
  <c r="F17" i="22"/>
  <c r="P12" i="23"/>
  <c r="P11" i="23"/>
  <c r="P11" i="19"/>
  <c r="P11" i="22"/>
  <c r="P12" i="22"/>
  <c r="P12" i="19"/>
  <c r="U16" i="15"/>
  <c r="U17" i="15"/>
  <c r="K20" i="16"/>
  <c r="K22" i="16"/>
  <c r="K21" i="16"/>
  <c r="K18" i="16"/>
  <c r="K19" i="16"/>
  <c r="K16" i="16"/>
  <c r="K17" i="16"/>
  <c r="P11" i="18"/>
  <c r="P12" i="18"/>
  <c r="O11" i="18"/>
  <c r="O12" i="18"/>
  <c r="P17" i="17"/>
  <c r="P16" i="17"/>
  <c r="B22" i="15"/>
  <c r="B20" i="15"/>
  <c r="B21" i="15"/>
  <c r="B18" i="15"/>
  <c r="B19" i="15"/>
  <c r="K11" i="23"/>
  <c r="K12" i="23"/>
  <c r="K11" i="22"/>
  <c r="K11" i="19"/>
  <c r="K12" i="19"/>
  <c r="K12" i="22"/>
  <c r="D18" i="18"/>
  <c r="D19" i="18"/>
  <c r="D22" i="18"/>
  <c r="D20" i="18"/>
  <c r="D21" i="18"/>
  <c r="D21" i="22"/>
  <c r="D21" i="23"/>
  <c r="D22" i="22"/>
  <c r="D22" i="23"/>
  <c r="D18" i="19"/>
  <c r="D19" i="19"/>
  <c r="D19" i="23"/>
  <c r="D20" i="19"/>
  <c r="D18" i="22"/>
  <c r="D18" i="23"/>
  <c r="D21" i="19"/>
  <c r="D19" i="22"/>
  <c r="D22" i="19"/>
  <c r="D20" i="22"/>
  <c r="D20" i="23"/>
  <c r="P16" i="15"/>
  <c r="P17" i="15"/>
  <c r="K16" i="17"/>
  <c r="K17" i="17"/>
  <c r="P16" i="23"/>
  <c r="P16" i="19"/>
  <c r="P17" i="19"/>
  <c r="P16" i="22"/>
  <c r="P17" i="22"/>
  <c r="P17" i="23"/>
  <c r="C12" i="15"/>
  <c r="C11" i="15"/>
  <c r="F12" i="16"/>
  <c r="F11" i="16"/>
  <c r="B19" i="17"/>
  <c r="B18" i="17"/>
  <c r="B20" i="17"/>
  <c r="B21" i="17"/>
  <c r="B22" i="17"/>
  <c r="D17" i="18"/>
  <c r="D16" i="18"/>
  <c r="M12" i="23"/>
  <c r="M11" i="23"/>
  <c r="M12" i="22"/>
  <c r="M11" i="19"/>
  <c r="M12" i="19"/>
  <c r="M11" i="22"/>
  <c r="P20" i="18"/>
  <c r="P18" i="18"/>
  <c r="P22" i="18"/>
  <c r="P21" i="18"/>
  <c r="P19" i="18"/>
  <c r="P18" i="22"/>
  <c r="P20" i="19"/>
  <c r="P18" i="23"/>
  <c r="P21" i="19"/>
  <c r="P19" i="23"/>
  <c r="P22" i="19"/>
  <c r="P19" i="19"/>
  <c r="P20" i="23"/>
  <c r="P19" i="22"/>
  <c r="P21" i="23"/>
  <c r="P21" i="22"/>
  <c r="P22" i="23"/>
  <c r="P22" i="22"/>
  <c r="P18" i="19"/>
  <c r="P20" i="22"/>
  <c r="M17" i="17"/>
  <c r="M16" i="17"/>
  <c r="U22" i="15"/>
  <c r="U21" i="15"/>
  <c r="U20" i="15"/>
  <c r="U19" i="15"/>
  <c r="U18" i="15"/>
  <c r="R19" i="16"/>
  <c r="R18" i="16"/>
  <c r="R22" i="16"/>
  <c r="R21" i="16"/>
  <c r="R20" i="16"/>
  <c r="U17" i="18"/>
  <c r="U16" i="18"/>
  <c r="R17" i="23"/>
  <c r="R16" i="23"/>
  <c r="R16" i="22"/>
  <c r="R17" i="19"/>
  <c r="R16" i="19"/>
  <c r="R17" i="22"/>
  <c r="R11" i="15"/>
  <c r="R12" i="15"/>
  <c r="P12" i="16"/>
  <c r="P11" i="16"/>
  <c r="B17" i="18"/>
  <c r="B16" i="18"/>
  <c r="E16" i="22"/>
  <c r="E17" i="22"/>
  <c r="E16" i="19"/>
  <c r="E17" i="23"/>
  <c r="E16" i="23"/>
  <c r="E17" i="19"/>
  <c r="I17" i="17"/>
  <c r="I16" i="17"/>
  <c r="K11" i="18"/>
  <c r="K12" i="18"/>
  <c r="I11" i="23"/>
  <c r="I12" i="23"/>
  <c r="I11" i="19"/>
  <c r="I12" i="22"/>
  <c r="I11" i="22"/>
  <c r="I12" i="19"/>
  <c r="N11" i="18"/>
  <c r="N12" i="18"/>
  <c r="O12" i="16"/>
  <c r="O11" i="16"/>
  <c r="N18" i="18"/>
  <c r="N20" i="18"/>
  <c r="N21" i="18"/>
  <c r="N19" i="18"/>
  <c r="N22" i="18"/>
  <c r="N20" i="23"/>
  <c r="N21" i="22"/>
  <c r="N21" i="23"/>
  <c r="N19" i="22"/>
  <c r="N22" i="22"/>
  <c r="N22" i="23"/>
  <c r="N18" i="19"/>
  <c r="N19" i="23"/>
  <c r="N19" i="19"/>
  <c r="N22" i="19"/>
  <c r="N20" i="19"/>
  <c r="N18" i="22"/>
  <c r="N18" i="23"/>
  <c r="N21" i="19"/>
  <c r="N20" i="22"/>
  <c r="O16" i="22"/>
  <c r="O17" i="19"/>
  <c r="O17" i="22"/>
  <c r="O17" i="23"/>
  <c r="O16" i="19"/>
  <c r="O16" i="23"/>
  <c r="S18" i="15"/>
  <c r="S22" i="15"/>
  <c r="S21" i="15"/>
  <c r="S20" i="15"/>
  <c r="S19" i="15"/>
  <c r="U15" i="22"/>
  <c r="U15" i="19"/>
  <c r="U15" i="23"/>
  <c r="S17" i="18"/>
  <c r="S16" i="18"/>
  <c r="T17" i="16"/>
  <c r="T16" i="16"/>
  <c r="T12" i="17"/>
  <c r="T11" i="17"/>
  <c r="E12" i="16"/>
  <c r="E11" i="16"/>
  <c r="J17" i="17"/>
  <c r="J16" i="17"/>
  <c r="U12" i="17"/>
  <c r="U11" i="17"/>
  <c r="C11" i="16"/>
  <c r="C12" i="16"/>
  <c r="B22" i="18"/>
  <c r="B19" i="18"/>
  <c r="B21" i="18"/>
  <c r="B18" i="18"/>
  <c r="B20" i="18"/>
  <c r="B18" i="22"/>
  <c r="B21" i="23"/>
  <c r="B18" i="19"/>
  <c r="B21" i="22"/>
  <c r="B20" i="22"/>
  <c r="B19" i="19"/>
  <c r="B20" i="23"/>
  <c r="B22" i="19"/>
  <c r="B22" i="22"/>
  <c r="B18" i="23"/>
  <c r="B19" i="22"/>
  <c r="B21" i="19"/>
  <c r="B22" i="23"/>
  <c r="B19" i="23"/>
  <c r="B20" i="19"/>
  <c r="D16" i="19"/>
  <c r="D17" i="19"/>
  <c r="D16" i="23"/>
  <c r="D16" i="22"/>
  <c r="D17" i="23"/>
  <c r="D17" i="22"/>
  <c r="K22" i="18"/>
  <c r="K21" i="18"/>
  <c r="K20" i="18"/>
  <c r="K19" i="18"/>
  <c r="K18" i="18"/>
  <c r="K18" i="19"/>
  <c r="K19" i="19"/>
  <c r="K18" i="23"/>
  <c r="K20" i="19"/>
  <c r="K18" i="22"/>
  <c r="K20" i="23"/>
  <c r="K22" i="23"/>
  <c r="K21" i="19"/>
  <c r="K19" i="22"/>
  <c r="K22" i="19"/>
  <c r="K20" i="22"/>
  <c r="K21" i="22"/>
  <c r="K19" i="23"/>
  <c r="K21" i="23"/>
  <c r="K22" i="22"/>
  <c r="H16" i="17"/>
  <c r="H17" i="17"/>
  <c r="J12" i="18"/>
  <c r="J11" i="18"/>
  <c r="H12" i="23"/>
  <c r="H11" i="23"/>
  <c r="H11" i="19"/>
  <c r="H12" i="22"/>
  <c r="H12" i="19"/>
  <c r="H11" i="22"/>
  <c r="M11" i="18"/>
  <c r="M12" i="18"/>
  <c r="M18" i="18"/>
  <c r="M22" i="18"/>
  <c r="M21" i="18"/>
  <c r="M20" i="18"/>
  <c r="M19" i="18"/>
  <c r="M18" i="22"/>
  <c r="M21" i="19"/>
  <c r="M19" i="22"/>
  <c r="M19" i="19"/>
  <c r="M22" i="19"/>
  <c r="M21" i="23"/>
  <c r="M20" i="22"/>
  <c r="M21" i="22"/>
  <c r="M18" i="23"/>
  <c r="M22" i="22"/>
  <c r="M20" i="23"/>
  <c r="M22" i="23"/>
  <c r="M18" i="19"/>
  <c r="M19" i="23"/>
  <c r="M20" i="19"/>
  <c r="O22" i="16"/>
  <c r="O21" i="16"/>
  <c r="O20" i="16"/>
  <c r="O19" i="16"/>
  <c r="O18" i="16"/>
  <c r="P17" i="18"/>
  <c r="P16" i="18"/>
  <c r="N17" i="23"/>
  <c r="N16" i="23"/>
  <c r="N16" i="19"/>
  <c r="N16" i="22"/>
  <c r="N17" i="19"/>
  <c r="N17" i="22"/>
  <c r="R22" i="15"/>
  <c r="R20" i="15"/>
  <c r="R18" i="15"/>
  <c r="R21" i="15"/>
  <c r="R19" i="15"/>
  <c r="T15" i="23"/>
  <c r="T15" i="19"/>
  <c r="T15" i="22"/>
  <c r="R17" i="18"/>
  <c r="R16" i="18"/>
  <c r="S17" i="16"/>
  <c r="S16" i="16"/>
  <c r="S12" i="17"/>
  <c r="S11" i="17"/>
  <c r="T20" i="15"/>
  <c r="T19" i="15"/>
  <c r="T18" i="15"/>
  <c r="T22" i="15"/>
  <c r="T21" i="15"/>
  <c r="F12" i="17"/>
  <c r="F11" i="17"/>
  <c r="E11" i="17"/>
  <c r="E12" i="17"/>
  <c r="B11" i="16"/>
  <c r="B12" i="16"/>
  <c r="F16" i="15"/>
  <c r="F17" i="15"/>
  <c r="C17" i="22"/>
  <c r="C16" i="22"/>
  <c r="C16" i="23"/>
  <c r="C16" i="19"/>
  <c r="C17" i="23"/>
  <c r="C17" i="19"/>
  <c r="I12" i="18"/>
  <c r="I11" i="18"/>
  <c r="K11" i="16"/>
  <c r="K12" i="16"/>
  <c r="P11" i="15"/>
  <c r="P12" i="15"/>
  <c r="N11" i="16"/>
  <c r="N12" i="16"/>
  <c r="P19" i="15"/>
  <c r="P18" i="15"/>
  <c r="P22" i="15"/>
  <c r="P21" i="15"/>
  <c r="P20" i="15"/>
  <c r="N19" i="16"/>
  <c r="N18" i="16"/>
  <c r="N21" i="16"/>
  <c r="N22" i="16"/>
  <c r="N20" i="16"/>
  <c r="O17" i="18"/>
  <c r="O16" i="18"/>
  <c r="M16" i="23"/>
  <c r="M16" i="19"/>
  <c r="M17" i="19"/>
  <c r="M16" i="22"/>
  <c r="M17" i="23"/>
  <c r="M17" i="22"/>
  <c r="U22" i="17"/>
  <c r="U21" i="17"/>
  <c r="U19" i="17"/>
  <c r="U20" i="17"/>
  <c r="U18" i="17"/>
  <c r="S15" i="19"/>
  <c r="S15" i="23"/>
  <c r="S15" i="22"/>
  <c r="R17" i="16"/>
  <c r="R16" i="16"/>
  <c r="R11" i="17"/>
  <c r="R12" i="17"/>
  <c r="F19" i="15"/>
  <c r="F18" i="15"/>
  <c r="F22" i="15"/>
  <c r="F21" i="15"/>
  <c r="F20" i="15"/>
  <c r="E16" i="15"/>
  <c r="E17" i="15"/>
  <c r="B16" i="19"/>
  <c r="B16" i="23"/>
  <c r="B17" i="19"/>
  <c r="B17" i="22"/>
  <c r="B17" i="23"/>
  <c r="B16" i="22"/>
  <c r="J22" i="18"/>
  <c r="J21" i="18"/>
  <c r="J20" i="18"/>
  <c r="J19" i="18"/>
  <c r="J18" i="18"/>
  <c r="J22" i="19"/>
  <c r="J21" i="22"/>
  <c r="J18" i="23"/>
  <c r="J22" i="22"/>
  <c r="J19" i="23"/>
  <c r="J19" i="19"/>
  <c r="J20" i="19"/>
  <c r="J20" i="23"/>
  <c r="J21" i="23"/>
  <c r="J22" i="23"/>
  <c r="J21" i="19"/>
  <c r="J19" i="22"/>
  <c r="J18" i="22"/>
  <c r="J20" i="22"/>
  <c r="J18" i="19"/>
  <c r="H11" i="18"/>
  <c r="H12" i="18"/>
  <c r="J12" i="16"/>
  <c r="J11" i="16"/>
  <c r="O11" i="15"/>
  <c r="O12" i="15"/>
  <c r="M12" i="16"/>
  <c r="M11" i="16"/>
  <c r="O18" i="15"/>
  <c r="O21" i="15"/>
  <c r="O19" i="15"/>
  <c r="O22" i="15"/>
  <c r="O20" i="15"/>
  <c r="M22" i="16"/>
  <c r="M21" i="16"/>
  <c r="M20" i="16"/>
  <c r="M19" i="16"/>
  <c r="M18" i="16"/>
  <c r="N17" i="18"/>
  <c r="N16" i="18"/>
  <c r="P17" i="16"/>
  <c r="P16" i="16"/>
  <c r="T21" i="17"/>
  <c r="T19" i="17"/>
  <c r="T20" i="17"/>
  <c r="T22" i="17"/>
  <c r="T18" i="17"/>
  <c r="R15" i="22"/>
  <c r="R15" i="23"/>
  <c r="R15" i="19"/>
  <c r="U11" i="23"/>
  <c r="U12" i="23"/>
  <c r="U11" i="22"/>
  <c r="U12" i="19"/>
  <c r="U12" i="22"/>
  <c r="U11" i="19"/>
  <c r="P22" i="16"/>
  <c r="P21" i="16"/>
  <c r="P20" i="16"/>
  <c r="P19" i="16"/>
  <c r="P18" i="16"/>
  <c r="E18" i="15"/>
  <c r="E22" i="15"/>
  <c r="E20" i="15"/>
  <c r="E21" i="15"/>
  <c r="E19" i="15"/>
  <c r="D16" i="15"/>
  <c r="D17" i="15"/>
  <c r="I20" i="18"/>
  <c r="I19" i="18"/>
  <c r="I18" i="18"/>
  <c r="I22" i="18"/>
  <c r="I21" i="18"/>
  <c r="I18" i="22"/>
  <c r="I18" i="19"/>
  <c r="I20" i="19"/>
  <c r="I19" i="22"/>
  <c r="I22" i="19"/>
  <c r="I21" i="23"/>
  <c r="I20" i="22"/>
  <c r="I21" i="22"/>
  <c r="I18" i="23"/>
  <c r="I19" i="19"/>
  <c r="I22" i="22"/>
  <c r="I19" i="23"/>
  <c r="I21" i="19"/>
  <c r="I20" i="23"/>
  <c r="I22" i="23"/>
  <c r="J22" i="16"/>
  <c r="J21" i="16"/>
  <c r="J20" i="16"/>
  <c r="J19" i="16"/>
  <c r="J18" i="16"/>
  <c r="J16" i="22"/>
  <c r="J17" i="23"/>
  <c r="J17" i="22"/>
  <c r="J17" i="19"/>
  <c r="J16" i="19"/>
  <c r="J16" i="23"/>
  <c r="K12" i="15"/>
  <c r="K11" i="15"/>
  <c r="I12" i="16"/>
  <c r="I11" i="16"/>
  <c r="N12" i="15"/>
  <c r="N11" i="15"/>
  <c r="N18" i="15"/>
  <c r="N22" i="15"/>
  <c r="N21" i="15"/>
  <c r="N20" i="15"/>
  <c r="N19" i="15"/>
  <c r="M17" i="18"/>
  <c r="M16" i="18"/>
  <c r="O17" i="16"/>
  <c r="O16" i="16"/>
  <c r="S21" i="17"/>
  <c r="S20" i="17"/>
  <c r="S19" i="17"/>
  <c r="S18" i="17"/>
  <c r="S22" i="17"/>
  <c r="T16" i="15"/>
  <c r="T17" i="15"/>
  <c r="T11" i="23"/>
  <c r="T12" i="23"/>
  <c r="T11" i="22"/>
  <c r="T12" i="19"/>
  <c r="T12" i="22"/>
  <c r="T11" i="19"/>
  <c r="J11" i="23"/>
  <c r="J12" i="23"/>
  <c r="J12" i="22"/>
  <c r="J12" i="19"/>
  <c r="J11" i="22"/>
  <c r="J11" i="19"/>
  <c r="D11" i="16"/>
  <c r="D12" i="16"/>
  <c r="F12" i="18"/>
  <c r="F11" i="18"/>
  <c r="B11" i="17"/>
  <c r="B12" i="17"/>
  <c r="D18" i="15"/>
  <c r="D22" i="15"/>
  <c r="D21" i="15"/>
  <c r="D20" i="15"/>
  <c r="D19" i="15"/>
  <c r="C16" i="15"/>
  <c r="C17" i="15"/>
  <c r="H20" i="18"/>
  <c r="H22" i="18"/>
  <c r="H18" i="18"/>
  <c r="H19" i="18"/>
  <c r="H21" i="18"/>
  <c r="H20" i="23"/>
  <c r="H21" i="23"/>
  <c r="H22" i="23"/>
  <c r="H19" i="23"/>
  <c r="H18" i="22"/>
  <c r="H18" i="19"/>
  <c r="H22" i="19"/>
  <c r="H19" i="22"/>
  <c r="H19" i="19"/>
  <c r="H20" i="22"/>
  <c r="H20" i="19"/>
  <c r="H21" i="22"/>
  <c r="H18" i="23"/>
  <c r="H21" i="19"/>
  <c r="H22" i="22"/>
  <c r="I22" i="16"/>
  <c r="I21" i="16"/>
  <c r="I20" i="16"/>
  <c r="I19" i="16"/>
  <c r="I18" i="16"/>
  <c r="K16" i="18"/>
  <c r="K17" i="18"/>
  <c r="I17" i="23"/>
  <c r="I16" i="22"/>
  <c r="I16" i="19"/>
  <c r="I16" i="23"/>
  <c r="I17" i="19"/>
  <c r="I17" i="22"/>
  <c r="J11" i="15"/>
  <c r="J12" i="15"/>
  <c r="H12" i="16"/>
  <c r="H11" i="16"/>
  <c r="M12" i="15"/>
  <c r="M11" i="15"/>
  <c r="M22" i="15"/>
  <c r="M19" i="15"/>
  <c r="M21" i="15"/>
  <c r="M20" i="15"/>
  <c r="M18" i="15"/>
  <c r="P15" i="19"/>
  <c r="P15" i="22"/>
  <c r="P15" i="23"/>
  <c r="N17" i="16"/>
  <c r="N16" i="16"/>
  <c r="R22" i="17"/>
  <c r="R21" i="17"/>
  <c r="R18" i="17"/>
  <c r="R20" i="17"/>
  <c r="R19" i="17"/>
  <c r="S16" i="15"/>
  <c r="S17" i="15"/>
  <c r="S11" i="23"/>
  <c r="S12" i="23"/>
  <c r="S12" i="19"/>
  <c r="S11" i="22"/>
  <c r="S12" i="22"/>
  <c r="S11" i="19"/>
  <c r="B11" i="15"/>
  <c r="B12" i="15"/>
  <c r="U16" i="16"/>
  <c r="U17" i="16"/>
  <c r="D12" i="17"/>
  <c r="D11" i="17"/>
  <c r="F18" i="16"/>
  <c r="F22" i="16"/>
  <c r="F21" i="16"/>
  <c r="F20" i="16"/>
  <c r="F19" i="16"/>
  <c r="B16" i="15"/>
  <c r="B17" i="15"/>
  <c r="F17" i="16"/>
  <c r="F16" i="16"/>
  <c r="K22" i="15"/>
  <c r="K21" i="15"/>
  <c r="K20" i="15"/>
  <c r="K19" i="15"/>
  <c r="K18" i="15"/>
  <c r="H20" i="16"/>
  <c r="H19" i="16"/>
  <c r="H18" i="16"/>
  <c r="H22" i="16"/>
  <c r="H21" i="16"/>
  <c r="J17" i="18"/>
  <c r="J16" i="18"/>
  <c r="H16" i="19"/>
  <c r="H17" i="23"/>
  <c r="H17" i="19"/>
  <c r="H16" i="22"/>
  <c r="H17" i="22"/>
  <c r="H16" i="23"/>
  <c r="I11" i="15"/>
  <c r="I12" i="15"/>
  <c r="P12" i="17"/>
  <c r="P11" i="17"/>
  <c r="P20" i="17"/>
  <c r="P19" i="17"/>
  <c r="P18" i="17"/>
  <c r="P22" i="17"/>
  <c r="P21" i="17"/>
  <c r="O15" i="19"/>
  <c r="O15" i="23"/>
  <c r="O15" i="22"/>
  <c r="M16" i="16"/>
  <c r="M17" i="16"/>
  <c r="R16" i="15"/>
  <c r="R17" i="15"/>
  <c r="R12" i="23"/>
  <c r="R11" i="23"/>
  <c r="R11" i="19"/>
  <c r="R12" i="19"/>
  <c r="R12" i="22"/>
  <c r="R11" i="22"/>
  <c r="T16" i="18"/>
  <c r="T17" i="18"/>
  <c r="C22" i="15"/>
  <c r="C21" i="15"/>
  <c r="C20" i="15"/>
  <c r="C19" i="15"/>
  <c r="C18" i="15"/>
  <c r="D11" i="18"/>
  <c r="D12" i="18"/>
  <c r="F11" i="23"/>
  <c r="F12" i="23"/>
  <c r="F11" i="19"/>
  <c r="F12" i="19"/>
  <c r="F11" i="22"/>
  <c r="F12" i="22"/>
  <c r="E20" i="16"/>
  <c r="E22" i="16"/>
  <c r="E19" i="16"/>
  <c r="E21" i="16"/>
  <c r="E18" i="16"/>
  <c r="E17" i="16"/>
  <c r="E16" i="16"/>
  <c r="J20" i="15"/>
  <c r="J19" i="15"/>
  <c r="J18" i="15"/>
  <c r="J22" i="15"/>
  <c r="J21" i="15"/>
  <c r="I17" i="18"/>
  <c r="I16" i="18"/>
  <c r="H11" i="15"/>
  <c r="H12" i="15"/>
  <c r="O12" i="17"/>
  <c r="O11" i="17"/>
  <c r="O19" i="17"/>
  <c r="O18" i="17"/>
  <c r="O22" i="17"/>
  <c r="O21" i="17"/>
  <c r="O20" i="17"/>
  <c r="N15" i="23"/>
  <c r="N15" i="19"/>
  <c r="N15" i="22"/>
  <c r="O16" i="15"/>
  <c r="O17" i="15"/>
  <c r="U16" i="17"/>
  <c r="U17" i="17"/>
  <c r="U11" i="18"/>
  <c r="U12" i="18"/>
  <c r="U11" i="16"/>
  <c r="U12" i="16"/>
  <c r="C12" i="17"/>
  <c r="C11" i="17"/>
  <c r="E11" i="23"/>
  <c r="E12" i="23"/>
  <c r="E11" i="22"/>
  <c r="E12" i="19"/>
  <c r="E11" i="19"/>
  <c r="E12" i="22"/>
  <c r="D19" i="16"/>
  <c r="D18" i="16"/>
  <c r="D21" i="16"/>
  <c r="D22" i="16"/>
  <c r="D20" i="16"/>
  <c r="F15" i="19"/>
  <c r="F15" i="23"/>
  <c r="F15" i="22"/>
  <c r="F17" i="17"/>
  <c r="F16" i="17"/>
  <c r="D17" i="16"/>
  <c r="D16" i="16"/>
  <c r="I18" i="15"/>
  <c r="I22" i="15"/>
  <c r="I21" i="15"/>
  <c r="I20" i="15"/>
  <c r="I19" i="15"/>
  <c r="H17" i="18"/>
  <c r="H16" i="18"/>
  <c r="K12" i="17"/>
  <c r="K11" i="17"/>
  <c r="N11" i="17"/>
  <c r="N12" i="17"/>
  <c r="N22" i="17"/>
  <c r="N21" i="17"/>
  <c r="N20" i="17"/>
  <c r="N19" i="17"/>
  <c r="N18" i="17"/>
  <c r="M15" i="22"/>
  <c r="M15" i="19"/>
  <c r="M15" i="23"/>
  <c r="N16" i="15"/>
  <c r="N17" i="15"/>
  <c r="T17" i="17"/>
  <c r="T16" i="17"/>
  <c r="T12" i="18"/>
  <c r="T11" i="18"/>
  <c r="T12" i="16"/>
  <c r="T11" i="16"/>
  <c r="C12" i="18"/>
  <c r="C11" i="18"/>
  <c r="D11" i="23"/>
  <c r="D12" i="23"/>
  <c r="D12" i="22"/>
  <c r="D11" i="19"/>
  <c r="D12" i="19"/>
  <c r="D11" i="22"/>
  <c r="E15" i="19"/>
  <c r="E15" i="22"/>
  <c r="E15" i="23"/>
  <c r="E16" i="17"/>
  <c r="E17" i="17"/>
  <c r="H18" i="15"/>
  <c r="H19" i="15"/>
  <c r="H22" i="15"/>
  <c r="H20" i="15"/>
  <c r="H21" i="15"/>
  <c r="K15" i="19"/>
  <c r="K15" i="23"/>
  <c r="K15" i="22"/>
  <c r="K16" i="15"/>
  <c r="K17" i="15"/>
  <c r="J16" i="16"/>
  <c r="J17" i="16"/>
  <c r="M12" i="17"/>
  <c r="M11" i="17"/>
  <c r="M22" i="17"/>
  <c r="M21" i="17"/>
  <c r="M20" i="17"/>
  <c r="M19" i="17"/>
  <c r="M18" i="17"/>
  <c r="M16" i="15"/>
  <c r="M17" i="15"/>
  <c r="S17" i="17"/>
  <c r="S16" i="17"/>
  <c r="S12" i="18"/>
  <c r="S11" i="18"/>
  <c r="S12" i="16"/>
  <c r="S11" i="16"/>
  <c r="C17" i="18"/>
  <c r="C16" i="18"/>
  <c r="C18" i="18"/>
  <c r="C22" i="18"/>
  <c r="C21" i="18"/>
  <c r="C20" i="18"/>
  <c r="C19" i="18"/>
  <c r="C21" i="19"/>
  <c r="C19" i="22"/>
  <c r="C18" i="23"/>
  <c r="C20" i="19"/>
  <c r="C20" i="23"/>
  <c r="C22" i="19"/>
  <c r="C20" i="22"/>
  <c r="C22" i="23"/>
  <c r="C21" i="22"/>
  <c r="C22" i="22"/>
  <c r="C21" i="23"/>
  <c r="C18" i="19"/>
  <c r="C19" i="19"/>
  <c r="C18" i="22"/>
  <c r="C19" i="23"/>
  <c r="C11" i="23"/>
  <c r="C12" i="23"/>
  <c r="C11" i="19"/>
  <c r="C12" i="19"/>
  <c r="C12" i="22"/>
  <c r="C11" i="22"/>
  <c r="F21" i="17"/>
  <c r="F20" i="17"/>
  <c r="F19" i="17"/>
  <c r="F18" i="17"/>
  <c r="F22" i="17"/>
  <c r="C22" i="16"/>
  <c r="C21" i="16"/>
  <c r="C20" i="16"/>
  <c r="C19" i="16"/>
  <c r="C18" i="16"/>
  <c r="D15" i="19"/>
  <c r="D15" i="22"/>
  <c r="D15" i="23"/>
  <c r="D16" i="17"/>
  <c r="D17" i="17"/>
  <c r="C16" i="16"/>
  <c r="C17" i="16"/>
  <c r="K18" i="17"/>
  <c r="K19" i="17"/>
  <c r="K21" i="17"/>
  <c r="K20" i="17"/>
  <c r="K22" i="17"/>
  <c r="J15" i="23"/>
  <c r="J15" i="22"/>
  <c r="J15" i="19"/>
  <c r="J16" i="15"/>
  <c r="J17" i="15"/>
  <c r="I17" i="16"/>
  <c r="I16" i="16"/>
  <c r="J12" i="17"/>
  <c r="J11" i="17"/>
  <c r="U22" i="18"/>
  <c r="U21" i="18"/>
  <c r="U20" i="18"/>
  <c r="U19" i="18"/>
  <c r="U18" i="18"/>
  <c r="U21" i="23"/>
  <c r="U18" i="19"/>
  <c r="U19" i="19"/>
  <c r="U20" i="19"/>
  <c r="U18" i="22"/>
  <c r="U21" i="19"/>
  <c r="U19" i="22"/>
  <c r="U22" i="19"/>
  <c r="U20" i="22"/>
  <c r="U22" i="23"/>
  <c r="U18" i="23"/>
  <c r="U22" i="22"/>
  <c r="U21" i="22"/>
  <c r="U20" i="23"/>
  <c r="U19" i="23"/>
  <c r="U18" i="16"/>
  <c r="U22" i="16"/>
  <c r="U19" i="16"/>
  <c r="U20" i="16"/>
  <c r="U21" i="16"/>
  <c r="R16" i="17"/>
  <c r="R17" i="17"/>
  <c r="R12" i="18"/>
  <c r="R11" i="18"/>
  <c r="R12" i="16"/>
  <c r="R11" i="16"/>
  <c r="E19" i="17"/>
  <c r="E18" i="17"/>
  <c r="E22" i="17"/>
  <c r="E21" i="17"/>
  <c r="E20" i="17"/>
  <c r="B21" i="16"/>
  <c r="B19" i="16"/>
  <c r="B22" i="16"/>
  <c r="B20" i="16"/>
  <c r="B18" i="16"/>
  <c r="C15" i="22"/>
  <c r="C15" i="23"/>
  <c r="C15" i="19"/>
  <c r="C16" i="17"/>
  <c r="C17" i="17"/>
  <c r="B17" i="16"/>
  <c r="B16" i="16"/>
  <c r="J22" i="17"/>
  <c r="J18" i="17"/>
  <c r="J20" i="17"/>
  <c r="J21" i="17"/>
  <c r="J19" i="17"/>
  <c r="I15" i="23"/>
  <c r="I15" i="19"/>
  <c r="I15" i="22"/>
  <c r="I16" i="15"/>
  <c r="I17" i="15"/>
  <c r="H17" i="16"/>
  <c r="H16" i="16"/>
  <c r="I11" i="17"/>
  <c r="I12" i="17"/>
  <c r="T22" i="18"/>
  <c r="T21" i="18"/>
  <c r="T20" i="18"/>
  <c r="T19" i="18"/>
  <c r="T18" i="18"/>
  <c r="T20" i="22"/>
  <c r="T19" i="22"/>
  <c r="T21" i="19"/>
  <c r="T21" i="22"/>
  <c r="T18" i="23"/>
  <c r="T22" i="22"/>
  <c r="T19" i="23"/>
  <c r="T18" i="19"/>
  <c r="T20" i="23"/>
  <c r="T20" i="19"/>
  <c r="T22" i="19"/>
  <c r="T21" i="23"/>
  <c r="T22" i="23"/>
  <c r="T19" i="19"/>
  <c r="T18" i="22"/>
  <c r="U17" i="19"/>
  <c r="U16" i="23"/>
  <c r="U16" i="22"/>
  <c r="U17" i="22"/>
  <c r="U17" i="23"/>
  <c r="U16" i="19"/>
  <c r="U11" i="15"/>
  <c r="U12" i="15"/>
  <c r="O19" i="18"/>
  <c r="O18" i="18"/>
  <c r="O22" i="18"/>
  <c r="O21" i="18"/>
  <c r="O20" i="18"/>
  <c r="O18" i="19"/>
  <c r="O19" i="19"/>
  <c r="O20" i="19"/>
  <c r="O20" i="22"/>
  <c r="O21" i="23"/>
  <c r="O18" i="23"/>
  <c r="O21" i="19"/>
  <c r="O19" i="22"/>
  <c r="O21" i="22"/>
  <c r="O19" i="23"/>
  <c r="O22" i="19"/>
  <c r="O22" i="22"/>
  <c r="O20" i="23"/>
  <c r="O18" i="22"/>
  <c r="O22" i="23"/>
  <c r="B11" i="18"/>
  <c r="B12" i="18"/>
  <c r="E12" i="15"/>
  <c r="E11" i="15"/>
  <c r="F19" i="18"/>
  <c r="F20" i="18"/>
  <c r="F18" i="18"/>
  <c r="F21" i="18"/>
  <c r="F22" i="18"/>
  <c r="F18" i="23"/>
  <c r="F21" i="19"/>
  <c r="F19" i="23"/>
  <c r="F22" i="19"/>
  <c r="F19" i="22"/>
  <c r="F21" i="22"/>
  <c r="F20" i="23"/>
  <c r="F21" i="23"/>
  <c r="F18" i="22"/>
  <c r="F20" i="22"/>
  <c r="F22" i="23"/>
  <c r="F19" i="19"/>
  <c r="F22" i="22"/>
  <c r="F18" i="19"/>
  <c r="F20" i="19"/>
  <c r="D22" i="17"/>
  <c r="D21" i="17"/>
  <c r="D20" i="17"/>
  <c r="D19" i="17"/>
  <c r="D18" i="17"/>
  <c r="B15" i="19"/>
  <c r="B15" i="22"/>
  <c r="B15" i="23"/>
  <c r="F16" i="18"/>
  <c r="F17" i="18"/>
  <c r="B16" i="17"/>
  <c r="B17" i="17"/>
  <c r="I22" i="17"/>
  <c r="I21" i="17"/>
  <c r="I20" i="17"/>
  <c r="I19" i="17"/>
  <c r="I18" i="17"/>
  <c r="H15" i="23"/>
  <c r="H15" i="19"/>
  <c r="H15" i="22"/>
  <c r="H16" i="15"/>
  <c r="H17" i="15"/>
  <c r="H12" i="17"/>
  <c r="H11" i="17"/>
  <c r="O12" i="23"/>
  <c r="O11" i="23"/>
  <c r="O11" i="19"/>
  <c r="O12" i="22"/>
  <c r="O11" i="22"/>
  <c r="O12" i="19"/>
  <c r="O16" i="17"/>
  <c r="O17" i="17"/>
  <c r="S20" i="18"/>
  <c r="S19" i="18"/>
  <c r="S18" i="18"/>
  <c r="S22" i="18"/>
  <c r="S21" i="18"/>
  <c r="S22" i="23"/>
  <c r="S18" i="19"/>
  <c r="S18" i="22"/>
  <c r="S20" i="19"/>
  <c r="S22" i="19"/>
  <c r="S19" i="22"/>
  <c r="S20" i="22"/>
  <c r="S21" i="23"/>
  <c r="S21" i="22"/>
  <c r="S18" i="23"/>
  <c r="S22" i="22"/>
  <c r="S19" i="23"/>
  <c r="S19" i="19"/>
  <c r="S20" i="23"/>
  <c r="S21" i="19"/>
  <c r="T22" i="16"/>
  <c r="T21" i="16"/>
  <c r="T20" i="16"/>
  <c r="T19" i="16"/>
  <c r="T18" i="16"/>
  <c r="T16" i="23"/>
  <c r="T16" i="22"/>
  <c r="T17" i="22"/>
  <c r="T16" i="19"/>
  <c r="T17" i="23"/>
  <c r="T17" i="19"/>
  <c r="T12" i="15"/>
  <c r="T11" i="15"/>
  <c r="E11" i="18"/>
  <c r="E12" i="18"/>
  <c r="F11" i="15"/>
  <c r="F12" i="15"/>
  <c r="B12" i="23"/>
  <c r="B11" i="23"/>
  <c r="B12" i="19"/>
  <c r="B11" i="19"/>
  <c r="B11" i="22"/>
  <c r="B12" i="22"/>
  <c r="D12" i="15"/>
  <c r="D11" i="15"/>
  <c r="E19" i="18"/>
  <c r="E18" i="18"/>
  <c r="E22" i="18"/>
  <c r="E21" i="18"/>
  <c r="E20" i="18"/>
  <c r="E18" i="19"/>
  <c r="E19" i="22"/>
  <c r="E21" i="22"/>
  <c r="E19" i="19"/>
  <c r="E20" i="19"/>
  <c r="E18" i="22"/>
  <c r="E20" i="22"/>
  <c r="E18" i="23"/>
  <c r="E21" i="19"/>
  <c r="E22" i="22"/>
  <c r="E19" i="23"/>
  <c r="E22" i="19"/>
  <c r="E22" i="23"/>
  <c r="E20" i="23"/>
  <c r="E21" i="23"/>
  <c r="C22" i="17"/>
  <c r="C21" i="17"/>
  <c r="C20" i="17"/>
  <c r="C19" i="17"/>
  <c r="C18" i="17"/>
  <c r="E17" i="18"/>
  <c r="E16" i="18"/>
  <c r="H19" i="17"/>
  <c r="H22" i="17"/>
  <c r="H18" i="17"/>
  <c r="H20" i="17"/>
  <c r="H21" i="17"/>
  <c r="N11" i="23"/>
  <c r="N12" i="23"/>
  <c r="N12" i="19"/>
  <c r="N11" i="22"/>
  <c r="N11" i="19"/>
  <c r="N12" i="22"/>
  <c r="N16" i="17"/>
  <c r="N17" i="17"/>
  <c r="R20" i="18"/>
  <c r="R19" i="18"/>
  <c r="R18" i="18"/>
  <c r="R22" i="18"/>
  <c r="R21" i="18"/>
  <c r="R20" i="23"/>
  <c r="R21" i="23"/>
  <c r="R22" i="23"/>
  <c r="R18" i="22"/>
  <c r="R18" i="19"/>
  <c r="R21" i="19"/>
  <c r="R19" i="22"/>
  <c r="R19" i="19"/>
  <c r="R21" i="22"/>
  <c r="R18" i="23"/>
  <c r="R20" i="22"/>
  <c r="R20" i="19"/>
  <c r="R22" i="22"/>
  <c r="R19" i="23"/>
  <c r="R22" i="19"/>
  <c r="S21" i="16"/>
  <c r="S20" i="16"/>
  <c r="S19" i="16"/>
  <c r="S18" i="16"/>
  <c r="S22" i="16"/>
  <c r="S16" i="23"/>
  <c r="S17" i="23"/>
  <c r="S17" i="22"/>
  <c r="S16" i="22"/>
  <c r="S16" i="19"/>
  <c r="S17" i="19"/>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K14" i="17"/>
  <c r="K13" i="17"/>
  <c r="F14" i="16"/>
  <c r="F13" i="16"/>
  <c r="U14" i="16"/>
  <c r="U13" i="16"/>
  <c r="K14" i="19"/>
  <c r="K13" i="19"/>
  <c r="B14" i="16"/>
  <c r="B13" i="16"/>
  <c r="P14" i="18"/>
  <c r="P13" i="18"/>
  <c r="B14" i="17"/>
  <c r="B13" i="17"/>
  <c r="K14" i="18"/>
  <c r="K13" i="18"/>
  <c r="P14" i="15"/>
  <c r="P13" i="15"/>
  <c r="U13" i="17"/>
  <c r="U14" i="17"/>
  <c r="K14" i="15"/>
  <c r="K13" i="15"/>
  <c r="P14" i="17"/>
  <c r="P13" i="17"/>
  <c r="C14" i="19"/>
  <c r="C13" i="19"/>
  <c r="I14" i="18"/>
  <c r="I13" i="18"/>
  <c r="H13" i="19"/>
  <c r="H14" i="19"/>
  <c r="M14" i="17"/>
  <c r="M13" i="17"/>
  <c r="T14" i="19"/>
  <c r="T13" i="19"/>
  <c r="O14" i="17"/>
  <c r="O13" i="17"/>
  <c r="C13" i="15"/>
  <c r="C14" i="15"/>
  <c r="B14" i="19"/>
  <c r="B13" i="19"/>
  <c r="H14" i="18"/>
  <c r="H13" i="18"/>
  <c r="K14" i="16"/>
  <c r="K13" i="16"/>
  <c r="P14" i="19"/>
  <c r="P13" i="19"/>
  <c r="T13" i="18"/>
  <c r="T14" i="18"/>
  <c r="S14" i="19"/>
  <c r="S13" i="19"/>
  <c r="U14" i="18"/>
  <c r="U13" i="18"/>
  <c r="B13" i="15"/>
  <c r="B14" i="15"/>
  <c r="S13" i="18"/>
  <c r="S14" i="18"/>
  <c r="R14" i="19"/>
  <c r="R13" i="19"/>
  <c r="J13" i="19"/>
  <c r="J14" i="19"/>
  <c r="N14" i="17"/>
  <c r="N13" i="17"/>
  <c r="J13" i="16"/>
  <c r="J14" i="16"/>
  <c r="O14" i="19"/>
  <c r="O13" i="19"/>
  <c r="R14" i="18"/>
  <c r="R13" i="18"/>
  <c r="F13" i="17"/>
  <c r="F14" i="17"/>
  <c r="J13" i="15"/>
  <c r="J14" i="15"/>
  <c r="I14" i="16"/>
  <c r="I13" i="16"/>
  <c r="O14" i="18"/>
  <c r="O13" i="18"/>
  <c r="N14" i="19"/>
  <c r="N13" i="19"/>
  <c r="U14" i="15"/>
  <c r="U13" i="15"/>
  <c r="D14" i="19"/>
  <c r="D13" i="19"/>
  <c r="E13" i="16"/>
  <c r="E14" i="16"/>
  <c r="I13" i="15"/>
  <c r="I14" i="15"/>
  <c r="H13" i="16"/>
  <c r="H14" i="16"/>
  <c r="N14" i="18"/>
  <c r="N13" i="18"/>
  <c r="M14" i="19"/>
  <c r="M13" i="19"/>
  <c r="T14" i="16"/>
  <c r="T13" i="16"/>
  <c r="D14" i="15"/>
  <c r="D13" i="15"/>
  <c r="D13" i="17"/>
  <c r="D14" i="17"/>
  <c r="C14" i="16"/>
  <c r="C13" i="16"/>
  <c r="S14" i="15"/>
  <c r="S13" i="15"/>
  <c r="R14" i="16"/>
  <c r="R13" i="16"/>
  <c r="E14" i="18"/>
  <c r="E13" i="18"/>
  <c r="C13" i="17"/>
  <c r="C14" i="17"/>
  <c r="O14" i="16"/>
  <c r="O13" i="16"/>
  <c r="R14" i="15"/>
  <c r="R13" i="15"/>
  <c r="D13" i="18"/>
  <c r="D14" i="18"/>
  <c r="J13" i="17"/>
  <c r="J14" i="17"/>
  <c r="O14" i="15"/>
  <c r="O13" i="15"/>
  <c r="N14" i="16"/>
  <c r="N13" i="16"/>
  <c r="E14" i="15"/>
  <c r="E13" i="15"/>
  <c r="J13" i="18"/>
  <c r="J14" i="18"/>
  <c r="E13" i="17"/>
  <c r="E14" i="17"/>
  <c r="P14" i="16"/>
  <c r="P13" i="16"/>
  <c r="I14" i="17"/>
  <c r="I13" i="17"/>
  <c r="N14" i="15"/>
  <c r="N13" i="15"/>
  <c r="M14" i="16"/>
  <c r="M13" i="16"/>
  <c r="F13" i="18"/>
  <c r="F14" i="18"/>
  <c r="M14" i="18"/>
  <c r="M13" i="18"/>
  <c r="C13" i="18"/>
  <c r="C14" i="18"/>
  <c r="B13" i="18"/>
  <c r="B14" i="18"/>
  <c r="H13" i="17"/>
  <c r="H14" i="17"/>
  <c r="M14" i="15"/>
  <c r="M13" i="15"/>
  <c r="T14" i="17"/>
  <c r="T13" i="17"/>
  <c r="I14" i="19"/>
  <c r="I13" i="19"/>
  <c r="T14" i="15"/>
  <c r="T13" i="15"/>
  <c r="F13" i="19"/>
  <c r="F14" i="19"/>
  <c r="S14" i="17"/>
  <c r="S13" i="17"/>
  <c r="U14" i="19"/>
  <c r="U13" i="19"/>
  <c r="D13" i="16"/>
  <c r="D14" i="16"/>
  <c r="H13" i="15"/>
  <c r="H14" i="15"/>
  <c r="S14" i="16"/>
  <c r="S13" i="16"/>
  <c r="F13" i="15"/>
  <c r="F14" i="15"/>
  <c r="E13" i="19"/>
  <c r="E14" i="19"/>
  <c r="R14" i="17"/>
  <c r="R13" i="17"/>
  <c r="G15" i="16"/>
  <c r="L15" i="16"/>
  <c r="V15" i="16"/>
  <c r="G15" i="17"/>
  <c r="L15" i="17"/>
  <c r="V15" i="17"/>
  <c r="G15" i="15"/>
  <c r="L15" i="15"/>
  <c r="V15" i="15"/>
  <c r="G15" i="18"/>
  <c r="L15" i="18"/>
  <c r="V15" i="18"/>
  <c r="G26" i="16"/>
  <c r="L26" i="16"/>
  <c r="Q26" i="16"/>
  <c r="V26" i="16"/>
  <c r="G26" i="17"/>
  <c r="L26" i="17"/>
  <c r="V26" i="17"/>
  <c r="G26" i="15"/>
  <c r="L26" i="15"/>
  <c r="Q26" i="15"/>
  <c r="V26" i="15"/>
  <c r="G26" i="18"/>
  <c r="L26" i="18"/>
  <c r="V26" i="18"/>
  <c r="J4" i="23" l="1"/>
  <c r="I5" i="92"/>
  <c r="I61" i="92" s="1"/>
  <c r="J24" i="23"/>
  <c r="I25" i="92"/>
  <c r="I81" i="92" s="1"/>
  <c r="AE15" i="17"/>
  <c r="X16" i="15"/>
  <c r="AA17" i="23"/>
  <c r="Y12" i="15"/>
  <c r="AE15" i="15"/>
  <c r="AE23" i="23"/>
  <c r="Y15" i="19"/>
  <c r="X15" i="19"/>
  <c r="AA18" i="15"/>
  <c r="Q19" i="22"/>
  <c r="Q21" i="23"/>
  <c r="Q20" i="19"/>
  <c r="Q20" i="18"/>
  <c r="Q18" i="22"/>
  <c r="Q22" i="22"/>
  <c r="Q20" i="23"/>
  <c r="Q19" i="19"/>
  <c r="Q19" i="18"/>
  <c r="Q21" i="22"/>
  <c r="Q19" i="23"/>
  <c r="Q18" i="19"/>
  <c r="Q22" i="19"/>
  <c r="Q18" i="18"/>
  <c r="Q22" i="18"/>
  <c r="Q20" i="22"/>
  <c r="Q21" i="18"/>
  <c r="Q22" i="23"/>
  <c r="Q18" i="23"/>
  <c r="Q21" i="19"/>
  <c r="X15" i="18"/>
  <c r="Q15" i="18"/>
  <c r="AC15" i="16"/>
  <c r="Q15" i="16"/>
  <c r="Q12" i="17"/>
  <c r="Q11" i="17"/>
  <c r="AF26" i="17"/>
  <c r="L19" i="23"/>
  <c r="L18" i="19"/>
  <c r="L22" i="19"/>
  <c r="L18" i="18"/>
  <c r="L22" i="18"/>
  <c r="L20" i="22"/>
  <c r="L18" i="23"/>
  <c r="L22" i="23"/>
  <c r="L21" i="19"/>
  <c r="L21" i="18"/>
  <c r="L19" i="22"/>
  <c r="L21" i="23"/>
  <c r="L20" i="19"/>
  <c r="L20" i="18"/>
  <c r="L18" i="22"/>
  <c r="L22" i="22"/>
  <c r="L20" i="23"/>
  <c r="L19" i="19"/>
  <c r="L19" i="18"/>
  <c r="L21" i="22"/>
  <c r="L19" i="17"/>
  <c r="L18" i="17"/>
  <c r="L22" i="17"/>
  <c r="L21" i="17"/>
  <c r="L20" i="17"/>
  <c r="L21" i="16"/>
  <c r="L20" i="16"/>
  <c r="L19" i="16"/>
  <c r="L18" i="16"/>
  <c r="L22" i="16"/>
  <c r="L17" i="18"/>
  <c r="L16" i="18"/>
  <c r="L17" i="17"/>
  <c r="L16" i="17"/>
  <c r="L17" i="16"/>
  <c r="L16" i="16"/>
  <c r="L12" i="18"/>
  <c r="L11" i="18"/>
  <c r="L12" i="17"/>
  <c r="L11" i="17"/>
  <c r="L12" i="16"/>
  <c r="L11" i="16"/>
  <c r="Q16" i="18"/>
  <c r="Q17" i="18"/>
  <c r="G18" i="22"/>
  <c r="G22" i="22"/>
  <c r="G20" i="23"/>
  <c r="G19" i="19"/>
  <c r="G19" i="18"/>
  <c r="G21" i="22"/>
  <c r="G19" i="23"/>
  <c r="G18" i="19"/>
  <c r="G22" i="19"/>
  <c r="G18" i="18"/>
  <c r="G22" i="18"/>
  <c r="G20" i="22"/>
  <c r="G18" i="23"/>
  <c r="G22" i="23"/>
  <c r="G21" i="19"/>
  <c r="G21" i="18"/>
  <c r="G19" i="22"/>
  <c r="G20" i="19"/>
  <c r="G20" i="18"/>
  <c r="G21" i="23"/>
  <c r="G21" i="17"/>
  <c r="G20" i="17"/>
  <c r="G19" i="17"/>
  <c r="G18" i="17"/>
  <c r="G22" i="17"/>
  <c r="G18" i="16"/>
  <c r="G22" i="16"/>
  <c r="G21" i="16"/>
  <c r="G20" i="16"/>
  <c r="G19" i="16"/>
  <c r="G17" i="18"/>
  <c r="G16" i="18"/>
  <c r="G17" i="17"/>
  <c r="G16" i="17"/>
  <c r="G16" i="16"/>
  <c r="G17" i="16"/>
  <c r="G11" i="18"/>
  <c r="G12" i="18"/>
  <c r="G11" i="17"/>
  <c r="G12" i="17"/>
  <c r="G12" i="16"/>
  <c r="G11" i="16"/>
  <c r="Y15" i="17"/>
  <c r="Q17" i="16"/>
  <c r="Q16" i="16"/>
  <c r="Q11" i="16"/>
  <c r="Q12" i="16"/>
  <c r="V19" i="15"/>
  <c r="V18" i="15"/>
  <c r="V22" i="15"/>
  <c r="V21" i="15"/>
  <c r="V20" i="15"/>
  <c r="V15" i="19"/>
  <c r="V15" i="22"/>
  <c r="V15" i="23"/>
  <c r="V12" i="15"/>
  <c r="V11" i="15"/>
  <c r="AC15" i="15"/>
  <c r="Q15" i="15"/>
  <c r="Q15" i="23"/>
  <c r="Q15" i="22"/>
  <c r="Q15" i="19"/>
  <c r="Q16" i="15"/>
  <c r="Q17" i="15"/>
  <c r="Q17" i="23"/>
  <c r="Q16" i="22"/>
  <c r="Q16" i="23"/>
  <c r="Q17" i="19"/>
  <c r="Q17" i="22"/>
  <c r="Q16" i="19"/>
  <c r="Q12" i="15"/>
  <c r="Q11" i="15"/>
  <c r="Q12" i="22"/>
  <c r="Q11" i="19"/>
  <c r="Q12" i="23"/>
  <c r="Q11" i="22"/>
  <c r="Q11" i="23"/>
  <c r="Q12" i="19"/>
  <c r="Q18" i="17"/>
  <c r="Q22" i="17"/>
  <c r="Q21" i="17"/>
  <c r="Q20" i="17"/>
  <c r="Q19" i="17"/>
  <c r="AB15" i="17"/>
  <c r="Q15" i="17"/>
  <c r="Q17" i="17"/>
  <c r="Q16" i="17"/>
  <c r="V17" i="15"/>
  <c r="V16" i="15"/>
  <c r="L18" i="15"/>
  <c r="L22" i="15"/>
  <c r="L21" i="15"/>
  <c r="L20" i="15"/>
  <c r="L19" i="15"/>
  <c r="L15" i="19"/>
  <c r="L15" i="22"/>
  <c r="L15" i="23"/>
  <c r="L17" i="15"/>
  <c r="L16" i="15"/>
  <c r="L17" i="22"/>
  <c r="L16" i="19"/>
  <c r="L17" i="23"/>
  <c r="L16" i="22"/>
  <c r="L16" i="23"/>
  <c r="L17" i="19"/>
  <c r="L11" i="15"/>
  <c r="L12" i="15"/>
  <c r="L12" i="19"/>
  <c r="L12" i="22"/>
  <c r="L11" i="19"/>
  <c r="L12" i="23"/>
  <c r="L11" i="22"/>
  <c r="L11" i="23"/>
  <c r="Q19" i="16"/>
  <c r="Q18" i="16"/>
  <c r="Q22" i="16"/>
  <c r="Q21" i="16"/>
  <c r="Q20" i="16"/>
  <c r="Q12" i="18"/>
  <c r="Q11" i="18"/>
  <c r="V17" i="19"/>
  <c r="V17" i="22"/>
  <c r="V16" i="19"/>
  <c r="V17" i="23"/>
  <c r="V16" i="22"/>
  <c r="V16" i="23"/>
  <c r="G20" i="15"/>
  <c r="G19" i="15"/>
  <c r="G18" i="15"/>
  <c r="G22" i="15"/>
  <c r="G21" i="15"/>
  <c r="G15" i="19"/>
  <c r="G15" i="22"/>
  <c r="G15" i="23"/>
  <c r="G17" i="15"/>
  <c r="G16" i="15"/>
  <c r="G16" i="23"/>
  <c r="G17" i="19"/>
  <c r="G17" i="22"/>
  <c r="G16" i="19"/>
  <c r="G17" i="23"/>
  <c r="G16" i="22"/>
  <c r="G12" i="15"/>
  <c r="G11" i="15"/>
  <c r="G12" i="23"/>
  <c r="G11" i="22"/>
  <c r="G11" i="23"/>
  <c r="G12" i="19"/>
  <c r="G12" i="22"/>
  <c r="G11" i="19"/>
  <c r="V11" i="22"/>
  <c r="V11" i="23"/>
  <c r="V12" i="19"/>
  <c r="V12" i="22"/>
  <c r="V11" i="19"/>
  <c r="V12" i="23"/>
  <c r="Q21" i="15"/>
  <c r="Q20" i="15"/>
  <c r="Q19" i="15"/>
  <c r="Q18" i="15"/>
  <c r="Q22" i="15"/>
  <c r="AC26" i="18"/>
  <c r="V20" i="23"/>
  <c r="V19" i="19"/>
  <c r="V19" i="18"/>
  <c r="V21" i="22"/>
  <c r="V19" i="23"/>
  <c r="V18" i="19"/>
  <c r="V22" i="19"/>
  <c r="V18" i="18"/>
  <c r="V22" i="18"/>
  <c r="V20" i="22"/>
  <c r="V18" i="23"/>
  <c r="V22" i="23"/>
  <c r="V21" i="19"/>
  <c r="V21" i="18"/>
  <c r="V19" i="22"/>
  <c r="V21" i="23"/>
  <c r="V20" i="19"/>
  <c r="V20" i="18"/>
  <c r="V22" i="22"/>
  <c r="V18" i="22"/>
  <c r="V20" i="17"/>
  <c r="V19" i="17"/>
  <c r="V18" i="17"/>
  <c r="V22" i="17"/>
  <c r="V21" i="17"/>
  <c r="V18" i="16"/>
  <c r="V22" i="16"/>
  <c r="V21" i="16"/>
  <c r="V20" i="16"/>
  <c r="V19" i="16"/>
  <c r="V17" i="18"/>
  <c r="V16" i="18"/>
  <c r="V16" i="17"/>
  <c r="V17" i="17"/>
  <c r="V17" i="16"/>
  <c r="V16" i="16"/>
  <c r="V11" i="18"/>
  <c r="V12" i="18"/>
  <c r="V12" i="17"/>
  <c r="V11" i="17"/>
  <c r="V12" i="16"/>
  <c r="V11" i="16"/>
  <c r="AC26" i="15"/>
  <c r="V26" i="23"/>
  <c r="V14" i="22"/>
  <c r="V8" i="22"/>
  <c r="V14" i="23"/>
  <c r="V8" i="23"/>
  <c r="V5" i="22"/>
  <c r="V13" i="22"/>
  <c r="V7" i="22"/>
  <c r="V13" i="23"/>
  <c r="V7" i="23"/>
  <c r="V23" i="22"/>
  <c r="V6" i="22"/>
  <c r="V26" i="19"/>
  <c r="V9" i="22"/>
  <c r="V23" i="23"/>
  <c r="V6" i="23"/>
  <c r="V26" i="22"/>
  <c r="V5" i="23"/>
  <c r="V9" i="23"/>
  <c r="AB2" i="19"/>
  <c r="Q23" i="23"/>
  <c r="Q6" i="23"/>
  <c r="Q26" i="19"/>
  <c r="Q5" i="22"/>
  <c r="Q9" i="22"/>
  <c r="Q7" i="23"/>
  <c r="Q26" i="22"/>
  <c r="Q5" i="23"/>
  <c r="Q9" i="23"/>
  <c r="Q13" i="23"/>
  <c r="Q26" i="23"/>
  <c r="Q14" i="22"/>
  <c r="Q8" i="22"/>
  <c r="Q14" i="23"/>
  <c r="Q8" i="23"/>
  <c r="Q13" i="22"/>
  <c r="Q7" i="22"/>
  <c r="Q23" i="22"/>
  <c r="Q6" i="22"/>
  <c r="Y26" i="18"/>
  <c r="Q26" i="18"/>
  <c r="L13" i="22"/>
  <c r="L7" i="22"/>
  <c r="L13" i="23"/>
  <c r="L7" i="23"/>
  <c r="L23" i="22"/>
  <c r="L6" i="22"/>
  <c r="L26" i="23"/>
  <c r="L23" i="23"/>
  <c r="L6" i="23"/>
  <c r="L26" i="19"/>
  <c r="L5" i="22"/>
  <c r="L9" i="22"/>
  <c r="L14" i="22"/>
  <c r="L8" i="22"/>
  <c r="L26" i="22"/>
  <c r="L5" i="23"/>
  <c r="L9" i="23"/>
  <c r="L14" i="23"/>
  <c r="L8" i="23"/>
  <c r="G26" i="22"/>
  <c r="G5" i="23"/>
  <c r="G9" i="23"/>
  <c r="G26" i="23"/>
  <c r="G14" i="22"/>
  <c r="G8" i="22"/>
  <c r="G14" i="23"/>
  <c r="G8" i="23"/>
  <c r="G23" i="23"/>
  <c r="G13" i="22"/>
  <c r="G7" i="22"/>
  <c r="G13" i="23"/>
  <c r="G7" i="23"/>
  <c r="G23" i="22"/>
  <c r="G6" i="22"/>
  <c r="G6" i="23"/>
  <c r="G26" i="19"/>
  <c r="G5" i="22"/>
  <c r="G9" i="22"/>
  <c r="X7" i="19"/>
  <c r="W26" i="17"/>
  <c r="Q26" i="17"/>
  <c r="Z15" i="16"/>
  <c r="V14" i="15"/>
  <c r="V13" i="15"/>
  <c r="Q14" i="16"/>
  <c r="Q13" i="16"/>
  <c r="AD15" i="16"/>
  <c r="AB26" i="16"/>
  <c r="AD15" i="17"/>
  <c r="AA15" i="18"/>
  <c r="W26" i="16"/>
  <c r="W15" i="17"/>
  <c r="Y15" i="16"/>
  <c r="AB15" i="15"/>
  <c r="AB15" i="16"/>
  <c r="Z15" i="17"/>
  <c r="Y26" i="17"/>
  <c r="AC15" i="17"/>
  <c r="Z15" i="18"/>
  <c r="W5" i="19"/>
  <c r="V13" i="16"/>
  <c r="V14" i="16"/>
  <c r="L14" i="16"/>
  <c r="L13" i="16"/>
  <c r="L13" i="15"/>
  <c r="L14" i="15"/>
  <c r="G13" i="16"/>
  <c r="G14" i="16"/>
  <c r="Y15" i="15"/>
  <c r="X15" i="16"/>
  <c r="X15" i="17"/>
  <c r="AF15" i="15"/>
  <c r="AC26" i="16"/>
  <c r="Y15" i="18"/>
  <c r="AW28" i="74"/>
  <c r="G14" i="18"/>
  <c r="G13" i="18"/>
  <c r="G13" i="15"/>
  <c r="G14" i="15"/>
  <c r="AE15" i="18"/>
  <c r="AA15" i="15"/>
  <c r="AD15" i="15"/>
  <c r="Z26" i="17"/>
  <c r="AW21" i="74"/>
  <c r="B15" i="20" s="1"/>
  <c r="C15" i="20" s="1"/>
  <c r="D15" i="20" s="1"/>
  <c r="E15" i="20" s="1"/>
  <c r="F15" i="20" s="1"/>
  <c r="G15" i="20" s="1"/>
  <c r="H15" i="20" s="1"/>
  <c r="I15" i="20" s="1"/>
  <c r="J15" i="20" s="1"/>
  <c r="K15" i="20" s="1"/>
  <c r="L15" i="20" s="1"/>
  <c r="M15" i="20" s="1"/>
  <c r="N15" i="20" s="1"/>
  <c r="O15" i="20" s="1"/>
  <c r="P15" i="20" s="1"/>
  <c r="Q15" i="20" s="1"/>
  <c r="R15" i="20" s="1"/>
  <c r="S15" i="20" s="1"/>
  <c r="T15" i="20" s="1"/>
  <c r="U15" i="20" s="1"/>
  <c r="V15" i="20" s="1"/>
  <c r="W15" i="20" s="1"/>
  <c r="X15" i="20" s="1"/>
  <c r="Y15" i="20" s="1"/>
  <c r="Z15" i="20" s="1"/>
  <c r="AA15" i="20" s="1"/>
  <c r="AB15" i="20" s="1"/>
  <c r="AC15" i="20" s="1"/>
  <c r="AD15" i="20" s="1"/>
  <c r="AE15" i="20" s="1"/>
  <c r="AF15" i="20" s="1"/>
  <c r="Q14" i="15"/>
  <c r="Q13" i="15"/>
  <c r="Y9" i="19"/>
  <c r="Z15" i="15"/>
  <c r="Y26" i="16"/>
  <c r="AA26" i="15"/>
  <c r="X26" i="18"/>
  <c r="W15" i="16"/>
  <c r="X15" i="15"/>
  <c r="V13" i="17"/>
  <c r="V14" i="17"/>
  <c r="W26" i="15"/>
  <c r="AF15" i="18"/>
  <c r="AF26" i="16"/>
  <c r="AD15" i="18"/>
  <c r="Q14" i="17"/>
  <c r="Q13" i="17"/>
  <c r="AE26" i="18"/>
  <c r="AW35" i="74"/>
  <c r="AE26" i="15"/>
  <c r="AA5" i="18"/>
  <c r="AE26" i="16"/>
  <c r="AD26" i="17"/>
  <c r="W26" i="18"/>
  <c r="L14" i="17"/>
  <c r="L13" i="17"/>
  <c r="Z8" i="19"/>
  <c r="AC7" i="19"/>
  <c r="AD8" i="19"/>
  <c r="Z26" i="16"/>
  <c r="AD26" i="16"/>
  <c r="AC26" i="17"/>
  <c r="AB26" i="18"/>
  <c r="L14" i="18"/>
  <c r="L13" i="18"/>
  <c r="G14" i="17"/>
  <c r="G13" i="17"/>
  <c r="X26" i="15"/>
  <c r="AB26" i="15"/>
  <c r="AA15" i="16"/>
  <c r="X26" i="16"/>
  <c r="AA2" i="23"/>
  <c r="X26" i="17"/>
  <c r="AB26" i="17"/>
  <c r="Z26" i="18"/>
  <c r="AF15" i="17"/>
  <c r="W15" i="15"/>
  <c r="Z26" i="15"/>
  <c r="AF2" i="23"/>
  <c r="AF26" i="15"/>
  <c r="AE15" i="16"/>
  <c r="AB15" i="18"/>
  <c r="AC15" i="18"/>
  <c r="AE26" i="17"/>
  <c r="V14" i="19"/>
  <c r="V13" i="19"/>
  <c r="AD26" i="15"/>
  <c r="AA15" i="17"/>
  <c r="Q14" i="19"/>
  <c r="Q13" i="19"/>
  <c r="Y26" i="15"/>
  <c r="AW14" i="74"/>
  <c r="AA26" i="17"/>
  <c r="W15" i="18"/>
  <c r="AF15" i="16"/>
  <c r="G13" i="19"/>
  <c r="G14" i="19"/>
  <c r="V14" i="18"/>
  <c r="V13" i="18"/>
  <c r="Q14" i="18"/>
  <c r="Q13" i="18"/>
  <c r="L13" i="19"/>
  <c r="L14" i="19"/>
  <c r="AA26" i="16"/>
  <c r="AW7" i="74"/>
  <c r="I8" i="18"/>
  <c r="Q8" i="18"/>
  <c r="J8" i="18"/>
  <c r="R8" i="18"/>
  <c r="C8" i="18"/>
  <c r="K8" i="18"/>
  <c r="S8" i="18"/>
  <c r="D8" i="18"/>
  <c r="L8" i="18"/>
  <c r="T8" i="18"/>
  <c r="O8" i="18"/>
  <c r="B8" i="18"/>
  <c r="P8" i="18"/>
  <c r="N8" i="18"/>
  <c r="E8" i="18"/>
  <c r="U8" i="18"/>
  <c r="F8" i="18"/>
  <c r="V8" i="18"/>
  <c r="G8" i="18"/>
  <c r="H8" i="18"/>
  <c r="M8" i="18"/>
  <c r="F8" i="17"/>
  <c r="N8" i="17"/>
  <c r="V8" i="17"/>
  <c r="G8" i="17"/>
  <c r="O8" i="17"/>
  <c r="H8" i="17"/>
  <c r="P8" i="17"/>
  <c r="B8" i="17"/>
  <c r="I8" i="17"/>
  <c r="Q8" i="17"/>
  <c r="D8" i="17"/>
  <c r="T8" i="17"/>
  <c r="E8" i="17"/>
  <c r="U8" i="17"/>
  <c r="M8" i="17"/>
  <c r="C8" i="17"/>
  <c r="J8" i="17"/>
  <c r="K8" i="17"/>
  <c r="L8" i="17"/>
  <c r="R8" i="17"/>
  <c r="S8" i="17"/>
  <c r="C9" i="18"/>
  <c r="K9" i="18"/>
  <c r="S9" i="18"/>
  <c r="D9" i="18"/>
  <c r="L9" i="18"/>
  <c r="T9" i="18"/>
  <c r="E9" i="18"/>
  <c r="M9" i="18"/>
  <c r="U9" i="18"/>
  <c r="F9" i="18"/>
  <c r="N9" i="18"/>
  <c r="V9" i="18"/>
  <c r="G9" i="18"/>
  <c r="O9" i="18"/>
  <c r="AE9" i="18"/>
  <c r="H9" i="18"/>
  <c r="I9" i="18"/>
  <c r="J9" i="18"/>
  <c r="B9" i="18"/>
  <c r="P9" i="18"/>
  <c r="Q9" i="18"/>
  <c r="R9" i="18"/>
  <c r="T8" i="19"/>
  <c r="V8" i="19"/>
  <c r="J8" i="19"/>
  <c r="R8" i="19"/>
  <c r="E8" i="19"/>
  <c r="C8" i="19"/>
  <c r="Q8" i="19"/>
  <c r="M8" i="19"/>
  <c r="K8" i="19"/>
  <c r="U8" i="19"/>
  <c r="B8" i="19"/>
  <c r="D8" i="19"/>
  <c r="I8" i="19"/>
  <c r="F8" i="19"/>
  <c r="G8" i="19"/>
  <c r="H8" i="19"/>
  <c r="L8" i="19"/>
  <c r="N8" i="19"/>
  <c r="O8" i="19"/>
  <c r="P8" i="19"/>
  <c r="S8" i="19"/>
  <c r="E9" i="17"/>
  <c r="M9" i="17"/>
  <c r="U9" i="17"/>
  <c r="F9" i="17"/>
  <c r="N9" i="17"/>
  <c r="V9" i="17"/>
  <c r="G9" i="17"/>
  <c r="O9" i="17"/>
  <c r="H9" i="17"/>
  <c r="P9" i="17"/>
  <c r="L9" i="17"/>
  <c r="Q9" i="17"/>
  <c r="B9" i="17"/>
  <c r="R9" i="17"/>
  <c r="C9" i="17"/>
  <c r="S9" i="17"/>
  <c r="I9" i="17"/>
  <c r="D9" i="17"/>
  <c r="T9" i="17"/>
  <c r="K9" i="17"/>
  <c r="J9" i="17"/>
  <c r="E23" i="16"/>
  <c r="M23" i="16"/>
  <c r="U23" i="16"/>
  <c r="G23" i="16"/>
  <c r="O23" i="16"/>
  <c r="H23" i="16"/>
  <c r="P23" i="16"/>
  <c r="C23" i="16"/>
  <c r="Q23" i="16"/>
  <c r="K23" i="16"/>
  <c r="D23" i="16"/>
  <c r="R23" i="16"/>
  <c r="N23" i="16"/>
  <c r="F23" i="16"/>
  <c r="S23" i="16"/>
  <c r="B23" i="16"/>
  <c r="I23" i="16"/>
  <c r="T23" i="16"/>
  <c r="J23" i="16"/>
  <c r="V23" i="16"/>
  <c r="L23" i="16"/>
  <c r="H23" i="17"/>
  <c r="P23" i="17"/>
  <c r="J23" i="17"/>
  <c r="R23" i="17"/>
  <c r="C23" i="17"/>
  <c r="K23" i="17"/>
  <c r="S23" i="17"/>
  <c r="E23" i="17"/>
  <c r="Q23" i="17"/>
  <c r="D23" i="17"/>
  <c r="F23" i="17"/>
  <c r="T23" i="17"/>
  <c r="G23" i="17"/>
  <c r="U23" i="17"/>
  <c r="B23" i="17"/>
  <c r="I23" i="17"/>
  <c r="V23" i="17"/>
  <c r="M23" i="17"/>
  <c r="L23" i="17"/>
  <c r="O23" i="17"/>
  <c r="N23" i="17"/>
  <c r="C23" i="18"/>
  <c r="K23" i="18"/>
  <c r="S23" i="18"/>
  <c r="D23" i="18"/>
  <c r="L23" i="18"/>
  <c r="T23" i="18"/>
  <c r="E23" i="18"/>
  <c r="M23" i="18"/>
  <c r="U23" i="18"/>
  <c r="B23" i="18"/>
  <c r="F23" i="18"/>
  <c r="N23" i="18"/>
  <c r="V23" i="18"/>
  <c r="Q23" i="18"/>
  <c r="J23" i="18"/>
  <c r="P23" i="18"/>
  <c r="R23" i="18"/>
  <c r="G23" i="18"/>
  <c r="H23" i="18"/>
  <c r="I23" i="18"/>
  <c r="O23" i="18"/>
  <c r="AE23" i="18"/>
  <c r="L23" i="19"/>
  <c r="N23" i="19"/>
  <c r="O23" i="19"/>
  <c r="P23" i="19"/>
  <c r="T23" i="19"/>
  <c r="V23" i="19"/>
  <c r="B23" i="19"/>
  <c r="Q23" i="19"/>
  <c r="J23" i="19"/>
  <c r="R23" i="19"/>
  <c r="E23" i="19"/>
  <c r="C23" i="19"/>
  <c r="M23" i="19"/>
  <c r="S23" i="19"/>
  <c r="D23" i="19"/>
  <c r="F23" i="19"/>
  <c r="G23" i="19"/>
  <c r="H23" i="19"/>
  <c r="K23" i="19"/>
  <c r="I23" i="19"/>
  <c r="U23" i="19"/>
  <c r="F9" i="19"/>
  <c r="L9" i="19"/>
  <c r="P9" i="19"/>
  <c r="N9" i="19"/>
  <c r="V9" i="19"/>
  <c r="C9" i="19"/>
  <c r="G9" i="19"/>
  <c r="I9" i="19"/>
  <c r="J9" i="19"/>
  <c r="K9" i="19"/>
  <c r="D9" i="19"/>
  <c r="E9" i="19"/>
  <c r="O9" i="19"/>
  <c r="Q9" i="19"/>
  <c r="R9" i="19"/>
  <c r="S9" i="19"/>
  <c r="T9" i="19"/>
  <c r="M9" i="19"/>
  <c r="B9" i="19"/>
  <c r="U9" i="19"/>
  <c r="H9" i="19"/>
  <c r="G2" i="16"/>
  <c r="O2" i="16"/>
  <c r="W2" i="16"/>
  <c r="H2" i="16"/>
  <c r="K2" i="16"/>
  <c r="E2" i="16"/>
  <c r="N2" i="16"/>
  <c r="P2" i="16"/>
  <c r="D2" i="16"/>
  <c r="I2" i="16"/>
  <c r="Q2" i="16"/>
  <c r="J2" i="16"/>
  <c r="R2" i="16"/>
  <c r="C2" i="16"/>
  <c r="S2" i="16"/>
  <c r="L2" i="16"/>
  <c r="T2" i="16"/>
  <c r="M2" i="16"/>
  <c r="U2" i="16"/>
  <c r="F2" i="16"/>
  <c r="V2" i="16"/>
  <c r="F2" i="17"/>
  <c r="N2" i="17"/>
  <c r="V2" i="17"/>
  <c r="O2" i="17"/>
  <c r="J2" i="17"/>
  <c r="K2" i="17"/>
  <c r="D2" i="17"/>
  <c r="M2" i="17"/>
  <c r="U2" i="17"/>
  <c r="G2" i="17"/>
  <c r="T2" i="17"/>
  <c r="H2" i="17"/>
  <c r="P2" i="17"/>
  <c r="I2" i="17"/>
  <c r="Q2" i="17"/>
  <c r="B2" i="17"/>
  <c r="R2" i="17"/>
  <c r="C2" i="17"/>
  <c r="S2" i="17"/>
  <c r="L2" i="17"/>
  <c r="E2" i="17"/>
  <c r="E2" i="18"/>
  <c r="M2" i="18"/>
  <c r="U2" i="18"/>
  <c r="I2" i="18"/>
  <c r="R2" i="18"/>
  <c r="K2" i="18"/>
  <c r="S2" i="18"/>
  <c r="L2" i="18"/>
  <c r="T2" i="18"/>
  <c r="F2" i="18"/>
  <c r="N2" i="18"/>
  <c r="V2" i="18"/>
  <c r="G2" i="18"/>
  <c r="O2" i="18"/>
  <c r="H2" i="18"/>
  <c r="P2" i="18"/>
  <c r="Q2" i="18"/>
  <c r="B2" i="18"/>
  <c r="J2" i="18"/>
  <c r="C2" i="18"/>
  <c r="D2" i="18"/>
  <c r="U2" i="19"/>
  <c r="Q2" i="19"/>
  <c r="O2" i="19"/>
  <c r="M2" i="19"/>
  <c r="I2" i="19"/>
  <c r="G2" i="19"/>
  <c r="E2" i="19"/>
  <c r="T2" i="19"/>
  <c r="L2" i="19"/>
  <c r="S2" i="19"/>
  <c r="V2" i="19"/>
  <c r="C2" i="19"/>
  <c r="J2" i="19"/>
  <c r="H2" i="19"/>
  <c r="F2" i="19"/>
  <c r="B2" i="19"/>
  <c r="D2" i="19"/>
  <c r="N2" i="19"/>
  <c r="P2" i="19"/>
  <c r="R2" i="19"/>
  <c r="K2" i="19"/>
  <c r="J2" i="22"/>
  <c r="K2" i="22"/>
  <c r="R2" i="22"/>
  <c r="U2" i="22"/>
  <c r="C2" i="22"/>
  <c r="Q2" i="22"/>
  <c r="O2" i="22"/>
  <c r="M2" i="22"/>
  <c r="I2" i="22"/>
  <c r="G2" i="22"/>
  <c r="E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E5" i="16"/>
  <c r="M5" i="16"/>
  <c r="U5" i="16"/>
  <c r="B5" i="16"/>
  <c r="G5" i="16"/>
  <c r="O5" i="16"/>
  <c r="W5" i="16"/>
  <c r="H5" i="16"/>
  <c r="P5" i="16"/>
  <c r="I5" i="16"/>
  <c r="T5" i="16"/>
  <c r="C5" i="16"/>
  <c r="J5" i="16"/>
  <c r="V5" i="16"/>
  <c r="K5" i="16"/>
  <c r="F5" i="16"/>
  <c r="L5" i="16"/>
  <c r="Q5" i="16"/>
  <c r="S5" i="16"/>
  <c r="N5" i="16"/>
  <c r="D5" i="16"/>
  <c r="R5" i="16"/>
  <c r="H5" i="17"/>
  <c r="P5" i="17"/>
  <c r="I5" i="17"/>
  <c r="Q5" i="17"/>
  <c r="J5" i="17"/>
  <c r="R5" i="17"/>
  <c r="C5" i="17"/>
  <c r="K5" i="17"/>
  <c r="S5" i="17"/>
  <c r="N5" i="17"/>
  <c r="O5" i="17"/>
  <c r="G5" i="17"/>
  <c r="D5" i="17"/>
  <c r="T5" i="17"/>
  <c r="E5" i="17"/>
  <c r="U5" i="17"/>
  <c r="F5" i="17"/>
  <c r="V5" i="17"/>
  <c r="B5" i="17"/>
  <c r="L5" i="17"/>
  <c r="M5" i="17"/>
  <c r="C5" i="18"/>
  <c r="K5" i="18"/>
  <c r="S5" i="18"/>
  <c r="D5" i="18"/>
  <c r="L5" i="18"/>
  <c r="T5" i="18"/>
  <c r="B5" i="18"/>
  <c r="E5" i="18"/>
  <c r="M5" i="18"/>
  <c r="U5" i="18"/>
  <c r="F5" i="18"/>
  <c r="N5" i="18"/>
  <c r="V5" i="18"/>
  <c r="I5" i="18"/>
  <c r="R5" i="18"/>
  <c r="J5" i="18"/>
  <c r="H5" i="18"/>
  <c r="O5" i="18"/>
  <c r="P5" i="18"/>
  <c r="Q5" i="18"/>
  <c r="G5" i="18"/>
  <c r="L5" i="19"/>
  <c r="F5" i="19"/>
  <c r="R5" i="19"/>
  <c r="B5" i="19"/>
  <c r="T5" i="19"/>
  <c r="N5" i="19"/>
  <c r="H5" i="19"/>
  <c r="J5" i="19"/>
  <c r="V5" i="19"/>
  <c r="P5" i="19"/>
  <c r="C5" i="19"/>
  <c r="E5" i="19"/>
  <c r="K5" i="19"/>
  <c r="M5" i="19"/>
  <c r="G5" i="19"/>
  <c r="Q5" i="19"/>
  <c r="D5" i="19"/>
  <c r="O5" i="19"/>
  <c r="S5" i="19"/>
  <c r="U5" i="19"/>
  <c r="I5" i="19"/>
  <c r="B5" i="22"/>
  <c r="B5" i="23"/>
  <c r="C8" i="16"/>
  <c r="K8" i="16"/>
  <c r="S8" i="16"/>
  <c r="AA8" i="16"/>
  <c r="E8" i="16"/>
  <c r="M8" i="16"/>
  <c r="U8" i="16"/>
  <c r="F8" i="16"/>
  <c r="N8" i="16"/>
  <c r="V8" i="16"/>
  <c r="AD8" i="16"/>
  <c r="H8" i="16"/>
  <c r="T8" i="16"/>
  <c r="R8" i="16"/>
  <c r="I8" i="16"/>
  <c r="W8" i="16"/>
  <c r="J8" i="16"/>
  <c r="P8" i="16"/>
  <c r="L8" i="16"/>
  <c r="B8" i="16"/>
  <c r="G8" i="16"/>
  <c r="O8" i="16"/>
  <c r="D8" i="16"/>
  <c r="Q8" i="16"/>
  <c r="G6" i="16"/>
  <c r="O6" i="16"/>
  <c r="I6" i="16"/>
  <c r="Q6" i="16"/>
  <c r="J6" i="16"/>
  <c r="R6" i="16"/>
  <c r="D6" i="16"/>
  <c r="P6" i="16"/>
  <c r="E6" i="16"/>
  <c r="S6" i="16"/>
  <c r="L6" i="16"/>
  <c r="B6" i="16"/>
  <c r="C6" i="16"/>
  <c r="N6" i="16"/>
  <c r="F6" i="16"/>
  <c r="T6" i="16"/>
  <c r="H6" i="16"/>
  <c r="U6" i="16"/>
  <c r="K6" i="16"/>
  <c r="V6" i="16"/>
  <c r="M6" i="16"/>
  <c r="J6" i="17"/>
  <c r="R6" i="17"/>
  <c r="C6" i="17"/>
  <c r="K6" i="17"/>
  <c r="S6" i="17"/>
  <c r="D6" i="17"/>
  <c r="L6" i="17"/>
  <c r="T6" i="17"/>
  <c r="E6" i="17"/>
  <c r="M6" i="17"/>
  <c r="U6" i="17"/>
  <c r="P6" i="17"/>
  <c r="Q6" i="17"/>
  <c r="F6" i="17"/>
  <c r="V6" i="17"/>
  <c r="G6" i="17"/>
  <c r="B6" i="17"/>
  <c r="I6" i="17"/>
  <c r="O6" i="17"/>
  <c r="H6" i="17"/>
  <c r="N6" i="17"/>
  <c r="E6" i="18"/>
  <c r="M6" i="18"/>
  <c r="U6" i="18"/>
  <c r="B6" i="18"/>
  <c r="F6" i="18"/>
  <c r="N6" i="18"/>
  <c r="V6" i="18"/>
  <c r="G6" i="18"/>
  <c r="O6" i="18"/>
  <c r="H6" i="18"/>
  <c r="P6" i="18"/>
  <c r="K6" i="18"/>
  <c r="L6" i="18"/>
  <c r="J6" i="18"/>
  <c r="Q6" i="18"/>
  <c r="D6" i="18"/>
  <c r="R6" i="18"/>
  <c r="T6" i="18"/>
  <c r="C6" i="18"/>
  <c r="S6" i="18"/>
  <c r="I6" i="18"/>
  <c r="H6" i="19"/>
  <c r="P6" i="19"/>
  <c r="C6" i="19"/>
  <c r="O6" i="19"/>
  <c r="K6" i="19"/>
  <c r="I6" i="19"/>
  <c r="S6" i="19"/>
  <c r="Q6" i="19"/>
  <c r="B6" i="19"/>
  <c r="G6" i="19"/>
  <c r="J6" i="19"/>
  <c r="L6" i="19"/>
  <c r="M6" i="19"/>
  <c r="N6" i="19"/>
  <c r="R6" i="19"/>
  <c r="T6" i="19"/>
  <c r="U6" i="19"/>
  <c r="V6" i="19"/>
  <c r="D6" i="19"/>
  <c r="E6" i="19"/>
  <c r="F6" i="19"/>
  <c r="F9" i="16"/>
  <c r="N9" i="16"/>
  <c r="V9" i="16"/>
  <c r="AD9" i="16"/>
  <c r="G9" i="16"/>
  <c r="O9" i="16"/>
  <c r="H9" i="16"/>
  <c r="P9" i="16"/>
  <c r="I9" i="16"/>
  <c r="Q9" i="16"/>
  <c r="B9" i="16"/>
  <c r="M9" i="16"/>
  <c r="R9" i="16"/>
  <c r="J9" i="16"/>
  <c r="C9" i="16"/>
  <c r="S9" i="16"/>
  <c r="D9" i="16"/>
  <c r="T9" i="16"/>
  <c r="L9" i="16"/>
  <c r="E9" i="16"/>
  <c r="U9" i="16"/>
  <c r="K9" i="16"/>
  <c r="AA9" i="16"/>
  <c r="I7" i="16"/>
  <c r="Q7" i="16"/>
  <c r="C7" i="16"/>
  <c r="K7" i="16"/>
  <c r="S7" i="16"/>
  <c r="D7" i="16"/>
  <c r="L7" i="16"/>
  <c r="T7" i="16"/>
  <c r="M7" i="16"/>
  <c r="G7" i="16"/>
  <c r="N7" i="16"/>
  <c r="O7" i="16"/>
  <c r="E7" i="16"/>
  <c r="P7" i="16"/>
  <c r="U7" i="16"/>
  <c r="F7" i="16"/>
  <c r="R7" i="16"/>
  <c r="B7" i="16"/>
  <c r="J7" i="16"/>
  <c r="H7" i="16"/>
  <c r="V7" i="16"/>
  <c r="D7" i="17"/>
  <c r="L7" i="17"/>
  <c r="T7" i="17"/>
  <c r="E7" i="17"/>
  <c r="M7" i="17"/>
  <c r="U7" i="17"/>
  <c r="F7" i="17"/>
  <c r="N7" i="17"/>
  <c r="V7" i="17"/>
  <c r="G7" i="17"/>
  <c r="O7" i="17"/>
  <c r="B7" i="17"/>
  <c r="R7" i="17"/>
  <c r="K7" i="17"/>
  <c r="C7" i="17"/>
  <c r="S7" i="17"/>
  <c r="H7" i="17"/>
  <c r="I7" i="17"/>
  <c r="J7" i="17"/>
  <c r="Q7" i="17"/>
  <c r="P7" i="17"/>
  <c r="G7" i="18"/>
  <c r="O7" i="18"/>
  <c r="H7" i="18"/>
  <c r="P7" i="18"/>
  <c r="X7" i="18"/>
  <c r="I7" i="18"/>
  <c r="Q7" i="18"/>
  <c r="J7" i="18"/>
  <c r="R7" i="18"/>
  <c r="M7" i="18"/>
  <c r="V7" i="18"/>
  <c r="N7" i="18"/>
  <c r="B7" i="18"/>
  <c r="F7" i="18"/>
  <c r="L7" i="18"/>
  <c r="C7" i="18"/>
  <c r="S7" i="18"/>
  <c r="D7" i="18"/>
  <c r="T7" i="18"/>
  <c r="E7" i="18"/>
  <c r="U7" i="18"/>
  <c r="K7" i="18"/>
  <c r="J7" i="19"/>
  <c r="L7" i="19"/>
  <c r="V7" i="19"/>
  <c r="K7" i="19"/>
  <c r="T7" i="19"/>
  <c r="E7" i="19"/>
  <c r="G7" i="19"/>
  <c r="H7" i="19"/>
  <c r="I7" i="19"/>
  <c r="M7" i="19"/>
  <c r="R7" i="19"/>
  <c r="O7" i="19"/>
  <c r="P7" i="19"/>
  <c r="Q7" i="19"/>
  <c r="C7" i="19"/>
  <c r="U7" i="19"/>
  <c r="S7" i="19"/>
  <c r="F7" i="19"/>
  <c r="D7" i="19"/>
  <c r="N7" i="19"/>
  <c r="B7" i="19"/>
  <c r="K24" i="23" l="1"/>
  <c r="J25" i="92"/>
  <c r="J81" i="92" s="1"/>
  <c r="K4" i="23"/>
  <c r="J5" i="92"/>
  <c r="J61" i="92" s="1"/>
  <c r="X6" i="19"/>
  <c r="X2" i="22"/>
  <c r="X17" i="15"/>
  <c r="AA16" i="22"/>
  <c r="X15" i="22"/>
  <c r="X15" i="23"/>
  <c r="AA16" i="19"/>
  <c r="Y11" i="15"/>
  <c r="Z9" i="16"/>
  <c r="AE9" i="23"/>
  <c r="AA17" i="22"/>
  <c r="AE2" i="23"/>
  <c r="W23" i="17"/>
  <c r="B26" i="20"/>
  <c r="C26" i="20" s="1"/>
  <c r="D26" i="20" s="1"/>
  <c r="E26" i="20" s="1"/>
  <c r="F26" i="20" s="1"/>
  <c r="G26" i="20" s="1"/>
  <c r="H26" i="20" s="1"/>
  <c r="I26" i="20" s="1"/>
  <c r="J26" i="20" s="1"/>
  <c r="K26" i="20" s="1"/>
  <c r="L26" i="20" s="1"/>
  <c r="M26" i="20" s="1"/>
  <c r="N26" i="20" s="1"/>
  <c r="O26" i="20" s="1"/>
  <c r="P26" i="20" s="1"/>
  <c r="Q26" i="20" s="1"/>
  <c r="R26" i="20" s="1"/>
  <c r="S26" i="20" s="1"/>
  <c r="T26" i="20" s="1"/>
  <c r="U26" i="20" s="1"/>
  <c r="V26" i="20" s="1"/>
  <c r="W26" i="20" s="1"/>
  <c r="X26" i="20" s="1"/>
  <c r="Y26" i="20" s="1"/>
  <c r="Z26" i="20" s="1"/>
  <c r="AA26" i="20" s="1"/>
  <c r="AB26" i="20" s="1"/>
  <c r="AC26" i="20" s="1"/>
  <c r="AD26" i="20" s="1"/>
  <c r="AE26" i="20" s="1"/>
  <c r="AF26" i="20" s="1"/>
  <c r="B14" i="20"/>
  <c r="C14" i="20" s="1"/>
  <c r="D14" i="20" s="1"/>
  <c r="E14" i="20" s="1"/>
  <c r="F14" i="20" s="1"/>
  <c r="G14" i="20" s="1"/>
  <c r="H14" i="20" s="1"/>
  <c r="I14" i="20" s="1"/>
  <c r="J14" i="20" s="1"/>
  <c r="K14" i="20" s="1"/>
  <c r="L14" i="20" s="1"/>
  <c r="M14" i="20" s="1"/>
  <c r="N14" i="20" s="1"/>
  <c r="O14" i="20" s="1"/>
  <c r="P14" i="20" s="1"/>
  <c r="Q14" i="20" s="1"/>
  <c r="R14" i="20" s="1"/>
  <c r="S14" i="20" s="1"/>
  <c r="T14" i="20" s="1"/>
  <c r="U14" i="20" s="1"/>
  <c r="V14" i="20" s="1"/>
  <c r="W14" i="20" s="1"/>
  <c r="X14" i="20" s="1"/>
  <c r="Y14" i="20" s="1"/>
  <c r="Z14" i="20" s="1"/>
  <c r="AA14" i="20" s="1"/>
  <c r="AB14" i="20" s="1"/>
  <c r="AC14" i="20" s="1"/>
  <c r="AD14" i="20" s="1"/>
  <c r="AE14" i="20" s="1"/>
  <c r="AF14" i="20" s="1"/>
  <c r="B13" i="20"/>
  <c r="C13" i="20" s="1"/>
  <c r="D13" i="20" s="1"/>
  <c r="E13" i="20" s="1"/>
  <c r="F13" i="20" s="1"/>
  <c r="G13" i="20" s="1"/>
  <c r="H13" i="20" s="1"/>
  <c r="I13" i="20" s="1"/>
  <c r="J13" i="20" s="1"/>
  <c r="K13" i="20" s="1"/>
  <c r="L13" i="20" s="1"/>
  <c r="M13" i="20" s="1"/>
  <c r="N13" i="20" s="1"/>
  <c r="O13" i="20" s="1"/>
  <c r="P13" i="20" s="1"/>
  <c r="Q13" i="20" s="1"/>
  <c r="R13" i="20" s="1"/>
  <c r="S13" i="20" s="1"/>
  <c r="T13" i="20" s="1"/>
  <c r="U13" i="20" s="1"/>
  <c r="V13" i="20" s="1"/>
  <c r="W13" i="20" s="1"/>
  <c r="X13" i="20" s="1"/>
  <c r="Y13" i="20" s="1"/>
  <c r="Z13" i="20" s="1"/>
  <c r="AA13" i="20" s="1"/>
  <c r="AB13" i="20" s="1"/>
  <c r="AC13" i="20" s="1"/>
  <c r="AD13" i="20" s="1"/>
  <c r="AE13" i="20" s="1"/>
  <c r="AF13" i="20" s="1"/>
  <c r="Y15" i="22"/>
  <c r="Y2" i="18"/>
  <c r="W23" i="18"/>
  <c r="X9" i="18"/>
  <c r="X6" i="17"/>
  <c r="AB2" i="16"/>
  <c r="AE23" i="22"/>
  <c r="AE5" i="23"/>
  <c r="AE13" i="19"/>
  <c r="AE26" i="22"/>
  <c r="AC2" i="18"/>
  <c r="AE14" i="19"/>
  <c r="AE13" i="23"/>
  <c r="AE8" i="19"/>
  <c r="AE6" i="23"/>
  <c r="AE5" i="19"/>
  <c r="AE7" i="23"/>
  <c r="Y9" i="18"/>
  <c r="AC9" i="18"/>
  <c r="AE9" i="22"/>
  <c r="AE7" i="22"/>
  <c r="Y7" i="17"/>
  <c r="AE23" i="19"/>
  <c r="AC23" i="18"/>
  <c r="AC13" i="18"/>
  <c r="AE5" i="22"/>
  <c r="AE13" i="22"/>
  <c r="AE2" i="22"/>
  <c r="AE9" i="19"/>
  <c r="AC14" i="18"/>
  <c r="AE26" i="19"/>
  <c r="AE8" i="23"/>
  <c r="AE7" i="19"/>
  <c r="AE6" i="19"/>
  <c r="AC5" i="18"/>
  <c r="AE2" i="19"/>
  <c r="AE6" i="22"/>
  <c r="AE26" i="23"/>
  <c r="AE14" i="23"/>
  <c r="AE8" i="22"/>
  <c r="AE14" i="22"/>
  <c r="AF23" i="19"/>
  <c r="AC8" i="16"/>
  <c r="Y15" i="23"/>
  <c r="AA21" i="15"/>
  <c r="AD7" i="17"/>
  <c r="Y6" i="17"/>
  <c r="Y5" i="17"/>
  <c r="Y2" i="22"/>
  <c r="X2" i="19"/>
  <c r="Y9" i="17"/>
  <c r="AA22" i="15"/>
  <c r="W2" i="22"/>
  <c r="AF9" i="16"/>
  <c r="W9" i="19"/>
  <c r="X23" i="19"/>
  <c r="AD23" i="17"/>
  <c r="X23" i="17"/>
  <c r="Y8" i="18"/>
  <c r="Y7" i="18"/>
  <c r="W6" i="19"/>
  <c r="X5" i="19"/>
  <c r="W2" i="19"/>
  <c r="W23" i="19"/>
  <c r="X8" i="19"/>
  <c r="Y8" i="17"/>
  <c r="Y5" i="18"/>
  <c r="Y6" i="18"/>
  <c r="W2" i="23"/>
  <c r="Y2" i="17"/>
  <c r="Y23" i="17"/>
  <c r="W7" i="19"/>
  <c r="AF7" i="16"/>
  <c r="AC9" i="16"/>
  <c r="X2" i="23"/>
  <c r="Z2" i="18"/>
  <c r="X9" i="19"/>
  <c r="Y23" i="18"/>
  <c r="W8" i="19"/>
  <c r="AA17" i="19"/>
  <c r="X6" i="18"/>
  <c r="AA16" i="23"/>
  <c r="AA19" i="15"/>
  <c r="AA20" i="15"/>
  <c r="Z7" i="16"/>
  <c r="AB14" i="19"/>
  <c r="AB13" i="19"/>
  <c r="AB7" i="19"/>
  <c r="AB9" i="19"/>
  <c r="AF8" i="17"/>
  <c r="Z6" i="16"/>
  <c r="AB8" i="19"/>
  <c r="Z8" i="16"/>
  <c r="AF2" i="17"/>
  <c r="AB5" i="19"/>
  <c r="AC7" i="16"/>
  <c r="Y6" i="19"/>
  <c r="AC5" i="16"/>
  <c r="AC2" i="16"/>
  <c r="AC23" i="16"/>
  <c r="Z7" i="19"/>
  <c r="AB6" i="17"/>
  <c r="Y5" i="19"/>
  <c r="Z5" i="16"/>
  <c r="Y7" i="19"/>
  <c r="AC7" i="18"/>
  <c r="Y2" i="23"/>
  <c r="AC8" i="18"/>
  <c r="Y23" i="19"/>
  <c r="Y8" i="19"/>
  <c r="AC6" i="18"/>
  <c r="Y2" i="19"/>
  <c r="Z23" i="16"/>
  <c r="AC14" i="15"/>
  <c r="AC6" i="16"/>
  <c r="Z2" i="16"/>
  <c r="AC13" i="15"/>
  <c r="W7" i="17"/>
  <c r="W7" i="16"/>
  <c r="X5" i="16"/>
  <c r="X9" i="16"/>
  <c r="X8" i="16"/>
  <c r="X23" i="16"/>
  <c r="W9" i="17"/>
  <c r="AB9" i="18"/>
  <c r="Z7" i="18"/>
  <c r="AB5" i="18"/>
  <c r="Z23" i="18"/>
  <c r="AB23" i="18"/>
  <c r="W8" i="17"/>
  <c r="X6" i="16"/>
  <c r="AB7" i="18"/>
  <c r="W9" i="16"/>
  <c r="Z6" i="18"/>
  <c r="W5" i="17"/>
  <c r="W2" i="17"/>
  <c r="AD2" i="17"/>
  <c r="W23" i="16"/>
  <c r="AD9" i="17"/>
  <c r="X7" i="16"/>
  <c r="W6" i="17"/>
  <c r="Z5" i="18"/>
  <c r="X2" i="16"/>
  <c r="Z9" i="18"/>
  <c r="AD8" i="17"/>
  <c r="AB8" i="18"/>
  <c r="W14" i="17"/>
  <c r="AB6" i="18"/>
  <c r="AD6" i="17"/>
  <c r="W6" i="16"/>
  <c r="AD5" i="17"/>
  <c r="AB2" i="18"/>
  <c r="AA7" i="16"/>
  <c r="AB2" i="22"/>
  <c r="AF2" i="19"/>
  <c r="AA2" i="16"/>
  <c r="AD9" i="19"/>
  <c r="AC9" i="19"/>
  <c r="AA23" i="19"/>
  <c r="AD23" i="19"/>
  <c r="AF23" i="17"/>
  <c r="AD7" i="19"/>
  <c r="AD7" i="16"/>
  <c r="Z6" i="17"/>
  <c r="AD6" i="16"/>
  <c r="AD5" i="19"/>
  <c r="AF5" i="17"/>
  <c r="AD2" i="22"/>
  <c r="Z2" i="17"/>
  <c r="AB23" i="19"/>
  <c r="AF13" i="17"/>
  <c r="AD6" i="19"/>
  <c r="AE5" i="18"/>
  <c r="AB2" i="23"/>
  <c r="AF2" i="22"/>
  <c r="AD2" i="16"/>
  <c r="AF14" i="17"/>
  <c r="Z7" i="17"/>
  <c r="AB6" i="19"/>
  <c r="Z5" i="17"/>
  <c r="AD2" i="23"/>
  <c r="Z8" i="17"/>
  <c r="AA5" i="16"/>
  <c r="Z9" i="17"/>
  <c r="AF7" i="17"/>
  <c r="AA6" i="16"/>
  <c r="AD5" i="16"/>
  <c r="AA2" i="22"/>
  <c r="AE2" i="18"/>
  <c r="AA9" i="19"/>
  <c r="AF9" i="17"/>
  <c r="AE8" i="18"/>
  <c r="AD2" i="19"/>
  <c r="AD23" i="16"/>
  <c r="AE7" i="18"/>
  <c r="AE6" i="18"/>
  <c r="AF6" i="17"/>
  <c r="AC2" i="22"/>
  <c r="Z23" i="17"/>
  <c r="AA23" i="16"/>
  <c r="AB23" i="16"/>
  <c r="AB18" i="15"/>
  <c r="AB22" i="15"/>
  <c r="AB21" i="15"/>
  <c r="AB20" i="15"/>
  <c r="AB19" i="15"/>
  <c r="AF12" i="16"/>
  <c r="AF11" i="16"/>
  <c r="AD12" i="17"/>
  <c r="AD11" i="17"/>
  <c r="X12" i="23"/>
  <c r="X11" i="22"/>
  <c r="X11" i="23"/>
  <c r="X12" i="22"/>
  <c r="X12" i="19"/>
  <c r="X11" i="19"/>
  <c r="W11" i="18"/>
  <c r="W12" i="18"/>
  <c r="AC17" i="19"/>
  <c r="AC17" i="22"/>
  <c r="AC16" i="19"/>
  <c r="AC17" i="23"/>
  <c r="AC16" i="22"/>
  <c r="AC16" i="23"/>
  <c r="Y21" i="15"/>
  <c r="Y20" i="15"/>
  <c r="Y19" i="15"/>
  <c r="Y18" i="15"/>
  <c r="Y22" i="15"/>
  <c r="Z12" i="17"/>
  <c r="Z11" i="17"/>
  <c r="AD20" i="17"/>
  <c r="AD19" i="17"/>
  <c r="AD18" i="17"/>
  <c r="AD22" i="17"/>
  <c r="AD21" i="17"/>
  <c r="W18" i="22"/>
  <c r="W22" i="22"/>
  <c r="W20" i="23"/>
  <c r="W19" i="19"/>
  <c r="W19" i="18"/>
  <c r="W21" i="22"/>
  <c r="W19" i="23"/>
  <c r="W18" i="19"/>
  <c r="W22" i="19"/>
  <c r="W18" i="18"/>
  <c r="W22" i="18"/>
  <c r="W20" i="22"/>
  <c r="W18" i="23"/>
  <c r="W22" i="23"/>
  <c r="W21" i="19"/>
  <c r="W21" i="18"/>
  <c r="W19" i="22"/>
  <c r="W20" i="18"/>
  <c r="W21" i="23"/>
  <c r="W20" i="19"/>
  <c r="AE18" i="22"/>
  <c r="AE22" i="22"/>
  <c r="AE20" i="23"/>
  <c r="AE19" i="19"/>
  <c r="AE19" i="18"/>
  <c r="AE21" i="22"/>
  <c r="AE19" i="23"/>
  <c r="AE18" i="19"/>
  <c r="AE22" i="19"/>
  <c r="AE18" i="18"/>
  <c r="AE22" i="18"/>
  <c r="AE20" i="22"/>
  <c r="AE18" i="23"/>
  <c r="AE22" i="23"/>
  <c r="AE21" i="19"/>
  <c r="AE21" i="18"/>
  <c r="AE19" i="22"/>
  <c r="AE20" i="18"/>
  <c r="AE21" i="23"/>
  <c r="AE20" i="19"/>
  <c r="AB17" i="18"/>
  <c r="AB16" i="18"/>
  <c r="W15" i="19"/>
  <c r="W15" i="22"/>
  <c r="W15" i="23"/>
  <c r="AC17" i="18"/>
  <c r="AC16" i="18"/>
  <c r="Y16" i="17"/>
  <c r="Y17" i="17"/>
  <c r="AB19" i="17"/>
  <c r="AB18" i="17"/>
  <c r="AB22" i="17"/>
  <c r="AB21" i="17"/>
  <c r="AB20" i="17"/>
  <c r="AB17" i="22"/>
  <c r="AB16" i="19"/>
  <c r="AB17" i="23"/>
  <c r="AB16" i="22"/>
  <c r="AB16" i="23"/>
  <c r="AB17" i="19"/>
  <c r="AE12" i="23"/>
  <c r="AE11" i="22"/>
  <c r="AE11" i="23"/>
  <c r="AE12" i="19"/>
  <c r="AE12" i="22"/>
  <c r="AE11" i="19"/>
  <c r="AB9" i="16"/>
  <c r="AF6" i="19"/>
  <c r="AC6" i="19"/>
  <c r="Z5" i="19"/>
  <c r="AA2" i="19"/>
  <c r="AB2" i="17"/>
  <c r="AF9" i="19"/>
  <c r="AC23" i="19"/>
  <c r="AF8" i="19"/>
  <c r="AA8" i="17"/>
  <c r="B12" i="20"/>
  <c r="C12" i="20" s="1"/>
  <c r="D12" i="20" s="1"/>
  <c r="E12" i="20" s="1"/>
  <c r="F12" i="20" s="1"/>
  <c r="G12" i="20" s="1"/>
  <c r="H12" i="20" s="1"/>
  <c r="I12" i="20" s="1"/>
  <c r="J12" i="20" s="1"/>
  <c r="K12" i="20" s="1"/>
  <c r="L12" i="20" s="1"/>
  <c r="M12" i="20" s="1"/>
  <c r="N12" i="20" s="1"/>
  <c r="O12" i="20" s="1"/>
  <c r="P12" i="20" s="1"/>
  <c r="Q12" i="20" s="1"/>
  <c r="R12" i="20" s="1"/>
  <c r="S12" i="20" s="1"/>
  <c r="T12" i="20" s="1"/>
  <c r="U12" i="20" s="1"/>
  <c r="V12" i="20" s="1"/>
  <c r="W12" i="20" s="1"/>
  <c r="X12" i="20" s="1"/>
  <c r="Y12" i="20" s="1"/>
  <c r="Z12" i="20" s="1"/>
  <c r="AA12" i="20" s="1"/>
  <c r="AB12" i="20" s="1"/>
  <c r="AC12" i="20" s="1"/>
  <c r="AD12" i="20" s="1"/>
  <c r="AE12" i="20" s="1"/>
  <c r="AF12" i="20" s="1"/>
  <c r="B11" i="20"/>
  <c r="C11" i="20" s="1"/>
  <c r="D11" i="20" s="1"/>
  <c r="E11" i="20" s="1"/>
  <c r="F11" i="20" s="1"/>
  <c r="G11" i="20" s="1"/>
  <c r="H11" i="20" s="1"/>
  <c r="I11" i="20" s="1"/>
  <c r="J11" i="20" s="1"/>
  <c r="K11" i="20" s="1"/>
  <c r="L11" i="20" s="1"/>
  <c r="M11" i="20" s="1"/>
  <c r="N11" i="20" s="1"/>
  <c r="O11" i="20" s="1"/>
  <c r="P11" i="20" s="1"/>
  <c r="Q11" i="20" s="1"/>
  <c r="R11" i="20" s="1"/>
  <c r="S11" i="20" s="1"/>
  <c r="T11" i="20" s="1"/>
  <c r="U11" i="20" s="1"/>
  <c r="V11" i="20" s="1"/>
  <c r="W11" i="20" s="1"/>
  <c r="X11" i="20" s="1"/>
  <c r="Y11" i="20" s="1"/>
  <c r="Z11" i="20" s="1"/>
  <c r="AA11" i="20" s="1"/>
  <c r="AB11" i="20" s="1"/>
  <c r="AC11" i="20" s="1"/>
  <c r="AD11" i="20" s="1"/>
  <c r="AE11" i="20" s="1"/>
  <c r="AF11" i="20" s="1"/>
  <c r="AC11" i="23"/>
  <c r="AC12" i="19"/>
  <c r="AC12" i="22"/>
  <c r="AC11" i="19"/>
  <c r="AC12" i="23"/>
  <c r="AC11" i="22"/>
  <c r="AE11" i="18"/>
  <c r="AE12" i="18"/>
  <c r="AA16" i="17"/>
  <c r="AA17" i="17"/>
  <c r="AA17" i="15"/>
  <c r="AA16" i="15"/>
  <c r="AD16" i="17"/>
  <c r="AD17" i="17"/>
  <c r="Z12" i="15"/>
  <c r="Z11" i="15"/>
  <c r="Y12" i="16"/>
  <c r="Y11" i="16"/>
  <c r="AB17" i="16"/>
  <c r="AB16" i="16"/>
  <c r="X21" i="17"/>
  <c r="X20" i="17"/>
  <c r="X19" i="17"/>
  <c r="X18" i="17"/>
  <c r="X22" i="17"/>
  <c r="AC20" i="17"/>
  <c r="AC19" i="17"/>
  <c r="AC18" i="17"/>
  <c r="AC22" i="17"/>
  <c r="AC21" i="17"/>
  <c r="X21" i="23"/>
  <c r="X20" i="19"/>
  <c r="X20" i="18"/>
  <c r="X18" i="22"/>
  <c r="X22" i="22"/>
  <c r="X20" i="23"/>
  <c r="X19" i="19"/>
  <c r="X19" i="18"/>
  <c r="X21" i="22"/>
  <c r="X19" i="23"/>
  <c r="X18" i="19"/>
  <c r="X22" i="19"/>
  <c r="X18" i="18"/>
  <c r="X22" i="18"/>
  <c r="X20" i="22"/>
  <c r="X18" i="23"/>
  <c r="X22" i="23"/>
  <c r="X21" i="19"/>
  <c r="X21" i="18"/>
  <c r="X19" i="22"/>
  <c r="Z18" i="17"/>
  <c r="Z22" i="17"/>
  <c r="Z21" i="17"/>
  <c r="Z20" i="17"/>
  <c r="Z19" i="17"/>
  <c r="AB12" i="18"/>
  <c r="AB11" i="18"/>
  <c r="X16" i="23"/>
  <c r="X17" i="19"/>
  <c r="X17" i="22"/>
  <c r="X16" i="19"/>
  <c r="X16" i="22"/>
  <c r="X17" i="23"/>
  <c r="W20" i="15"/>
  <c r="W19" i="15"/>
  <c r="W18" i="15"/>
  <c r="W22" i="15"/>
  <c r="W21" i="15"/>
  <c r="AF16" i="17"/>
  <c r="AF17" i="17"/>
  <c r="X16" i="16"/>
  <c r="X17" i="16"/>
  <c r="W17" i="15"/>
  <c r="W16" i="15"/>
  <c r="AD11" i="18"/>
  <c r="AD12" i="18"/>
  <c r="AB11" i="15"/>
  <c r="AB12" i="15"/>
  <c r="AF17" i="15"/>
  <c r="AF16" i="15"/>
  <c r="AC2" i="19"/>
  <c r="AA2" i="17"/>
  <c r="AF2" i="16"/>
  <c r="AF23" i="16"/>
  <c r="AC8" i="19"/>
  <c r="AC17" i="16"/>
  <c r="AC16" i="16"/>
  <c r="AD16" i="16"/>
  <c r="AD17" i="16"/>
  <c r="B17" i="20"/>
  <c r="C17" i="20" s="1"/>
  <c r="D17" i="20" s="1"/>
  <c r="E17" i="20" s="1"/>
  <c r="F17" i="20" s="1"/>
  <c r="G17" i="20" s="1"/>
  <c r="H17" i="20" s="1"/>
  <c r="I17" i="20" s="1"/>
  <c r="J17" i="20" s="1"/>
  <c r="K17" i="20" s="1"/>
  <c r="L17" i="20" s="1"/>
  <c r="M17" i="20" s="1"/>
  <c r="N17" i="20" s="1"/>
  <c r="O17" i="20" s="1"/>
  <c r="P17" i="20" s="1"/>
  <c r="Q17" i="20" s="1"/>
  <c r="R17" i="20" s="1"/>
  <c r="S17" i="20" s="1"/>
  <c r="T17" i="20" s="1"/>
  <c r="U17" i="20" s="1"/>
  <c r="V17" i="20" s="1"/>
  <c r="W17" i="20" s="1"/>
  <c r="X17" i="20" s="1"/>
  <c r="Y17" i="20" s="1"/>
  <c r="Z17" i="20" s="1"/>
  <c r="AA17" i="20" s="1"/>
  <c r="AB17" i="20" s="1"/>
  <c r="AC17" i="20" s="1"/>
  <c r="AD17" i="20" s="1"/>
  <c r="AE17" i="20" s="1"/>
  <c r="AF17" i="20" s="1"/>
  <c r="B16" i="20"/>
  <c r="C16" i="20" s="1"/>
  <c r="D16" i="20" s="1"/>
  <c r="E16" i="20" s="1"/>
  <c r="F16" i="20" s="1"/>
  <c r="G16" i="20" s="1"/>
  <c r="H16" i="20" s="1"/>
  <c r="I16" i="20" s="1"/>
  <c r="J16" i="20" s="1"/>
  <c r="K16" i="20" s="1"/>
  <c r="L16" i="20" s="1"/>
  <c r="M16" i="20" s="1"/>
  <c r="N16" i="20" s="1"/>
  <c r="O16" i="20" s="1"/>
  <c r="P16" i="20" s="1"/>
  <c r="Q16" i="20" s="1"/>
  <c r="R16" i="20" s="1"/>
  <c r="S16" i="20" s="1"/>
  <c r="T16" i="20" s="1"/>
  <c r="U16" i="20" s="1"/>
  <c r="V16" i="20" s="1"/>
  <c r="W16" i="20" s="1"/>
  <c r="X16" i="20" s="1"/>
  <c r="Y16" i="20" s="1"/>
  <c r="Z16" i="20" s="1"/>
  <c r="AA16" i="20" s="1"/>
  <c r="AB16" i="20" s="1"/>
  <c r="AC16" i="20" s="1"/>
  <c r="AD16" i="20" s="1"/>
  <c r="AE16" i="20" s="1"/>
  <c r="AF16" i="20" s="1"/>
  <c r="X19" i="16"/>
  <c r="X18" i="16"/>
  <c r="X22" i="16"/>
  <c r="X21" i="16"/>
  <c r="X20" i="16"/>
  <c r="AC12" i="16"/>
  <c r="AC11" i="16"/>
  <c r="AD17" i="15"/>
  <c r="AD16" i="15"/>
  <c r="W12" i="16"/>
  <c r="W11" i="16"/>
  <c r="AF21" i="23"/>
  <c r="AF20" i="19"/>
  <c r="AF20" i="18"/>
  <c r="AF18" i="22"/>
  <c r="AF22" i="22"/>
  <c r="AF20" i="23"/>
  <c r="AF19" i="19"/>
  <c r="AF19" i="18"/>
  <c r="AF21" i="22"/>
  <c r="AF19" i="23"/>
  <c r="AF18" i="19"/>
  <c r="AF22" i="19"/>
  <c r="AF18" i="18"/>
  <c r="AF22" i="18"/>
  <c r="AF20" i="22"/>
  <c r="AF18" i="23"/>
  <c r="AF22" i="23"/>
  <c r="AF21" i="19"/>
  <c r="AF21" i="18"/>
  <c r="AF19" i="22"/>
  <c r="AE12" i="16"/>
  <c r="AE11" i="16"/>
  <c r="AF12" i="15"/>
  <c r="AF11" i="15"/>
  <c r="AF16" i="16"/>
  <c r="AF17" i="16"/>
  <c r="B19" i="20"/>
  <c r="C19" i="20" s="1"/>
  <c r="D19" i="20" s="1"/>
  <c r="E19" i="20" s="1"/>
  <c r="F19" i="20" s="1"/>
  <c r="G19" i="20" s="1"/>
  <c r="H19" i="20" s="1"/>
  <c r="I19" i="20" s="1"/>
  <c r="J19" i="20" s="1"/>
  <c r="K19" i="20" s="1"/>
  <c r="L19" i="20" s="1"/>
  <c r="M19" i="20" s="1"/>
  <c r="N19" i="20" s="1"/>
  <c r="O19" i="20" s="1"/>
  <c r="P19" i="20" s="1"/>
  <c r="Q19" i="20" s="1"/>
  <c r="R19" i="20" s="1"/>
  <c r="S19" i="20" s="1"/>
  <c r="T19" i="20" s="1"/>
  <c r="U19" i="20" s="1"/>
  <c r="V19" i="20" s="1"/>
  <c r="W19" i="20" s="1"/>
  <c r="X19" i="20" s="1"/>
  <c r="Y19" i="20" s="1"/>
  <c r="Z19" i="20" s="1"/>
  <c r="AA19" i="20" s="1"/>
  <c r="AB19" i="20" s="1"/>
  <c r="AC19" i="20" s="1"/>
  <c r="AD19" i="20" s="1"/>
  <c r="AE19" i="20" s="1"/>
  <c r="AF19" i="20" s="1"/>
  <c r="B20" i="20"/>
  <c r="C20" i="20" s="1"/>
  <c r="D20" i="20" s="1"/>
  <c r="E20" i="20" s="1"/>
  <c r="F20" i="20" s="1"/>
  <c r="G20" i="20" s="1"/>
  <c r="H20" i="20" s="1"/>
  <c r="I20" i="20" s="1"/>
  <c r="J20" i="20" s="1"/>
  <c r="K20" i="20" s="1"/>
  <c r="L20" i="20" s="1"/>
  <c r="M20" i="20" s="1"/>
  <c r="N20" i="20" s="1"/>
  <c r="O20" i="20" s="1"/>
  <c r="P20" i="20" s="1"/>
  <c r="Q20" i="20" s="1"/>
  <c r="R20" i="20" s="1"/>
  <c r="S20" i="20" s="1"/>
  <c r="T20" i="20" s="1"/>
  <c r="U20" i="20" s="1"/>
  <c r="V20" i="20" s="1"/>
  <c r="W20" i="20" s="1"/>
  <c r="X20" i="20" s="1"/>
  <c r="Y20" i="20" s="1"/>
  <c r="Z20" i="20" s="1"/>
  <c r="AA20" i="20" s="1"/>
  <c r="AB20" i="20" s="1"/>
  <c r="AC20" i="20" s="1"/>
  <c r="AD20" i="20" s="1"/>
  <c r="AE20" i="20" s="1"/>
  <c r="AF20" i="20" s="1"/>
  <c r="B21" i="20"/>
  <c r="C21" i="20" s="1"/>
  <c r="D21" i="20" s="1"/>
  <c r="E21" i="20" s="1"/>
  <c r="F21" i="20" s="1"/>
  <c r="G21" i="20" s="1"/>
  <c r="H21" i="20" s="1"/>
  <c r="I21" i="20" s="1"/>
  <c r="J21" i="20" s="1"/>
  <c r="K21" i="20" s="1"/>
  <c r="L21" i="20" s="1"/>
  <c r="M21" i="20" s="1"/>
  <c r="N21" i="20" s="1"/>
  <c r="O21" i="20" s="1"/>
  <c r="P21" i="20" s="1"/>
  <c r="Q21" i="20" s="1"/>
  <c r="R21" i="20" s="1"/>
  <c r="S21" i="20" s="1"/>
  <c r="T21" i="20" s="1"/>
  <c r="U21" i="20" s="1"/>
  <c r="V21" i="20" s="1"/>
  <c r="W21" i="20" s="1"/>
  <c r="X21" i="20" s="1"/>
  <c r="Y21" i="20" s="1"/>
  <c r="Z21" i="20" s="1"/>
  <c r="AA21" i="20" s="1"/>
  <c r="AB21" i="20" s="1"/>
  <c r="AC21" i="20" s="1"/>
  <c r="AD21" i="20" s="1"/>
  <c r="AE21" i="20" s="1"/>
  <c r="AF21" i="20" s="1"/>
  <c r="B22" i="20"/>
  <c r="C22" i="20" s="1"/>
  <c r="D22" i="20" s="1"/>
  <c r="E22" i="20" s="1"/>
  <c r="F22" i="20" s="1"/>
  <c r="G22" i="20" s="1"/>
  <c r="H22" i="20" s="1"/>
  <c r="I22" i="20" s="1"/>
  <c r="J22" i="20" s="1"/>
  <c r="K22" i="20" s="1"/>
  <c r="L22" i="20" s="1"/>
  <c r="M22" i="20" s="1"/>
  <c r="N22" i="20" s="1"/>
  <c r="O22" i="20" s="1"/>
  <c r="P22" i="20" s="1"/>
  <c r="Q22" i="20" s="1"/>
  <c r="R22" i="20" s="1"/>
  <c r="S22" i="20" s="1"/>
  <c r="T22" i="20" s="1"/>
  <c r="U22" i="20" s="1"/>
  <c r="V22" i="20" s="1"/>
  <c r="W22" i="20" s="1"/>
  <c r="X22" i="20" s="1"/>
  <c r="Y22" i="20" s="1"/>
  <c r="Z22" i="20" s="1"/>
  <c r="AA22" i="20" s="1"/>
  <c r="AB22" i="20" s="1"/>
  <c r="AC22" i="20" s="1"/>
  <c r="AD22" i="20" s="1"/>
  <c r="AE22" i="20" s="1"/>
  <c r="AF22" i="20" s="1"/>
  <c r="B18" i="20"/>
  <c r="C18" i="20" s="1"/>
  <c r="D18" i="20" s="1"/>
  <c r="E18" i="20" s="1"/>
  <c r="F18" i="20" s="1"/>
  <c r="G18" i="20" s="1"/>
  <c r="H18" i="20" s="1"/>
  <c r="I18" i="20" s="1"/>
  <c r="J18" i="20" s="1"/>
  <c r="K18" i="20" s="1"/>
  <c r="L18" i="20" s="1"/>
  <c r="M18" i="20" s="1"/>
  <c r="N18" i="20" s="1"/>
  <c r="O18" i="20" s="1"/>
  <c r="P18" i="20" s="1"/>
  <c r="Q18" i="20" s="1"/>
  <c r="R18" i="20" s="1"/>
  <c r="S18" i="20" s="1"/>
  <c r="T18" i="20" s="1"/>
  <c r="U18" i="20" s="1"/>
  <c r="V18" i="20" s="1"/>
  <c r="W18" i="20" s="1"/>
  <c r="X18" i="20" s="1"/>
  <c r="Y18" i="20" s="1"/>
  <c r="Z18" i="20" s="1"/>
  <c r="AA18" i="20" s="1"/>
  <c r="AB18" i="20" s="1"/>
  <c r="AC18" i="20" s="1"/>
  <c r="AD18" i="20" s="1"/>
  <c r="AE18" i="20" s="1"/>
  <c r="AF18" i="20" s="1"/>
  <c r="Z12" i="22"/>
  <c r="Z11" i="19"/>
  <c r="Z12" i="23"/>
  <c r="Z11" i="22"/>
  <c r="Z11" i="23"/>
  <c r="Z12" i="19"/>
  <c r="W12" i="15"/>
  <c r="W11" i="15"/>
  <c r="Z16" i="15"/>
  <c r="Z17" i="15"/>
  <c r="AB17" i="15"/>
  <c r="AB16" i="15"/>
  <c r="Z17" i="18"/>
  <c r="Z16" i="18"/>
  <c r="AA12" i="15"/>
  <c r="AA11" i="15"/>
  <c r="W12" i="23"/>
  <c r="W11" i="22"/>
  <c r="W11" i="23"/>
  <c r="W12" i="19"/>
  <c r="W12" i="22"/>
  <c r="W11" i="19"/>
  <c r="AE17" i="17"/>
  <c r="AE16" i="17"/>
  <c r="W11" i="17"/>
  <c r="W12" i="17"/>
  <c r="W16" i="16"/>
  <c r="W17" i="16"/>
  <c r="X2" i="18"/>
  <c r="AA6" i="19"/>
  <c r="AF8" i="16"/>
  <c r="AC2" i="23"/>
  <c r="Z2" i="19"/>
  <c r="Z9" i="19"/>
  <c r="AB23" i="17"/>
  <c r="AB9" i="17"/>
  <c r="Z17" i="16"/>
  <c r="Z16" i="16"/>
  <c r="AF12" i="18"/>
  <c r="AF11" i="18"/>
  <c r="Z12" i="18"/>
  <c r="Z11" i="18"/>
  <c r="X17" i="17"/>
  <c r="X16" i="17"/>
  <c r="X12" i="16"/>
  <c r="X11" i="16"/>
  <c r="Z15" i="22"/>
  <c r="Z15" i="23"/>
  <c r="Z15" i="19"/>
  <c r="AB12" i="16"/>
  <c r="AB11" i="16"/>
  <c r="AA12" i="17"/>
  <c r="AA11" i="17"/>
  <c r="AE20" i="15"/>
  <c r="AE19" i="15"/>
  <c r="AE18" i="15"/>
  <c r="AE22" i="15"/>
  <c r="AE21" i="15"/>
  <c r="AA20" i="16"/>
  <c r="AA19" i="16"/>
  <c r="AA18" i="16"/>
  <c r="AA22" i="16"/>
  <c r="AA21" i="16"/>
  <c r="Z21" i="15"/>
  <c r="Z20" i="15"/>
  <c r="Z19" i="15"/>
  <c r="Z22" i="15"/>
  <c r="Z18" i="15"/>
  <c r="AE15" i="19"/>
  <c r="AE15" i="22"/>
  <c r="AE15" i="23"/>
  <c r="AA12" i="18"/>
  <c r="AA11" i="18"/>
  <c r="AC15" i="19"/>
  <c r="AC15" i="22"/>
  <c r="AC15" i="23"/>
  <c r="Y19" i="22"/>
  <c r="Y21" i="23"/>
  <c r="Y20" i="19"/>
  <c r="Y20" i="18"/>
  <c r="Y18" i="22"/>
  <c r="Y22" i="22"/>
  <c r="Y20" i="23"/>
  <c r="Y19" i="19"/>
  <c r="Y19" i="18"/>
  <c r="Y21" i="22"/>
  <c r="Y19" i="23"/>
  <c r="Y18" i="19"/>
  <c r="Y22" i="19"/>
  <c r="Y18" i="18"/>
  <c r="Y22" i="18"/>
  <c r="Y20" i="22"/>
  <c r="Y21" i="19"/>
  <c r="Y21" i="18"/>
  <c r="Y22" i="23"/>
  <c r="Y18" i="23"/>
  <c r="AA12" i="19"/>
  <c r="AA12" i="22"/>
  <c r="AA11" i="19"/>
  <c r="AA12" i="23"/>
  <c r="AA11" i="22"/>
  <c r="AA11" i="23"/>
  <c r="AD17" i="18"/>
  <c r="AD16" i="18"/>
  <c r="AB12" i="17"/>
  <c r="AB11" i="17"/>
  <c r="Z16" i="17"/>
  <c r="Z17" i="17"/>
  <c r="AB11" i="23"/>
  <c r="AB12" i="19"/>
  <c r="AB12" i="22"/>
  <c r="AB11" i="19"/>
  <c r="AB12" i="23"/>
  <c r="AB11" i="22"/>
  <c r="AC17" i="15"/>
  <c r="AC16" i="15"/>
  <c r="X20" i="15"/>
  <c r="X19" i="15"/>
  <c r="X18" i="15"/>
  <c r="X22" i="15"/>
  <c r="X21" i="15"/>
  <c r="W16" i="23"/>
  <c r="W17" i="19"/>
  <c r="W17" i="22"/>
  <c r="W16" i="19"/>
  <c r="W17" i="23"/>
  <c r="W16" i="22"/>
  <c r="AA7" i="19"/>
  <c r="Z6" i="19"/>
  <c r="AF5" i="16"/>
  <c r="AF7" i="19"/>
  <c r="AB6" i="16"/>
  <c r="AF6" i="16"/>
  <c r="AC5" i="19"/>
  <c r="AA5" i="17"/>
  <c r="AB5" i="16"/>
  <c r="Z2" i="22"/>
  <c r="Z23" i="19"/>
  <c r="X23" i="18"/>
  <c r="AE16" i="16"/>
  <c r="AE17" i="16"/>
  <c r="AE16" i="23"/>
  <c r="AE17" i="19"/>
  <c r="AE17" i="22"/>
  <c r="AE16" i="19"/>
  <c r="AE17" i="23"/>
  <c r="AE16" i="22"/>
  <c r="AF20" i="15"/>
  <c r="AF19" i="15"/>
  <c r="AF18" i="15"/>
  <c r="AF22" i="15"/>
  <c r="AF21" i="15"/>
  <c r="Z18" i="23"/>
  <c r="Z22" i="23"/>
  <c r="Z21" i="19"/>
  <c r="Z21" i="18"/>
  <c r="Z19" i="22"/>
  <c r="Z21" i="23"/>
  <c r="Z20" i="19"/>
  <c r="Z20" i="18"/>
  <c r="Z18" i="22"/>
  <c r="Z22" i="22"/>
  <c r="Z20" i="23"/>
  <c r="Z19" i="19"/>
  <c r="Z19" i="18"/>
  <c r="Z21" i="22"/>
  <c r="Z19" i="23"/>
  <c r="Z18" i="19"/>
  <c r="Z22" i="19"/>
  <c r="Z18" i="18"/>
  <c r="Z22" i="18"/>
  <c r="Z20" i="22"/>
  <c r="Z20" i="16"/>
  <c r="Z19" i="16"/>
  <c r="Z18" i="16"/>
  <c r="Z22" i="16"/>
  <c r="Z21" i="16"/>
  <c r="AB21" i="16"/>
  <c r="AB20" i="16"/>
  <c r="AB19" i="16"/>
  <c r="AB18" i="16"/>
  <c r="AB22" i="16"/>
  <c r="AA17" i="16"/>
  <c r="AA16" i="16"/>
  <c r="AC16" i="17"/>
  <c r="AC17" i="17"/>
  <c r="AD18" i="16"/>
  <c r="AD22" i="16"/>
  <c r="AD21" i="16"/>
  <c r="AD20" i="16"/>
  <c r="AD19" i="16"/>
  <c r="AC11" i="18"/>
  <c r="AC12" i="18"/>
  <c r="W18" i="16"/>
  <c r="W22" i="16"/>
  <c r="W21" i="16"/>
  <c r="W20" i="16"/>
  <c r="W19" i="16"/>
  <c r="AF12" i="23"/>
  <c r="AF11" i="22"/>
  <c r="AF12" i="22"/>
  <c r="AF11" i="19"/>
  <c r="AF11" i="23"/>
  <c r="AF12" i="19"/>
  <c r="AE11" i="17"/>
  <c r="AE12" i="17"/>
  <c r="AF16" i="18"/>
  <c r="AF17" i="18"/>
  <c r="AD19" i="15"/>
  <c r="AD18" i="15"/>
  <c r="AD22" i="15"/>
  <c r="AD21" i="15"/>
  <c r="AD20" i="15"/>
  <c r="AD17" i="19"/>
  <c r="AD17" i="22"/>
  <c r="AD16" i="19"/>
  <c r="AD17" i="23"/>
  <c r="AD16" i="22"/>
  <c r="AD16" i="23"/>
  <c r="AE18" i="16"/>
  <c r="AE22" i="16"/>
  <c r="AE21" i="16"/>
  <c r="AE20" i="16"/>
  <c r="AE19" i="16"/>
  <c r="W17" i="18"/>
  <c r="W16" i="18"/>
  <c r="AA20" i="22"/>
  <c r="AA18" i="23"/>
  <c r="AA22" i="23"/>
  <c r="AA21" i="19"/>
  <c r="AA21" i="18"/>
  <c r="AA19" i="22"/>
  <c r="AA21" i="23"/>
  <c r="AA20" i="19"/>
  <c r="AA20" i="18"/>
  <c r="AA18" i="22"/>
  <c r="AA22" i="22"/>
  <c r="AA20" i="23"/>
  <c r="AA19" i="19"/>
  <c r="AA19" i="18"/>
  <c r="AA21" i="22"/>
  <c r="AA19" i="23"/>
  <c r="AA22" i="19"/>
  <c r="AA18" i="18"/>
  <c r="AA18" i="19"/>
  <c r="AA22" i="18"/>
  <c r="Y19" i="16"/>
  <c r="Y18" i="16"/>
  <c r="Y22" i="16"/>
  <c r="Y21" i="16"/>
  <c r="Y20" i="16"/>
  <c r="AD11" i="23"/>
  <c r="AD12" i="19"/>
  <c r="AD12" i="22"/>
  <c r="AD11" i="19"/>
  <c r="AD11" i="22"/>
  <c r="AD12" i="23"/>
  <c r="Y18" i="17"/>
  <c r="Y22" i="17"/>
  <c r="Y21" i="17"/>
  <c r="Y20" i="17"/>
  <c r="Y19" i="17"/>
  <c r="AB19" i="23"/>
  <c r="AB18" i="19"/>
  <c r="AB22" i="19"/>
  <c r="AB18" i="18"/>
  <c r="AB22" i="18"/>
  <c r="AB20" i="22"/>
  <c r="AB18" i="23"/>
  <c r="AB22" i="23"/>
  <c r="AB21" i="19"/>
  <c r="AB21" i="18"/>
  <c r="AB19" i="22"/>
  <c r="AB21" i="23"/>
  <c r="AB20" i="19"/>
  <c r="AB20" i="18"/>
  <c r="AB18" i="22"/>
  <c r="AB22" i="22"/>
  <c r="AB20" i="23"/>
  <c r="AB19" i="19"/>
  <c r="AB19" i="18"/>
  <c r="AB21" i="22"/>
  <c r="AA17" i="18"/>
  <c r="AA16" i="18"/>
  <c r="AD20" i="23"/>
  <c r="AD19" i="19"/>
  <c r="AD19" i="18"/>
  <c r="AD21" i="22"/>
  <c r="AD19" i="23"/>
  <c r="AD18" i="19"/>
  <c r="AD22" i="19"/>
  <c r="AD18" i="18"/>
  <c r="AD22" i="18"/>
  <c r="AD20" i="22"/>
  <c r="AD18" i="23"/>
  <c r="AD22" i="23"/>
  <c r="AD21" i="19"/>
  <c r="AD21" i="18"/>
  <c r="AD19" i="22"/>
  <c r="AD21" i="23"/>
  <c r="AD20" i="19"/>
  <c r="AD20" i="18"/>
  <c r="AD22" i="22"/>
  <c r="AD18" i="22"/>
  <c r="AB7" i="17"/>
  <c r="AE7" i="16"/>
  <c r="AB7" i="16"/>
  <c r="AE9" i="16"/>
  <c r="AA6" i="17"/>
  <c r="AB8" i="16"/>
  <c r="AA5" i="19"/>
  <c r="Z2" i="23"/>
  <c r="AE2" i="16"/>
  <c r="AA23" i="17"/>
  <c r="AA8" i="19"/>
  <c r="AC11" i="15"/>
  <c r="AC12" i="15"/>
  <c r="X12" i="15"/>
  <c r="X11" i="15"/>
  <c r="AC12" i="17"/>
  <c r="AC11" i="17"/>
  <c r="AD12" i="15"/>
  <c r="AD11" i="15"/>
  <c r="AE17" i="18"/>
  <c r="AE16" i="18"/>
  <c r="W17" i="17"/>
  <c r="W16" i="17"/>
  <c r="Y16" i="18"/>
  <c r="Y17" i="18"/>
  <c r="AE21" i="17"/>
  <c r="AE20" i="17"/>
  <c r="AE19" i="17"/>
  <c r="AE18" i="17"/>
  <c r="AE22" i="17"/>
  <c r="AB16" i="17"/>
  <c r="AB17" i="17"/>
  <c r="AB15" i="19"/>
  <c r="AB15" i="22"/>
  <c r="AB15" i="23"/>
  <c r="AD12" i="16"/>
  <c r="AD11" i="16"/>
  <c r="Z11" i="16"/>
  <c r="Z12" i="16"/>
  <c r="AA19" i="17"/>
  <c r="AA18" i="17"/>
  <c r="AA22" i="17"/>
  <c r="AA21" i="17"/>
  <c r="AA20" i="17"/>
  <c r="Y17" i="23"/>
  <c r="Y16" i="22"/>
  <c r="Y16" i="23"/>
  <c r="Y17" i="19"/>
  <c r="Y17" i="22"/>
  <c r="Y16" i="19"/>
  <c r="Y12" i="22"/>
  <c r="Y11" i="19"/>
  <c r="Y12" i="23"/>
  <c r="Y11" i="22"/>
  <c r="Y11" i="23"/>
  <c r="Y12" i="19"/>
  <c r="Z17" i="23"/>
  <c r="Z16" i="22"/>
  <c r="Z16" i="23"/>
  <c r="Z17" i="19"/>
  <c r="Z16" i="19"/>
  <c r="Z17" i="22"/>
  <c r="Y12" i="18"/>
  <c r="Y11" i="18"/>
  <c r="Y16" i="15"/>
  <c r="Y17" i="15"/>
  <c r="AC21" i="16"/>
  <c r="AC20" i="16"/>
  <c r="AC19" i="16"/>
  <c r="AC22" i="16"/>
  <c r="AC18" i="16"/>
  <c r="AA7" i="17"/>
  <c r="AE8" i="16"/>
  <c r="X5" i="18"/>
  <c r="AE6" i="16"/>
  <c r="AF5" i="19"/>
  <c r="AB5" i="17"/>
  <c r="AE5" i="16"/>
  <c r="AE23" i="16"/>
  <c r="AA9" i="17"/>
  <c r="AB8" i="17"/>
  <c r="X8" i="18"/>
  <c r="AC19" i="15"/>
  <c r="AC18" i="15"/>
  <c r="AC22" i="15"/>
  <c r="AC21" i="15"/>
  <c r="AC20" i="15"/>
  <c r="Y11" i="17"/>
  <c r="Y12" i="17"/>
  <c r="Y17" i="16"/>
  <c r="Y16" i="16"/>
  <c r="X11" i="17"/>
  <c r="X12" i="17"/>
  <c r="AC21" i="22"/>
  <c r="AC19" i="23"/>
  <c r="AC18" i="19"/>
  <c r="AC22" i="19"/>
  <c r="AC18" i="18"/>
  <c r="AC22" i="18"/>
  <c r="AC20" i="22"/>
  <c r="AC18" i="23"/>
  <c r="AC22" i="23"/>
  <c r="AC21" i="19"/>
  <c r="AC21" i="18"/>
  <c r="AC19" i="22"/>
  <c r="AC21" i="23"/>
  <c r="AC20" i="19"/>
  <c r="AC20" i="18"/>
  <c r="AC18" i="22"/>
  <c r="AC22" i="22"/>
  <c r="AC19" i="18"/>
  <c r="AC20" i="23"/>
  <c r="AC19" i="19"/>
  <c r="X16" i="18"/>
  <c r="X17" i="18"/>
  <c r="AF19" i="16"/>
  <c r="AF18" i="16"/>
  <c r="AF22" i="16"/>
  <c r="AF21" i="16"/>
  <c r="AF20" i="16"/>
  <c r="AD15" i="19"/>
  <c r="AD15" i="22"/>
  <c r="AD15" i="23"/>
  <c r="AF11" i="17"/>
  <c r="AF12" i="17"/>
  <c r="AF21" i="17"/>
  <c r="AF20" i="17"/>
  <c r="AF19" i="17"/>
  <c r="AF22" i="17"/>
  <c r="AF18" i="17"/>
  <c r="AF15" i="19"/>
  <c r="AF15" i="23"/>
  <c r="AF15" i="22"/>
  <c r="W21" i="17"/>
  <c r="W20" i="17"/>
  <c r="W19" i="17"/>
  <c r="W18" i="17"/>
  <c r="W22" i="17"/>
  <c r="Y13" i="18"/>
  <c r="X12" i="18"/>
  <c r="X11" i="18"/>
  <c r="AE17" i="15"/>
  <c r="AE16" i="15"/>
  <c r="AE12" i="15"/>
  <c r="AE11" i="15"/>
  <c r="AF16" i="23"/>
  <c r="AF17" i="19"/>
  <c r="AF17" i="22"/>
  <c r="AF16" i="19"/>
  <c r="AF17" i="23"/>
  <c r="AF16" i="22"/>
  <c r="AA15" i="19"/>
  <c r="AA15" i="22"/>
  <c r="AA15" i="23"/>
  <c r="AA11" i="16"/>
  <c r="AA12" i="16"/>
  <c r="Y7" i="16"/>
  <c r="Y5" i="16"/>
  <c r="Y2" i="16"/>
  <c r="AC23" i="17"/>
  <c r="AD26" i="23"/>
  <c r="AD14" i="22"/>
  <c r="AD8" i="22"/>
  <c r="AD26" i="19"/>
  <c r="AD9" i="22"/>
  <c r="AD14" i="23"/>
  <c r="AD8" i="23"/>
  <c r="AD13" i="22"/>
  <c r="AD7" i="22"/>
  <c r="AD13" i="23"/>
  <c r="AD7" i="23"/>
  <c r="AD23" i="22"/>
  <c r="AD6" i="22"/>
  <c r="AD23" i="23"/>
  <c r="AD6" i="23"/>
  <c r="AD5" i="22"/>
  <c r="AD26" i="22"/>
  <c r="AD5" i="23"/>
  <c r="AD9" i="23"/>
  <c r="X2" i="17"/>
  <c r="X9" i="17"/>
  <c r="W9" i="18"/>
  <c r="AF26" i="19"/>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26" i="19"/>
  <c r="AA5" i="22"/>
  <c r="AA9" i="22"/>
  <c r="AA26" i="22"/>
  <c r="AA5" i="23"/>
  <c r="AA9" i="23"/>
  <c r="AA26" i="23"/>
  <c r="AA14" i="22"/>
  <c r="AA8" i="22"/>
  <c r="AA13" i="22"/>
  <c r="AA7" i="22"/>
  <c r="AC14" i="23"/>
  <c r="AC8" i="23"/>
  <c r="AC13" i="22"/>
  <c r="AC7" i="22"/>
  <c r="AC5" i="23"/>
  <c r="AC13" i="23"/>
  <c r="AC7" i="23"/>
  <c r="AC23" i="22"/>
  <c r="AC6" i="22"/>
  <c r="AC23" i="23"/>
  <c r="AC6" i="23"/>
  <c r="AC9" i="23"/>
  <c r="AC26" i="19"/>
  <c r="AC5" i="22"/>
  <c r="AC9" i="22"/>
  <c r="AC26" i="22"/>
  <c r="AC26" i="23"/>
  <c r="AC14" i="22"/>
  <c r="AC8" i="22"/>
  <c r="W6" i="18"/>
  <c r="Y8" i="16"/>
  <c r="W5" i="18"/>
  <c r="AC5" i="17"/>
  <c r="X5" i="17"/>
  <c r="W26" i="22"/>
  <c r="W5" i="23"/>
  <c r="W9" i="23"/>
  <c r="W26" i="23"/>
  <c r="W14" i="22"/>
  <c r="W8" i="22"/>
  <c r="W6" i="23"/>
  <c r="W14" i="23"/>
  <c r="W8" i="23"/>
  <c r="W13" i="22"/>
  <c r="W7" i="22"/>
  <c r="W23" i="22"/>
  <c r="W13" i="23"/>
  <c r="W7" i="23"/>
  <c r="W23" i="23"/>
  <c r="W6" i="22"/>
  <c r="W26" i="19"/>
  <c r="W5" i="22"/>
  <c r="W9" i="22"/>
  <c r="X26" i="19"/>
  <c r="X5" i="22"/>
  <c r="X9" i="22"/>
  <c r="X26" i="22"/>
  <c r="X5" i="23"/>
  <c r="X9" i="23"/>
  <c r="X6" i="22"/>
  <c r="X26" i="23"/>
  <c r="X14" i="22"/>
  <c r="X8" i="22"/>
  <c r="X14" i="23"/>
  <c r="X8" i="23"/>
  <c r="X13" i="22"/>
  <c r="X7" i="22"/>
  <c r="X23" i="22"/>
  <c r="X13" i="23"/>
  <c r="X7" i="23"/>
  <c r="X23" i="23"/>
  <c r="X6" i="23"/>
  <c r="W7" i="18"/>
  <c r="Y9" i="16"/>
  <c r="Y6" i="16"/>
  <c r="W2" i="18"/>
  <c r="AC9" i="17"/>
  <c r="W8" i="18"/>
  <c r="Z23" i="22"/>
  <c r="Z6" i="22"/>
  <c r="Z23" i="23"/>
  <c r="Z6" i="23"/>
  <c r="Z13" i="22"/>
  <c r="Z26" i="19"/>
  <c r="Z5" i="22"/>
  <c r="Z9" i="22"/>
  <c r="Z26" i="22"/>
  <c r="Z5" i="23"/>
  <c r="Z9" i="23"/>
  <c r="Z7" i="22"/>
  <c r="Z26" i="23"/>
  <c r="Z14" i="22"/>
  <c r="Z8" i="22"/>
  <c r="Z14" i="23"/>
  <c r="Z8" i="23"/>
  <c r="Z13" i="23"/>
  <c r="Z7" i="23"/>
  <c r="Y14" i="18"/>
  <c r="AC6" i="17"/>
  <c r="AC8" i="17"/>
  <c r="AC7" i="17"/>
  <c r="AC2" i="17"/>
  <c r="AF2" i="18"/>
  <c r="AF26" i="18"/>
  <c r="AD23" i="18"/>
  <c r="AD26" i="18"/>
  <c r="X14" i="19"/>
  <c r="X7" i="17"/>
  <c r="Y23" i="16"/>
  <c r="X8" i="17"/>
  <c r="Z8" i="18"/>
  <c r="AA23" i="18"/>
  <c r="AA26" i="18"/>
  <c r="Y23" i="23"/>
  <c r="Y6" i="23"/>
  <c r="Y26" i="19"/>
  <c r="Y5" i="22"/>
  <c r="Y9" i="22"/>
  <c r="Y26" i="22"/>
  <c r="Y5" i="23"/>
  <c r="Y9" i="23"/>
  <c r="Y26" i="23"/>
  <c r="Y14" i="22"/>
  <c r="Y8" i="22"/>
  <c r="Y13" i="23"/>
  <c r="Y14" i="23"/>
  <c r="Y8" i="23"/>
  <c r="Y13" i="22"/>
  <c r="Y7" i="22"/>
  <c r="Y7" i="23"/>
  <c r="Y23" i="22"/>
  <c r="Y6" i="22"/>
  <c r="X13" i="19"/>
  <c r="W13" i="17"/>
  <c r="AB13" i="22"/>
  <c r="AB7" i="22"/>
  <c r="AB13" i="23"/>
  <c r="AB7" i="23"/>
  <c r="AB14" i="22"/>
  <c r="AB23" i="22"/>
  <c r="AB6" i="22"/>
  <c r="AB26" i="23"/>
  <c r="AB23" i="23"/>
  <c r="AB6" i="23"/>
  <c r="AB26" i="19"/>
  <c r="AB5" i="22"/>
  <c r="AB9" i="22"/>
  <c r="AB26" i="22"/>
  <c r="AB5" i="23"/>
  <c r="AB9" i="23"/>
  <c r="AB8" i="22"/>
  <c r="AB14" i="23"/>
  <c r="AB8" i="23"/>
  <c r="AA14" i="15"/>
  <c r="AA13" i="15"/>
  <c r="AD2" i="18"/>
  <c r="AA9" i="18"/>
  <c r="AB14" i="15"/>
  <c r="AB13" i="15"/>
  <c r="Z14" i="16"/>
  <c r="Z13" i="16"/>
  <c r="W13" i="16"/>
  <c r="W14" i="16"/>
  <c r="AE14" i="17"/>
  <c r="AE13" i="17"/>
  <c r="AD7" i="18"/>
  <c r="AE5" i="17"/>
  <c r="AA2" i="18"/>
  <c r="AF23" i="18"/>
  <c r="X14" i="15"/>
  <c r="X13" i="15"/>
  <c r="Y14" i="16"/>
  <c r="Y13" i="16"/>
  <c r="AD9" i="18"/>
  <c r="AD8" i="18"/>
  <c r="AD14" i="19"/>
  <c r="AD13" i="19"/>
  <c r="Z14" i="17"/>
  <c r="Z13" i="17"/>
  <c r="Y13" i="15"/>
  <c r="Y14" i="15"/>
  <c r="AE7" i="17"/>
  <c r="AD5" i="18"/>
  <c r="AE8" i="17"/>
  <c r="AC14" i="19"/>
  <c r="AC13" i="19"/>
  <c r="AE14" i="15"/>
  <c r="AE13" i="15"/>
  <c r="AF14" i="16"/>
  <c r="AF13" i="16"/>
  <c r="AA14" i="18"/>
  <c r="AA13" i="18"/>
  <c r="AD6" i="18"/>
  <c r="AE23" i="17"/>
  <c r="Z14" i="18"/>
  <c r="Z13" i="18"/>
  <c r="Y13" i="17"/>
  <c r="Y14" i="17"/>
  <c r="AA7" i="18"/>
  <c r="AA8" i="18"/>
  <c r="AD14" i="15"/>
  <c r="AD13" i="15"/>
  <c r="AB14" i="17"/>
  <c r="AB13" i="17"/>
  <c r="Z13" i="19"/>
  <c r="Z14" i="19"/>
  <c r="AB14" i="16"/>
  <c r="AB13" i="16"/>
  <c r="B8" i="20"/>
  <c r="C8" i="20" s="1"/>
  <c r="D8" i="20" s="1"/>
  <c r="E8" i="20" s="1"/>
  <c r="F8" i="20" s="1"/>
  <c r="G8" i="20" s="1"/>
  <c r="H8" i="20" s="1"/>
  <c r="I8" i="20" s="1"/>
  <c r="J8" i="20" s="1"/>
  <c r="K8" i="20" s="1"/>
  <c r="L8" i="20" s="1"/>
  <c r="M8" i="20" s="1"/>
  <c r="N8" i="20" s="1"/>
  <c r="O8" i="20" s="1"/>
  <c r="P8" i="20" s="1"/>
  <c r="Q8" i="20" s="1"/>
  <c r="R8" i="20" s="1"/>
  <c r="S8" i="20" s="1"/>
  <c r="T8" i="20" s="1"/>
  <c r="U8" i="20" s="1"/>
  <c r="V8" i="20" s="1"/>
  <c r="W8" i="20" s="1"/>
  <c r="X8" i="20" s="1"/>
  <c r="Y8" i="20" s="1"/>
  <c r="Z8" i="20" s="1"/>
  <c r="AA8" i="20" s="1"/>
  <c r="AB8" i="20" s="1"/>
  <c r="AC8" i="20" s="1"/>
  <c r="AD8" i="20" s="1"/>
  <c r="AE8" i="20" s="1"/>
  <c r="AF8" i="20" s="1"/>
  <c r="B2" i="20"/>
  <c r="C2" i="20" s="1"/>
  <c r="D2" i="20" s="1"/>
  <c r="E2" i="20" s="1"/>
  <c r="F2" i="20" s="1"/>
  <c r="G2" i="20" s="1"/>
  <c r="H2" i="20" s="1"/>
  <c r="I2" i="20" s="1"/>
  <c r="J2" i="20" s="1"/>
  <c r="K2" i="20" s="1"/>
  <c r="L2" i="20" s="1"/>
  <c r="M2" i="20" s="1"/>
  <c r="N2" i="20" s="1"/>
  <c r="O2" i="20" s="1"/>
  <c r="P2" i="20" s="1"/>
  <c r="Q2" i="20" s="1"/>
  <c r="R2" i="20" s="1"/>
  <c r="S2" i="20" s="1"/>
  <c r="T2" i="20" s="1"/>
  <c r="U2" i="20" s="1"/>
  <c r="V2" i="20" s="1"/>
  <c r="W2" i="20" s="1"/>
  <c r="X2" i="20" s="1"/>
  <c r="Y2" i="20" s="1"/>
  <c r="Z2" i="20" s="1"/>
  <c r="AA2" i="20" s="1"/>
  <c r="AB2" i="20" s="1"/>
  <c r="AC2" i="20" s="1"/>
  <c r="AD2" i="20" s="1"/>
  <c r="AE2" i="20" s="1"/>
  <c r="AF2" i="20" s="1"/>
  <c r="B5" i="20"/>
  <c r="C5" i="20" s="1"/>
  <c r="D5" i="20" s="1"/>
  <c r="E5" i="20" s="1"/>
  <c r="F5" i="20" s="1"/>
  <c r="G5" i="20" s="1"/>
  <c r="H5" i="20" s="1"/>
  <c r="I5" i="20" s="1"/>
  <c r="J5" i="20" s="1"/>
  <c r="K5" i="20" s="1"/>
  <c r="L5" i="20" s="1"/>
  <c r="M5" i="20" s="1"/>
  <c r="N5" i="20" s="1"/>
  <c r="O5" i="20" s="1"/>
  <c r="P5" i="20" s="1"/>
  <c r="Q5" i="20" s="1"/>
  <c r="R5" i="20" s="1"/>
  <c r="S5" i="20" s="1"/>
  <c r="T5" i="20" s="1"/>
  <c r="U5" i="20" s="1"/>
  <c r="V5" i="20" s="1"/>
  <c r="W5" i="20" s="1"/>
  <c r="X5" i="20" s="1"/>
  <c r="Y5" i="20" s="1"/>
  <c r="Z5" i="20" s="1"/>
  <c r="AA5" i="20" s="1"/>
  <c r="AB5" i="20" s="1"/>
  <c r="AC5" i="20" s="1"/>
  <c r="AD5" i="20" s="1"/>
  <c r="AE5" i="20" s="1"/>
  <c r="AF5" i="20" s="1"/>
  <c r="B23" i="20"/>
  <c r="C23" i="20" s="1"/>
  <c r="D23" i="20" s="1"/>
  <c r="E23" i="20" s="1"/>
  <c r="F23" i="20" s="1"/>
  <c r="G23" i="20" s="1"/>
  <c r="H23" i="20" s="1"/>
  <c r="I23" i="20" s="1"/>
  <c r="J23" i="20" s="1"/>
  <c r="K23" i="20" s="1"/>
  <c r="L23" i="20" s="1"/>
  <c r="M23" i="20" s="1"/>
  <c r="N23" i="20" s="1"/>
  <c r="O23" i="20" s="1"/>
  <c r="P23" i="20" s="1"/>
  <c r="Q23" i="20" s="1"/>
  <c r="R23" i="20" s="1"/>
  <c r="S23" i="20" s="1"/>
  <c r="T23" i="20" s="1"/>
  <c r="U23" i="20" s="1"/>
  <c r="V23" i="20" s="1"/>
  <c r="W23" i="20" s="1"/>
  <c r="X23" i="20" s="1"/>
  <c r="Y23" i="20" s="1"/>
  <c r="Z23" i="20" s="1"/>
  <c r="AA23" i="20" s="1"/>
  <c r="AB23" i="20" s="1"/>
  <c r="AC23" i="20" s="1"/>
  <c r="AD23" i="20" s="1"/>
  <c r="AE23" i="20" s="1"/>
  <c r="AF23" i="20" s="1"/>
  <c r="B7" i="20"/>
  <c r="C7" i="20" s="1"/>
  <c r="D7" i="20" s="1"/>
  <c r="E7" i="20" s="1"/>
  <c r="F7" i="20" s="1"/>
  <c r="G7" i="20" s="1"/>
  <c r="H7" i="20" s="1"/>
  <c r="I7" i="20" s="1"/>
  <c r="J7" i="20" s="1"/>
  <c r="K7" i="20" s="1"/>
  <c r="L7" i="20" s="1"/>
  <c r="M7" i="20" s="1"/>
  <c r="N7" i="20" s="1"/>
  <c r="O7" i="20" s="1"/>
  <c r="P7" i="20" s="1"/>
  <c r="Q7" i="20" s="1"/>
  <c r="R7" i="20" s="1"/>
  <c r="S7" i="20" s="1"/>
  <c r="T7" i="20" s="1"/>
  <c r="U7" i="20" s="1"/>
  <c r="V7" i="20" s="1"/>
  <c r="W7" i="20" s="1"/>
  <c r="X7" i="20" s="1"/>
  <c r="Y7" i="20" s="1"/>
  <c r="Z7" i="20" s="1"/>
  <c r="AA7" i="20" s="1"/>
  <c r="AB7" i="20" s="1"/>
  <c r="AC7" i="20" s="1"/>
  <c r="AD7" i="20" s="1"/>
  <c r="AE7" i="20" s="1"/>
  <c r="AF7" i="20" s="1"/>
  <c r="B6" i="20"/>
  <c r="C6" i="20" s="1"/>
  <c r="D6" i="20" s="1"/>
  <c r="E6" i="20" s="1"/>
  <c r="F6" i="20" s="1"/>
  <c r="G6" i="20" s="1"/>
  <c r="H6" i="20" s="1"/>
  <c r="I6" i="20" s="1"/>
  <c r="J6" i="20" s="1"/>
  <c r="K6" i="20" s="1"/>
  <c r="L6" i="20" s="1"/>
  <c r="M6" i="20" s="1"/>
  <c r="N6" i="20" s="1"/>
  <c r="O6" i="20" s="1"/>
  <c r="P6" i="20" s="1"/>
  <c r="Q6" i="20" s="1"/>
  <c r="R6" i="20" s="1"/>
  <c r="S6" i="20" s="1"/>
  <c r="T6" i="20" s="1"/>
  <c r="U6" i="20" s="1"/>
  <c r="V6" i="20" s="1"/>
  <c r="W6" i="20" s="1"/>
  <c r="X6" i="20" s="1"/>
  <c r="Y6" i="20" s="1"/>
  <c r="Z6" i="20" s="1"/>
  <c r="AA6" i="20" s="1"/>
  <c r="AB6" i="20" s="1"/>
  <c r="AC6" i="20" s="1"/>
  <c r="AD6" i="20" s="1"/>
  <c r="AE6" i="20" s="1"/>
  <c r="AF6" i="20" s="1"/>
  <c r="B9" i="20"/>
  <c r="C9" i="20" s="1"/>
  <c r="D9" i="20" s="1"/>
  <c r="E9" i="20" s="1"/>
  <c r="F9" i="20" s="1"/>
  <c r="G9" i="20" s="1"/>
  <c r="H9" i="20" s="1"/>
  <c r="I9" i="20" s="1"/>
  <c r="J9" i="20" s="1"/>
  <c r="K9" i="20" s="1"/>
  <c r="L9" i="20" s="1"/>
  <c r="M9" i="20" s="1"/>
  <c r="N9" i="20" s="1"/>
  <c r="O9" i="20" s="1"/>
  <c r="P9" i="20" s="1"/>
  <c r="Q9" i="20" s="1"/>
  <c r="R9" i="20" s="1"/>
  <c r="S9" i="20" s="1"/>
  <c r="T9" i="20" s="1"/>
  <c r="U9" i="20" s="1"/>
  <c r="V9" i="20" s="1"/>
  <c r="W9" i="20" s="1"/>
  <c r="X9" i="20" s="1"/>
  <c r="Y9" i="20" s="1"/>
  <c r="Z9" i="20" s="1"/>
  <c r="AA9" i="20" s="1"/>
  <c r="AB9" i="20" s="1"/>
  <c r="AC9" i="20" s="1"/>
  <c r="AD9" i="20" s="1"/>
  <c r="AE9" i="20" s="1"/>
  <c r="AF9" i="20" s="1"/>
  <c r="AE2" i="17"/>
  <c r="AE9" i="17"/>
  <c r="AF14" i="15"/>
  <c r="AF13" i="15"/>
  <c r="AB14" i="18"/>
  <c r="AB13" i="18"/>
  <c r="Y14" i="19"/>
  <c r="Y13" i="19"/>
  <c r="AC14" i="16"/>
  <c r="AC13" i="16"/>
  <c r="AF13" i="18"/>
  <c r="AF14" i="18"/>
  <c r="Z13" i="15"/>
  <c r="Z14" i="15"/>
  <c r="AE6" i="17"/>
  <c r="AF5" i="18"/>
  <c r="AF9" i="18"/>
  <c r="X13" i="17"/>
  <c r="X14" i="17"/>
  <c r="AC14" i="17"/>
  <c r="AC13" i="17"/>
  <c r="W14" i="18"/>
  <c r="W13" i="18"/>
  <c r="AA6" i="18"/>
  <c r="AA14" i="16"/>
  <c r="AA13" i="16"/>
  <c r="AD14" i="16"/>
  <c r="AD13" i="16"/>
  <c r="AE14" i="18"/>
  <c r="AE13" i="18"/>
  <c r="W14" i="15"/>
  <c r="W13" i="15"/>
  <c r="AA14" i="17"/>
  <c r="AA13" i="17"/>
  <c r="AF14" i="19"/>
  <c r="AF13" i="19"/>
  <c r="AA14" i="19"/>
  <c r="AA13" i="19"/>
  <c r="AD14" i="18"/>
  <c r="AD13" i="18"/>
  <c r="AF7" i="18"/>
  <c r="AF6" i="18"/>
  <c r="AF8" i="18"/>
  <c r="X13" i="16"/>
  <c r="X14" i="16"/>
  <c r="AD14" i="17"/>
  <c r="AD13" i="17"/>
  <c r="W13" i="19"/>
  <c r="W14" i="19"/>
  <c r="AE14" i="16"/>
  <c r="AE13" i="16"/>
  <c r="X13" i="18"/>
  <c r="X14" i="18"/>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W23" i="15"/>
  <c r="AE23" i="15"/>
  <c r="P23" i="15"/>
  <c r="Y23" i="15"/>
  <c r="H2" i="15"/>
  <c r="P2" i="15"/>
  <c r="X2" i="15"/>
  <c r="AF2" i="15"/>
  <c r="I2" i="15"/>
  <c r="Q2" i="15"/>
  <c r="Y2" i="15"/>
  <c r="B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M7" i="15"/>
  <c r="F7" i="15"/>
  <c r="R7" i="15"/>
  <c r="AE7" i="15"/>
  <c r="G7" i="15"/>
  <c r="U7" i="15"/>
  <c r="AF7" i="15"/>
  <c r="G9" i="15"/>
  <c r="O9" i="15"/>
  <c r="W9" i="15"/>
  <c r="AE9" i="15"/>
  <c r="H9" i="15"/>
  <c r="P9" i="15"/>
  <c r="X9" i="15"/>
  <c r="AF9" i="15"/>
  <c r="I9" i="15"/>
  <c r="Q9" i="15"/>
  <c r="Y9" i="15"/>
  <c r="B9" i="15"/>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AC8" i="15"/>
  <c r="F8" i="15"/>
  <c r="K8" i="15"/>
  <c r="S8" i="15"/>
  <c r="AA8" i="15"/>
  <c r="AB8" i="15"/>
  <c r="E8" i="15"/>
  <c r="N8" i="15"/>
  <c r="V8" i="15"/>
  <c r="L4" i="23" l="1"/>
  <c r="K5" i="92"/>
  <c r="K61" i="92" s="1"/>
  <c r="L24" i="23"/>
  <c r="K25" i="92"/>
  <c r="K81" i="92" s="1"/>
  <c r="M24" i="23" l="1"/>
  <c r="L25" i="92"/>
  <c r="L81" i="92" s="1"/>
  <c r="M4" i="23"/>
  <c r="L5" i="92"/>
  <c r="L61" i="92" s="1"/>
  <c r="N4" i="23" l="1"/>
  <c r="M5" i="92"/>
  <c r="M61" i="92" s="1"/>
  <c r="N24" i="23"/>
  <c r="M25" i="92"/>
  <c r="M81" i="92" s="1"/>
  <c r="O24" i="23" l="1"/>
  <c r="N25" i="92"/>
  <c r="N81" i="92" s="1"/>
  <c r="O4" i="23"/>
  <c r="N5" i="92"/>
  <c r="N61" i="92" s="1"/>
  <c r="P4" i="23" l="1"/>
  <c r="O5" i="92"/>
  <c r="O61" i="92" s="1"/>
  <c r="P24" i="23"/>
  <c r="O25" i="92"/>
  <c r="O81" i="92" s="1"/>
  <c r="Q24" i="23" l="1"/>
  <c r="P25" i="92"/>
  <c r="P81" i="92" s="1"/>
  <c r="Q4" i="23"/>
  <c r="P5" i="92"/>
  <c r="P61" i="92" s="1"/>
  <c r="R4" i="23" l="1"/>
  <c r="Q5" i="92"/>
  <c r="Q61" i="92" s="1"/>
  <c r="R24" i="23"/>
  <c r="Q25" i="92"/>
  <c r="Q81" i="92" s="1"/>
  <c r="S24" i="23" l="1"/>
  <c r="R25" i="92"/>
  <c r="R81" i="92" s="1"/>
  <c r="S4" i="23"/>
  <c r="R5" i="92"/>
  <c r="R61" i="92" s="1"/>
  <c r="T4" i="23" l="1"/>
  <c r="S5" i="92"/>
  <c r="S61" i="92" s="1"/>
  <c r="T24" i="23"/>
  <c r="S25" i="92"/>
  <c r="S81" i="92" s="1"/>
  <c r="U24" i="23" l="1"/>
  <c r="T25" i="92"/>
  <c r="T81" i="92" s="1"/>
  <c r="U4" i="23"/>
  <c r="T5" i="92"/>
  <c r="T61" i="92" s="1"/>
  <c r="V4" i="23" l="1"/>
  <c r="U5" i="92"/>
  <c r="U61" i="92" s="1"/>
  <c r="V24" i="23"/>
  <c r="U25" i="92"/>
  <c r="U81" i="92" s="1"/>
  <c r="W24" i="23" l="1"/>
  <c r="V25" i="92"/>
  <c r="V81" i="92" s="1"/>
  <c r="W4" i="23"/>
  <c r="V5" i="92"/>
  <c r="V61" i="92" s="1"/>
  <c r="W5" i="92" l="1"/>
  <c r="W61" i="92" s="1"/>
  <c r="X4" i="23"/>
  <c r="X24" i="23"/>
  <c r="W25" i="92"/>
  <c r="W81" i="92" s="1"/>
  <c r="X25" i="92" l="1"/>
  <c r="X81" i="92" s="1"/>
  <c r="Y24" i="23"/>
  <c r="Y4" i="23"/>
  <c r="X5" i="92"/>
  <c r="X61" i="92" s="1"/>
  <c r="Z4" i="23" l="1"/>
  <c r="Y5" i="92"/>
  <c r="Y61" i="92" s="1"/>
  <c r="Z24" i="23"/>
  <c r="Y25" i="92"/>
  <c r="Y81" i="92" s="1"/>
  <c r="AA24" i="23" l="1"/>
  <c r="Z25" i="92"/>
  <c r="Z81" i="92" s="1"/>
  <c r="AA4" i="23"/>
  <c r="Z5" i="92"/>
  <c r="Z61" i="92" s="1"/>
  <c r="AB4" i="23" l="1"/>
  <c r="AA5" i="92"/>
  <c r="AA61" i="92" s="1"/>
  <c r="AB24" i="23"/>
  <c r="AA25" i="92"/>
  <c r="AA81" i="92" s="1"/>
  <c r="AC24" i="23" l="1"/>
  <c r="AB25" i="92"/>
  <c r="AB81" i="92" s="1"/>
  <c r="AC4" i="23"/>
  <c r="AB5" i="92"/>
  <c r="AB61" i="92" s="1"/>
  <c r="AD4" i="23" l="1"/>
  <c r="AC5" i="92"/>
  <c r="AC61" i="92" s="1"/>
  <c r="AD24" i="23"/>
  <c r="AC25" i="92"/>
  <c r="AC81" i="92" s="1"/>
  <c r="AE24" i="23" l="1"/>
  <c r="AD25" i="92"/>
  <c r="AD81" i="92" s="1"/>
  <c r="AE4" i="23"/>
  <c r="AD5" i="92"/>
  <c r="AD61" i="92" s="1"/>
  <c r="AF4" i="23" l="1"/>
  <c r="AF5" i="92" s="1"/>
  <c r="AF61" i="92" s="1"/>
  <c r="AE5" i="92"/>
  <c r="AE61" i="92" s="1"/>
  <c r="AF24" i="23"/>
  <c r="AF25" i="92" s="1"/>
  <c r="AF81" i="92" s="1"/>
  <c r="AE25" i="92"/>
  <c r="AE81" i="9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<sst xmlns="http://schemas.openxmlformats.org/spreadsheetml/2006/main" count="2101" uniqueCount="794">
  <si>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</si>
  <si>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</si>
  <si>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</si>
  <si>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</si>
  <si>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</si>
  <si>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</si>
  <si>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</si>
  <si>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</si>
  <si>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</si>
  <si>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</si>
  <si>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</si>
  <si>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</si>
  <si>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</si>
  <si>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</si>
  <si>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</si>
  <si>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</si>
  <si>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</si>
  <si>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</si>
  <si>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</si>
  <si>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</si>
  <si>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</si>
  <si>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</si>
  <si>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</si>
  <si>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</si>
  <si>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</si>
  <si>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</si>
  <si>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</si>
  <si>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</si>
  <si>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4" type="noConversion"/>
  </si>
  <si>
    <t>BTU</t>
    <phoneticPr fontId="34"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</si>
  <si>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</si>
  <si>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</si>
  <si>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</si>
  <si>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</si>
  <si>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</si>
  <si>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</si>
  <si>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</si>
  <si>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</si>
  <si>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</si>
  <si>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</si>
  <si>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</si>
  <si>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4" type="noConversion"/>
  </si>
  <si>
    <t>Petroleum</t>
    <phoneticPr fontId="34" type="noConversion"/>
  </si>
  <si>
    <t>Gas</t>
    <phoneticPr fontId="34" type="noConversion"/>
  </si>
  <si>
    <t>Electricity</t>
    <phoneticPr fontId="34" type="noConversion"/>
  </si>
  <si>
    <t>Renewables</t>
    <phoneticPr fontId="34" type="noConversion"/>
  </si>
  <si>
    <t>Coal</t>
    <phoneticPr fontId="34" type="noConversion"/>
  </si>
  <si>
    <t>Non-ferrous Metals</t>
    <phoneticPr fontId="34" type="noConversion"/>
  </si>
  <si>
    <t>Steel</t>
    <phoneticPr fontId="34" type="noConversion"/>
  </si>
  <si>
    <t>Electronics</t>
    <phoneticPr fontId="34"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</si>
  <si>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</si>
  <si>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4" type="noConversion"/>
  </si>
  <si>
    <t>주요지표</t>
    <phoneticPr fontId="54" type="noConversion"/>
  </si>
  <si>
    <t>자동차 형태별 (백만대)</t>
  </si>
  <si>
    <t>승용차</t>
    <phoneticPr fontId="54" type="noConversion"/>
  </si>
  <si>
    <t>화물차</t>
    <phoneticPr fontId="54" type="noConversion"/>
  </si>
  <si>
    <t>승합차</t>
    <phoneticPr fontId="54" type="noConversion"/>
  </si>
  <si>
    <t>자동차 연료별 (백만대)</t>
  </si>
  <si>
    <t>휘발유</t>
  </si>
  <si>
    <t>경유</t>
  </si>
  <si>
    <t>전기자동차</t>
  </si>
  <si>
    <t>수소자동차</t>
  </si>
  <si>
    <t>기타</t>
  </si>
  <si>
    <t>에너지 수요</t>
  </si>
  <si>
    <t>신재생∙기타</t>
  </si>
  <si>
    <t>수송 수단별 에너지수요</t>
    <phoneticPr fontId="54" type="noConversion"/>
  </si>
  <si>
    <t>도로</t>
    <phoneticPr fontId="54" type="noConversion"/>
  </si>
  <si>
    <t>철도</t>
    <phoneticPr fontId="54" type="noConversion"/>
  </si>
  <si>
    <t>항공</t>
    <phoneticPr fontId="54" type="noConversion"/>
  </si>
  <si>
    <t>해운</t>
    <phoneticPr fontId="54"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</si>
  <si>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</si>
  <si>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</si>
  <si>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4" type="noConversion"/>
  </si>
  <si>
    <t>인구 (백만명)</t>
  </si>
  <si>
    <t>가구 (백만가구)</t>
  </si>
  <si>
    <t>형태별 주택(백만호)</t>
    <phoneticPr fontId="54" type="noConversion"/>
  </si>
  <si>
    <t>단독</t>
    <phoneticPr fontId="54" type="noConversion"/>
  </si>
  <si>
    <t>아파트</t>
    <phoneticPr fontId="54" type="noConversion"/>
  </si>
  <si>
    <t>공동주택</t>
    <phoneticPr fontId="54" type="noConversion"/>
  </si>
  <si>
    <r>
      <t>평균 주거 면적(m</t>
    </r>
    <r>
      <rPr>
        <sz val="7"/>
        <color theme="1"/>
        <rFont val="HY견고딕"/>
        <family val="1"/>
        <charset val="129"/>
      </rPr>
      <t>²</t>
    </r>
    <r>
      <rPr>
        <sz val="7"/>
        <color theme="1"/>
        <rFont val="맑은 고딕"/>
        <family val="3"/>
        <charset val="129"/>
      </rPr>
      <t>)</t>
    </r>
  </si>
  <si>
    <t>에너지 지표</t>
    <phoneticPr fontId="54" type="noConversion"/>
  </si>
  <si>
    <t>주택당 에너지수요(toe/천원)</t>
  </si>
  <si>
    <t>면적당 에너지수요(toe/100m²)</t>
    <phoneticPr fontId="54" type="noConversion"/>
  </si>
  <si>
    <t>가구당 에너지수요(toe/가구)</t>
  </si>
  <si>
    <t>인구당 전기수요(MWh/명)</t>
  </si>
  <si>
    <t>도시가스</t>
  </si>
  <si>
    <t>지역난방</t>
    <phoneticPr fontId="54" type="noConversion"/>
  </si>
  <si>
    <t>용도별 에너지 수요</t>
    <phoneticPr fontId="54" type="noConversion"/>
  </si>
  <si>
    <t>난방/온수</t>
    <phoneticPr fontId="54" type="noConversion"/>
  </si>
  <si>
    <t>취사</t>
    <phoneticPr fontId="54" type="noConversion"/>
  </si>
  <si>
    <t>냉방</t>
    <phoneticPr fontId="54" type="noConversion"/>
  </si>
  <si>
    <t>조명</t>
    <phoneticPr fontId="54" type="noConversion"/>
  </si>
  <si>
    <t>기타 가전기기</t>
    <phoneticPr fontId="54"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</si>
  <si>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</si>
  <si>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</si>
  <si>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</si>
  <si>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</si>
  <si>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</si>
  <si>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</si>
  <si>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</si>
  <si>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</si>
  <si>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</si>
  <si>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</si>
  <si>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</si>
  <si>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</si>
  <si>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4" type="noConversion"/>
  </si>
  <si>
    <t>도시가스</t>
    <phoneticPr fontId="54" type="noConversion"/>
  </si>
  <si>
    <t>부문별 에너지 수요</t>
    <phoneticPr fontId="54" type="noConversion"/>
  </si>
  <si>
    <t>상업 서비스</t>
  </si>
  <si>
    <t>공공 서비스</t>
  </si>
  <si>
    <t>Gasoline</t>
    <phoneticPr fontId="54" type="noConversion"/>
  </si>
  <si>
    <t>Diesel</t>
    <phoneticPr fontId="54" type="noConversion"/>
  </si>
  <si>
    <t>Heavy oil</t>
    <phoneticPr fontId="54" type="noConversion"/>
  </si>
  <si>
    <t>Jet fuel</t>
    <phoneticPr fontId="54" type="noConversion"/>
  </si>
  <si>
    <t>Butane</t>
    <phoneticPr fontId="54" type="noConversion"/>
  </si>
  <si>
    <t>Other petroluem products</t>
    <phoneticPr fontId="54" type="noConversion"/>
  </si>
  <si>
    <t>City gas</t>
    <phoneticPr fontId="54" type="noConversion"/>
  </si>
  <si>
    <t>Renewables and others</t>
    <phoneticPr fontId="34" type="noConversion"/>
  </si>
  <si>
    <t>unit: M TOE</t>
    <phoneticPr fontId="34"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</si>
  <si>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</si>
  <si>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</si>
  <si>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</si>
  <si>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</si>
  <si>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</si>
  <si>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</si>
  <si>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4" type="noConversion"/>
  </si>
  <si>
    <t>비철금속</t>
  </si>
  <si>
    <t>비철금속</t>
    <phoneticPr fontId="34" type="noConversion"/>
  </si>
  <si>
    <t>조립금속</t>
    <phoneticPr fontId="34"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</si>
  <si>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</si>
  <si>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</si>
  <si>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</si>
  <si>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</si>
  <si>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</si>
  <si>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</si>
  <si>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</si>
  <si>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</si>
  <si>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</si>
  <si>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</si>
  <si>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</si>
  <si>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</si>
  <si>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</si>
  <si>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</si>
  <si>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</si>
  <si>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</si>
  <si>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</si>
  <si>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</si>
  <si>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</si>
  <si>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</si>
  <si>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</si>
  <si>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</si>
  <si>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</si>
  <si>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</si>
  <si>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</si>
  <si>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</si>
  <si>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</si>
  <si>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</si>
  <si>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</si>
  <si>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</si>
  <si>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</si>
  <si>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</si>
  <si>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</si>
  <si>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</si>
  <si>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</si>
  <si>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</si>
  <si>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</si>
  <si>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</si>
  <si>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</si>
  <si>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</si>
  <si>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</si>
  <si>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</si>
  <si>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</si>
  <si>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</si>
  <si>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</si>
  <si>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</si>
  <si>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</si>
  <si>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</si>
  <si>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</si>
  <si>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</si>
  <si>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</si>
  <si>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</si>
  <si>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</si>
  <si>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</si>
  <si>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</si>
  <si>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</si>
  <si>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</si>
  <si>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</si>
  <si>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</si>
  <si>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</si>
  <si>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</si>
  <si>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</si>
  <si>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</si>
  <si>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</si>
  <si>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</si>
  <si>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</si>
  <si>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</si>
  <si>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</si>
  <si>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</si>
  <si>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</si>
  <si>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</si>
  <si>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</si>
  <si>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</si>
  <si>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</si>
  <si>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</si>
  <si>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</si>
  <si>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</si>
  <si>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</si>
  <si>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</si>
  <si>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</si>
  <si>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</si>
  <si>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</si>
  <si>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</si>
  <si>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</si>
  <si>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</si>
  <si>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</si>
  <si>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</si>
  <si>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</si>
  <si>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</si>
  <si>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</si>
  <si>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</si>
  <si>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</si>
  <si>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</si>
  <si>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</si>
  <si>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</si>
  <si>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</si>
  <si>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</si>
  <si>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</si>
  <si>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</si>
  <si>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</si>
  <si>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</si>
  <si>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</si>
  <si>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</si>
  <si>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</si>
  <si>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</si>
  <si>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</si>
  <si>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</si>
  <si>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</si>
  <si>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</si>
  <si>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</si>
  <si>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</si>
  <si>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</si>
  <si>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</si>
  <si>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</si>
  <si>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</si>
  <si>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</si>
  <si>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</si>
  <si>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</si>
  <si>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</si>
  <si>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</si>
  <si>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</si>
  <si>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</si>
  <si>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</si>
  <si>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</si>
  <si>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</si>
  <si>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</si>
  <si>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</si>
  <si>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</si>
  <si>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</si>
  <si>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</si>
  <si>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</si>
  <si>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</si>
  <si>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</si>
  <si>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</si>
  <si>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</si>
  <si>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</si>
  <si>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</si>
  <si>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</si>
  <si>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</si>
  <si>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</si>
  <si>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</si>
  <si>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</si>
  <si>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</si>
  <si>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</si>
  <si>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</si>
  <si>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</si>
  <si>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</si>
  <si>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</si>
  <si>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</si>
  <si>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</si>
  <si>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</si>
  <si>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</si>
  <si>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</si>
  <si>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</si>
  <si>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</si>
  <si>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</si>
  <si>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</si>
  <si>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</si>
  <si>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</si>
  <si>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</si>
  <si>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</si>
  <si>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</si>
  <si>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</si>
  <si>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</si>
  <si>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</si>
  <si>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</si>
  <si>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</si>
  <si>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</si>
  <si>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</si>
  <si>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</si>
  <si>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</si>
  <si>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</si>
  <si>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</si>
  <si>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</si>
  <si>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</si>
  <si>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</si>
  <si>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</si>
  <si>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</si>
  <si>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</si>
  <si>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</si>
  <si>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</si>
  <si>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</si>
  <si>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</si>
  <si>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</si>
  <si>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</si>
  <si>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</si>
  <si>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</si>
  <si>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</si>
  <si>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</si>
  <si>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</si>
  <si>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</si>
  <si>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</si>
  <si>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</si>
  <si>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</si>
  <si>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</si>
  <si>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</si>
  <si>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</si>
  <si>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</si>
  <si>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</si>
  <si>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</si>
  <si>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</si>
  <si>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</si>
  <si>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</si>
  <si>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</si>
  <si>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</si>
  <si>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</si>
  <si>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</si>
  <si>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</si>
  <si>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</si>
  <si>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</si>
  <si>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</si>
  <si>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</si>
  <si>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</si>
  <si>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</si>
  <si>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</si>
  <si>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</si>
  <si>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</si>
  <si>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</si>
  <si>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</si>
  <si>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</si>
  <si>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</si>
  <si>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</si>
  <si>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</si>
  <si>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</si>
  <si>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</si>
  <si>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</si>
  <si>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</si>
  <si>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</si>
  <si>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</si>
  <si>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</si>
  <si>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</si>
  <si>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</si>
  <si>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</si>
  <si>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</si>
  <si>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</si>
  <si>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</si>
  <si>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</si>
  <si>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</si>
  <si>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</si>
  <si>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</si>
  <si>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</si>
  <si>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</si>
  <si>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</si>
  <si>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</si>
  <si>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</si>
  <si>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</si>
  <si>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</si>
  <si>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</si>
  <si>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</si>
  <si>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</si>
  <si>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</si>
  <si>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</si>
  <si>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</si>
  <si>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</si>
  <si>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</si>
  <si>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</si>
  <si>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</si>
  <si>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</si>
  <si>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</si>
  <si>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</si>
  <si>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</si>
  <si>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</si>
  <si>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</si>
  <si>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</si>
  <si>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</si>
  <si>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</si>
  <si>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</si>
  <si>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</si>
  <si>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</si>
  <si>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</si>
  <si>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</si>
  <si>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</si>
  <si>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</si>
  <si>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</si>
  <si>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</si>
  <si>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</si>
  <si>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</si>
  <si>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</si>
  <si>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</si>
  <si>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</si>
  <si>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</si>
  <si>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</si>
  <si>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</si>
  <si>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</si>
  <si>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4" type="noConversion"/>
  </si>
  <si>
    <t>BAU Industrial Fuel Use</t>
    <phoneticPr fontId="34" type="noConversion"/>
  </si>
  <si>
    <t>EPS Industry Category</t>
  </si>
  <si>
    <t>electricity</t>
  </si>
  <si>
    <t>coal</t>
  </si>
  <si>
    <t>natural gas</t>
  </si>
  <si>
    <t>biomass</t>
  </si>
  <si>
    <t>petroleum-diesel</t>
  </si>
  <si>
    <t>heat</t>
  </si>
  <si>
    <t>crude oil</t>
  </si>
  <si>
    <t>heavy or residual oil</t>
  </si>
  <si>
    <t>LPG propane or butane</t>
  </si>
  <si>
    <t>hydrogen</t>
  </si>
  <si>
    <t>COAL</t>
    <phoneticPr fontId="34" type="noConversion"/>
  </si>
  <si>
    <t>NATURAL GAS</t>
    <phoneticPr fontId="34" type="noConversion"/>
  </si>
  <si>
    <t>BIOMASS</t>
    <phoneticPr fontId="34" type="noConversion"/>
  </si>
  <si>
    <t>Industry Others Total</t>
    <phoneticPr fontId="34" type="noConversion"/>
  </si>
  <si>
    <t>Feedstock</t>
    <phoneticPr fontId="34" type="noConversion"/>
  </si>
  <si>
    <t>Crude Oil</t>
    <phoneticPr fontId="34" type="noConversion"/>
  </si>
  <si>
    <t>N/A</t>
  </si>
  <si>
    <t>N/A</t>
    <phoneticPr fontId="34" type="noConversion"/>
  </si>
  <si>
    <t>Petroleum-diesel</t>
    <phoneticPr fontId="34" type="noConversion"/>
  </si>
  <si>
    <t>Heat</t>
    <phoneticPr fontId="34" type="noConversion"/>
  </si>
  <si>
    <t>Heavy or Residual Oil</t>
    <phoneticPr fontId="34" type="noConversion"/>
  </si>
  <si>
    <t>LPG Propane or butane</t>
    <phoneticPr fontId="34" type="noConversion"/>
  </si>
  <si>
    <t>Others</t>
    <phoneticPr fontId="34" type="noConversion"/>
  </si>
  <si>
    <t>unit: BTU</t>
    <phoneticPr fontId="34" type="noConversion"/>
  </si>
  <si>
    <t>Renewables - on-site generation</t>
    <phoneticPr fontId="34" type="noConversion"/>
  </si>
  <si>
    <t>추정값 구하기 위한 참고셀</t>
    <phoneticPr fontId="34" type="noConversion"/>
  </si>
  <si>
    <t>석유화학</t>
    <phoneticPr fontId="34" type="noConversion"/>
  </si>
  <si>
    <t>철강</t>
    <phoneticPr fontId="34" type="noConversion"/>
  </si>
  <si>
    <t>기타</t>
    <phoneticPr fontId="34" type="noConversion"/>
  </si>
  <si>
    <t>petroleum-diesel</t>
    <phoneticPr fontId="34" type="noConversion"/>
  </si>
  <si>
    <t>unit: 1,000 TOE</t>
    <phoneticPr fontId="34" type="noConversion"/>
  </si>
  <si>
    <t>unit: %</t>
    <phoneticPr fontId="34" type="noConversion"/>
  </si>
  <si>
    <t>CAGR(2020-2050)</t>
    <phoneticPr fontId="34"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</si>
  <si>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</si>
  <si>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</si>
  <si>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</si>
  <si>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</si>
  <si>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</si>
  <si>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</si>
  <si>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</si>
  <si>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</si>
  <si>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</si>
  <si>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</si>
  <si>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</si>
  <si>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</si>
  <si>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</si>
  <si>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</si>
  <si>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</si>
  <si>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</si>
  <si>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</si>
  <si>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</si>
  <si>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</si>
  <si>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</si>
  <si>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</si>
  <si>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</si>
  <si>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</si>
  <si>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</si>
  <si>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</si>
  <si>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</si>
  <si>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</si>
  <si>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</si>
  <si>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</si>
  <si>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</si>
  <si>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</si>
  <si>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</si>
  <si>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</si>
  <si>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</si>
  <si>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</si>
  <si>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</si>
  <si>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</si>
  <si>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</si>
  <si>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</si>
  <si>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</si>
  <si>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</si>
  <si>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</si>
  <si>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</si>
  <si>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</si>
  <si>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</si>
  <si>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4" type="noConversion"/>
  </si>
  <si>
    <t>Non-ferrous Metals Total</t>
    <phoneticPr fontId="34"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</si>
  <si>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</si>
  <si>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</si>
  <si>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</si>
  <si>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</si>
  <si>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</si>
  <si>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</si>
  <si>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</si>
  <si>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</si>
  <si>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</si>
  <si>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</si>
  <si>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</si>
  <si>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</si>
  <si>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</si>
  <si>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</si>
  <si>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</si>
  <si>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</si>
  <si>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</si>
  <si>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</si>
  <si>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</si>
  <si>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</si>
  <si>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</si>
  <si>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</si>
  <si>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</si>
  <si>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</si>
  <si>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</si>
  <si>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</si>
  <si>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</si>
  <si>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</si>
  <si>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</si>
  <si>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</si>
  <si>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</si>
  <si>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</si>
  <si>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</si>
  <si>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</si>
  <si>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</si>
  <si>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</si>
  <si>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</si>
  <si>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</si>
  <si>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</si>
  <si>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4" type="noConversion"/>
  </si>
  <si>
    <t>지역난방</t>
    <phoneticPr fontId="54" type="noConversion"/>
  </si>
  <si>
    <t>수송</t>
    <phoneticPr fontId="54" type="noConversion"/>
  </si>
  <si>
    <t>가정</t>
    <phoneticPr fontId="54" type="noConversion"/>
  </si>
  <si>
    <t>서비스</t>
  </si>
  <si>
    <t>YoY Growth Rate(%)</t>
    <phoneticPr fontId="34" type="noConversion"/>
  </si>
  <si>
    <r>
      <t xml:space="preserve">석탄 공급 및 수요 </t>
    </r>
    <r>
      <rPr>
        <i/>
        <sz val="10"/>
        <color theme="1"/>
        <rFont val="맑은 고딕"/>
        <family val="3"/>
        <charset val="129"/>
      </rPr>
      <t>- 기준 시나리오</t>
    </r>
  </si>
  <si>
    <t>총공급</t>
    <phoneticPr fontId="54" type="noConversion"/>
  </si>
  <si>
    <t>전환부문</t>
    <phoneticPr fontId="54" type="noConversion"/>
  </si>
  <si>
    <t>최종소비부문</t>
    <phoneticPr fontId="54" type="noConversion"/>
  </si>
  <si>
    <t>제품별 석탄 수요</t>
    <phoneticPr fontId="54" type="noConversion"/>
  </si>
  <si>
    <t>국내탄</t>
    <phoneticPr fontId="54" type="noConversion"/>
  </si>
  <si>
    <t>수입무연탄</t>
    <phoneticPr fontId="54" type="noConversion"/>
  </si>
  <si>
    <t>연료용 유연탄</t>
    <phoneticPr fontId="54" type="noConversion"/>
  </si>
  <si>
    <t>원료용 유연탄</t>
    <phoneticPr fontId="54" type="noConversion"/>
  </si>
  <si>
    <t>용도별 석탄 수요</t>
    <phoneticPr fontId="54" type="noConversion"/>
  </si>
  <si>
    <t>코크스 제조 및 고로용</t>
    <phoneticPr fontId="54" type="noConversion"/>
  </si>
  <si>
    <t>킬른가열용</t>
    <phoneticPr fontId="54" type="noConversion"/>
  </si>
  <si>
    <t>기타 산업용</t>
    <phoneticPr fontId="54" type="noConversion"/>
  </si>
  <si>
    <t>연탄용</t>
    <phoneticPr fontId="54" type="noConversion"/>
  </si>
  <si>
    <r>
      <t xml:space="preserve">석유 공급 및 수요 </t>
    </r>
    <r>
      <rPr>
        <i/>
        <sz val="10"/>
        <color theme="1"/>
        <rFont val="맑은 고딕"/>
        <family val="3"/>
        <charset val="129"/>
      </rPr>
      <t>- 기준 시나리오</t>
    </r>
  </si>
  <si>
    <t>원유 수요*</t>
  </si>
  <si>
    <t>국제 벙커링</t>
    <phoneticPr fontId="54" type="noConversion"/>
  </si>
  <si>
    <t>전환</t>
    <phoneticPr fontId="54" type="noConversion"/>
  </si>
  <si>
    <t>최종소비</t>
    <phoneticPr fontId="54" type="noConversion"/>
  </si>
  <si>
    <t>제품별 석유 수요</t>
    <phoneticPr fontId="54" type="noConversion"/>
  </si>
  <si>
    <t>휘발유</t>
    <phoneticPr fontId="54" type="noConversion"/>
  </si>
  <si>
    <t>등유</t>
    <phoneticPr fontId="54" type="noConversion"/>
  </si>
  <si>
    <t>경유</t>
    <phoneticPr fontId="54" type="noConversion"/>
  </si>
  <si>
    <t>중유</t>
    <phoneticPr fontId="54" type="noConversion"/>
  </si>
  <si>
    <t>제트유</t>
    <phoneticPr fontId="54" type="noConversion"/>
  </si>
  <si>
    <t>프로판</t>
    <phoneticPr fontId="54" type="noConversion"/>
  </si>
  <si>
    <t>부탄</t>
    <phoneticPr fontId="54" type="noConversion"/>
  </si>
  <si>
    <t>납사</t>
    <phoneticPr fontId="54" type="noConversion"/>
  </si>
  <si>
    <t>기타 비에너지유</t>
    <phoneticPr fontId="54" type="noConversion"/>
  </si>
  <si>
    <t>용도별 석유 수요</t>
  </si>
  <si>
    <t>산업</t>
    <phoneticPr fontId="54" type="noConversion"/>
  </si>
  <si>
    <t>(연료)</t>
    <phoneticPr fontId="54" type="noConversion"/>
  </si>
  <si>
    <t>(원료)</t>
    <phoneticPr fontId="54" type="noConversion"/>
  </si>
  <si>
    <t>전환</t>
  </si>
  <si>
    <t>* 원유 수입 및 재고 변화를 포함한 총수요</t>
  </si>
  <si>
    <t>KEEI Long-term Energy Outlook (for BAU)</t>
    <phoneticPr fontId="34" type="noConversion"/>
  </si>
  <si>
    <t>KESIS Energy Balance (for historical values)</t>
    <phoneticPr fontId="34" type="noConversion"/>
  </si>
  <si>
    <t>KEA Energy Use Survey (for historical values)</t>
    <phoneticPr fontId="34" type="noConversion"/>
  </si>
  <si>
    <t>포함안됨</t>
    <phoneticPr fontId="34" type="noConversion"/>
  </si>
  <si>
    <t>산업&gt;기타</t>
    <phoneticPr fontId="34" type="noConversion"/>
  </si>
  <si>
    <t>에너지산업 자체소비&gt;석탄광업</t>
    <phoneticPr fontId="34" type="noConversion"/>
  </si>
  <si>
    <t>최종소비&gt;산업&gt;농림업, 어업</t>
    <phoneticPr fontId="34" type="noConversion"/>
  </si>
  <si>
    <t>최종소비&gt;산업&gt;광업(석탄광업제외)</t>
    <phoneticPr fontId="34" type="noConversion"/>
  </si>
  <si>
    <t>최종소비&gt;산업&gt;식품및담배</t>
    <phoneticPr fontId="34" type="noConversion"/>
  </si>
  <si>
    <t>최종소비&gt;산업&gt;섬유및가죽</t>
    <phoneticPr fontId="34" type="noConversion"/>
  </si>
  <si>
    <t>최종소비&gt;산업&gt;목재및나무제품</t>
    <phoneticPr fontId="34" type="noConversion"/>
  </si>
  <si>
    <t>최종소비&gt;산업&gt;제지및인쇄</t>
    <phoneticPr fontId="34" type="noConversion"/>
  </si>
  <si>
    <t>최종소비&gt;산업&gt;화학및석유화학</t>
    <phoneticPr fontId="34" type="noConversion"/>
  </si>
  <si>
    <t>최종소비&gt;산업&gt;비금속광물</t>
    <phoneticPr fontId="34" type="noConversion"/>
  </si>
  <si>
    <t>최종소비&gt;산업&gt;철강</t>
    <phoneticPr fontId="34" type="noConversion"/>
  </si>
  <si>
    <t>최종소비&gt;산업&gt;비철금속</t>
    <phoneticPr fontId="34" type="noConversion"/>
  </si>
  <si>
    <t>최종소비&gt;산업&gt;기계류</t>
    <phoneticPr fontId="34" type="noConversion"/>
  </si>
  <si>
    <t>최종소비&gt;산업&gt;수송장비</t>
    <phoneticPr fontId="34" type="noConversion"/>
  </si>
  <si>
    <t>최종소비&gt;산업&gt;기타제조</t>
    <phoneticPr fontId="34" type="noConversion"/>
  </si>
  <si>
    <t>최종소비&gt;산업&gt;건설업</t>
    <phoneticPr fontId="34" type="noConversion"/>
  </si>
  <si>
    <t>최종소비&gt;공공</t>
    <phoneticPr fontId="34" type="noConversion"/>
  </si>
  <si>
    <t>전환공정&gt;석유정제
에너지산업 자체소비&gt;석유정제</t>
    <phoneticPr fontId="34" type="noConversion"/>
  </si>
  <si>
    <t>전환공정&gt;가스제조
에너지산업 자체소비&gt;가스제조</t>
    <phoneticPr fontId="34" type="noConversion"/>
  </si>
  <si>
    <t>원유및천연가스채굴</t>
    <phoneticPr fontId="34" type="noConversion"/>
  </si>
  <si>
    <t>에너지산업 자체소비&gt;원유및천연가스채굴</t>
    <phoneticPr fontId="34" type="noConversion"/>
  </si>
  <si>
    <t>산업&gt;석유화학</t>
    <phoneticPr fontId="34" type="noConversion"/>
  </si>
  <si>
    <t>산업&gt;비철금속</t>
    <phoneticPr fontId="34" type="noConversion"/>
  </si>
  <si>
    <t>산업&gt;조립금속</t>
    <phoneticPr fontId="34" type="noConversion"/>
  </si>
  <si>
    <t>서비스&gt;공공</t>
    <phoneticPr fontId="34" type="noConversion"/>
  </si>
  <si>
    <t>산업&gt;철강</t>
    <phoneticPr fontId="34" type="noConversion"/>
  </si>
  <si>
    <t>2019 Industrial Fuel Use</t>
    <phoneticPr fontId="34" type="noConversion"/>
  </si>
  <si>
    <t xml:space="preserve">Conversion rate (1 MTOE =): </t>
    <phoneticPr fontId="34" type="noConversion"/>
  </si>
  <si>
    <t>Fuel Mapping</t>
    <phoneticPr fontId="34" type="noConversion"/>
  </si>
  <si>
    <t>EPS fuel category</t>
    <phoneticPr fontId="34" type="noConversion"/>
  </si>
  <si>
    <t>electricity</t>
    <phoneticPr fontId="34" type="noConversion"/>
  </si>
  <si>
    <t>coal</t>
    <phoneticPr fontId="34" type="noConversion"/>
  </si>
  <si>
    <t>natural gas</t>
    <phoneticPr fontId="34" type="noConversion"/>
  </si>
  <si>
    <t>biomass</t>
    <phoneticPr fontId="34" type="noConversion"/>
  </si>
  <si>
    <t>petroleum-diesel</t>
    <phoneticPr fontId="34" type="noConversion"/>
  </si>
  <si>
    <t>LPG-propane-butane</t>
    <phoneticPr fontId="34" type="noConversion"/>
  </si>
  <si>
    <t>hydrogen</t>
    <phoneticPr fontId="34" type="noConversion"/>
  </si>
  <si>
    <t>crude oil</t>
    <phoneticPr fontId="34" type="noConversion"/>
  </si>
  <si>
    <t>heat</t>
    <phoneticPr fontId="34" type="noConversion"/>
  </si>
  <si>
    <t>heavy-or-residual oil</t>
    <phoneticPr fontId="34" type="noConversion"/>
  </si>
  <si>
    <t>Note</t>
    <phoneticPr fontId="34" type="noConversion"/>
  </si>
  <si>
    <t>For further splits</t>
    <phoneticPr fontId="34" type="noConversion"/>
  </si>
  <si>
    <t>전망치 부재로 2019년 소비량에 KEEI 석탄 공급 BAU 성장률만큼 적용</t>
    <phoneticPr fontId="34" type="noConversion"/>
  </si>
  <si>
    <t>전망치 부재로 2019년 소비량에 KEEI 석유 공급 BAU 성장률만큼 적용</t>
    <phoneticPr fontId="34" type="noConversion"/>
  </si>
  <si>
    <t>전망치 부재로 2019년 소비량에 KEEI 가스 공급 BAU 성장률만큼 적용</t>
    <phoneticPr fontId="34" type="noConversion"/>
  </si>
  <si>
    <t>Steel Split</t>
    <phoneticPr fontId="34" type="noConversion"/>
  </si>
  <si>
    <t>Petrochemicals Split</t>
    <phoneticPr fontId="34" type="noConversion"/>
  </si>
  <si>
    <t>Non-ferrous Metals Split</t>
    <phoneticPr fontId="34" type="noConversion"/>
  </si>
  <si>
    <t>Machinery Split</t>
    <phoneticPr fontId="34" type="noConversion"/>
  </si>
  <si>
    <t>Others Split</t>
    <phoneticPr fontId="34" type="noConversion"/>
  </si>
  <si>
    <t>Petroleum split (based on 2019 Energy Balance)</t>
    <phoneticPr fontId="34" type="noConversion"/>
  </si>
  <si>
    <t>Industry split by fuel (based on 2019 KEA Energy Use Survey)</t>
    <phoneticPr fontId="34" type="noConversion"/>
  </si>
  <si>
    <t>https://kosis.kr/statHtml/statHtml.do?orgId=337&amp;tblId=DT_337_2019_H1017&amp;vw_cd=MT_ZTITLE&amp;list_id=337_33703_002&amp;seqNo=&amp;lang_mode=ko&amp;language=kor&amp;obj_var_id=&amp;itm_id=&amp;conn_path=MT_ZTITLE</t>
    <phoneticPr fontId="34" type="noConversion"/>
  </si>
  <si>
    <t>2019 KEA Energy Use Survey</t>
    <phoneticPr fontId="34" type="noConversion"/>
  </si>
  <si>
    <t>KESIS</t>
    <phoneticPr fontId="34" type="noConversion"/>
  </si>
  <si>
    <t>KEA</t>
    <phoneticPr fontId="34" type="noConversion"/>
  </si>
  <si>
    <t>합성고무및플라스틱물질제조업,고무제품제조업,플라스틱제품제조업</t>
    <phoneticPr fontId="34" type="noConversion"/>
  </si>
  <si>
    <t>기초화학물질제조업, 비료,농약및살균,살충제제조업, 기타화학제품제조업,화학섬유제조업,기초의약물질및생물학적제제제조업,의약품제조업,의료용품및기타의약관련제품제조업</t>
    <phoneticPr fontId="34" type="noConversion"/>
  </si>
  <si>
    <t>1차비철금속제조업</t>
    <phoneticPr fontId="34" type="noConversion"/>
  </si>
  <si>
    <t>금속주조업,구조용금속제품,탱크및증기발생기제조업,무기및총포탄제조업,기타금속가공제품제조업</t>
    <phoneticPr fontId="34" type="noConversion"/>
  </si>
  <si>
    <t>반도체제조업,전자부품제조업,컴퓨터및주변장치제조업,통신및방송장비제조업,영상및음향기기제조업</t>
    <phoneticPr fontId="34"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</si>
  <si>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4" type="noConversion"/>
  </si>
  <si>
    <t>전동기,발전기및전기변환공급제어장치제조업,일차전지및축전지제조업,절연선및케이블제조업,전구및조명장치제조업,가정용기기제조업,기타전기장비제조업</t>
    <phoneticPr fontId="34" type="noConversion"/>
  </si>
  <si>
    <t>자동차용엔진및자동차제조업,자동차차체및트레일러제조업,자동차신품부품제조업,자동차재제조부품제조업</t>
    <phoneticPr fontId="34" type="noConversion"/>
  </si>
  <si>
    <t>선박및보트건조업,철도장비제조업,항공기,우주선및부품제조업,그외기타운송장비제조업</t>
    <phoneticPr fontId="34" type="noConversion"/>
  </si>
  <si>
    <t>Machinery Total</t>
    <phoneticPr fontId="34" type="noConversion"/>
  </si>
  <si>
    <t>KESIS</t>
    <phoneticPr fontId="34" type="noConversion"/>
  </si>
  <si>
    <t>유리및유리제품제조업</t>
    <phoneticPr fontId="34" type="noConversion"/>
  </si>
  <si>
    <t>내화,비내화요업제품제조업,시멘트,석회,플라스터및그제품제조업,시멘트제조업,기타비금속광물제품제조업</t>
    <phoneticPr fontId="34" type="noConversion"/>
  </si>
  <si>
    <t>refined petroleum and coke 19</t>
    <phoneticPr fontId="34" type="noConversion"/>
  </si>
  <si>
    <t>LNG</t>
    <phoneticPr fontId="34" type="noConversion"/>
  </si>
  <si>
    <t>전력</t>
    <phoneticPr fontId="34" type="noConversion"/>
  </si>
  <si>
    <t>경유</t>
    <phoneticPr fontId="34" type="noConversion"/>
  </si>
  <si>
    <t>소각시설</t>
    <phoneticPr fontId="34" type="noConversion"/>
  </si>
  <si>
    <t xml:space="preserve"> 48톤/일 이상</t>
    <phoneticPr fontId="34" type="noConversion"/>
  </si>
  <si>
    <t xml:space="preserve"> 48톤/일 미만</t>
    <phoneticPr fontId="34" type="noConversion"/>
  </si>
  <si>
    <t xml:space="preserve"> 회분식</t>
    <phoneticPr fontId="34" type="noConversion"/>
  </si>
  <si>
    <t>매립시설</t>
    <phoneticPr fontId="34" type="noConversion"/>
  </si>
  <si>
    <t xml:space="preserve"> 20만m2 이상</t>
    <phoneticPr fontId="34" type="noConversion"/>
  </si>
  <si>
    <t xml:space="preserve"> 20만m2 미만</t>
    <phoneticPr fontId="34" type="noConversion"/>
  </si>
  <si>
    <t>생활자원회수센터</t>
    <phoneticPr fontId="34" type="noConversion"/>
  </si>
  <si>
    <t xml:space="preserve"> 20톤/일 이상</t>
    <phoneticPr fontId="34" type="noConversion"/>
  </si>
  <si>
    <t xml:space="preserve"> 20톤/일 미만</t>
    <phoneticPr fontId="34" type="noConversion"/>
  </si>
  <si>
    <t>음식물폐기물</t>
    <phoneticPr fontId="34" type="noConversion"/>
  </si>
  <si>
    <t xml:space="preserve"> 30톤/일 이상</t>
    <phoneticPr fontId="34" type="noConversion"/>
  </si>
  <si>
    <t xml:space="preserve"> 30톤/일 미만</t>
    <phoneticPr fontId="34" type="noConversion"/>
  </si>
  <si>
    <t>가연성폐기물 연료화</t>
    <phoneticPr fontId="34" type="noConversion"/>
  </si>
  <si>
    <t xml:space="preserve"> 100톤/일 이상</t>
    <phoneticPr fontId="34" type="noConversion"/>
  </si>
  <si>
    <t xml:space="preserve"> 100톤/일 미만</t>
    <phoneticPr fontId="34" type="noConversion"/>
  </si>
  <si>
    <t>유기성폐기물 바이오가스화</t>
    <phoneticPr fontId="34" type="noConversion"/>
  </si>
  <si>
    <t>Total</t>
    <phoneticPr fontId="34" type="noConversion"/>
  </si>
  <si>
    <t>에너지집약도(TOE/천톤)</t>
    <phoneticPr fontId="34" type="noConversion"/>
  </si>
  <si>
    <t>처리량(천톤)</t>
    <phoneticPr fontId="34" type="noConversion"/>
  </si>
  <si>
    <t>처리량(%)</t>
    <phoneticPr fontId="34" type="noConversion"/>
  </si>
  <si>
    <t>에너지사용량(TOE)</t>
    <phoneticPr fontId="34" type="noConversion"/>
  </si>
  <si>
    <t>추정</t>
    <phoneticPr fontId="34" type="noConversion"/>
  </si>
  <si>
    <t>생활자원회수센터와 같은 것으로 가정</t>
    <phoneticPr fontId="34" type="noConversion"/>
  </si>
  <si>
    <t>음식물폐기물처리와 같은 것으로 가정</t>
    <phoneticPr fontId="34" type="noConversion"/>
  </si>
  <si>
    <t>(천명)</t>
    <phoneticPr fontId="54" type="noConversion"/>
  </si>
  <si>
    <t>%YoY</t>
    <phoneticPr fontId="34" type="noConversion"/>
  </si>
  <si>
    <t>천TOE</t>
    <phoneticPr fontId="34"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</si>
  <si>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4" type="noConversion"/>
  </si>
  <si>
    <t>2018 폐기물/하수처리업 에너지총사용량 (출처: 에너지공단, 2019)</t>
    <phoneticPr fontId="34"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</si>
  <si>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4"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</si>
  <si>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4" type="noConversion"/>
  </si>
  <si>
    <t>전망치 부재로 2018년 소비량에 인구성장률만큼 적용</t>
    <phoneticPr fontId="34" type="noConversion"/>
  </si>
  <si>
    <t>http://www.kesis.net/crosseditor/binary/files/000003/20200408125915600_6PUNL17L.xlsb</t>
    <phoneticPr fontId="34" type="noConversion"/>
  </si>
  <si>
    <t>Korea Energy Statistics Information System</t>
    <phoneticPr fontId="34" type="noConversion"/>
  </si>
  <si>
    <t>KEEI Long-tern energy forecast</t>
    <phoneticPr fontId="34" type="noConversion"/>
  </si>
  <si>
    <t>Extended energy balance</t>
    <phoneticPr fontId="34" type="noConversion"/>
  </si>
  <si>
    <t>KOSIS</t>
    <phoneticPr fontId="34" type="noConversion"/>
  </si>
  <si>
    <t>KEA Energy consumption and greenhouse-gas emission inventories</t>
    <phoneticPr fontId="34" type="noConversion"/>
  </si>
  <si>
    <t>Industry Category Mapping (in English)</t>
    <phoneticPr fontId="34" type="noConversion"/>
  </si>
  <si>
    <t>Industry Category Mapping (in Korean)</t>
    <phoneticPr fontId="34"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</si>
  <si>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</si>
  <si>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</si>
  <si>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</si>
  <si>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</si>
  <si>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</si>
  <si>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</si>
  <si>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</si>
  <si>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</si>
  <si>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</si>
  <si>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</si>
  <si>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4" type="noConversion"/>
  </si>
  <si>
    <t>EndUse&gt;Industry&gt;chemical and Petro-chemical</t>
  </si>
  <si>
    <t>EndUse&gt;Industry&gt;transportation equiment</t>
  </si>
  <si>
    <t>EndUse&gt;Industry&gt;other manufacturing</t>
    <phoneticPr fontId="34" type="noConversion"/>
  </si>
  <si>
    <t>conversion process&gt;gas process
Energy Industry internal consumption&gt;gas process</t>
    <phoneticPr fontId="34" type="noConversion"/>
  </si>
  <si>
    <t>EndUse&gt;Industry&gt;construction</t>
    <phoneticPr fontId="34" type="noConversion"/>
  </si>
  <si>
    <t>EndUse&gt;Industry&gt;agriculture and fishery</t>
    <phoneticPr fontId="34" type="noConversion"/>
  </si>
  <si>
    <t>Energy Industry internal consumption&gt;coal mining</t>
    <phoneticPr fontId="34" type="noConversion"/>
  </si>
  <si>
    <t>Energy Industry internal consumption&gt;crude petroleum and natural gas production</t>
    <phoneticPr fontId="34" type="noConversion"/>
  </si>
  <si>
    <t>EndUse&gt;Industry&gt;mining(exc. Coal mining)</t>
    <phoneticPr fontId="34" type="noConversion"/>
  </si>
  <si>
    <t>EndUse&gt;Industry&gt;food and tobacco</t>
    <phoneticPr fontId="34"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</si>
  <si>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</si>
  <si>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</si>
  <si>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4" type="noConversion"/>
  </si>
  <si>
    <t xml:space="preserve">Industry&gt;other </t>
  </si>
  <si>
    <t>Synthetic rubber and plastic material manufacturing, rubber product manufacturing, plastic product manufacturing</t>
    <phoneticPr fontId="34" type="noConversion"/>
  </si>
  <si>
    <t>Glass and glassware manufacturing</t>
    <phoneticPr fontId="34" type="noConversion"/>
  </si>
  <si>
    <t>Refractory and non-refractory ceramic products manufacturing business, cement, lime, plaster and its products manufacturing business, cement manufacturing business, other non-metallic minerals product manufacturing business</t>
    <phoneticPr fontId="34" type="noConversion"/>
  </si>
  <si>
    <t>Primary non-ferrous metals manufacturing</t>
    <phoneticPr fontId="34" type="noConversion"/>
  </si>
  <si>
    <t>Metal Foundry, Structural Metal Products, Tank and Steam Generator Manufacturing, Weapons and Gun Ammunition Manufacturing, other Metalworking Products Manufacturing</t>
    <phoneticPr fontId="34"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</si>
  <si>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4"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</si>
  <si>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4"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</si>
  <si>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4" type="noConversion"/>
  </si>
  <si>
    <t>Automobile engine and automobile manufacturing business, automobile body and trailer manufacturing business, new automobile parts manufacturing business, automobile remanufactured parts manufacturing business</t>
    <phoneticPr fontId="34" type="noConversion"/>
  </si>
  <si>
    <t>Ship and boat construction business, railway equipment manufacturing business, aircraft, spaceship and parts manufacturing business, and other transportation equipment manufacturing business</t>
    <phoneticPr fontId="34" type="noConversion"/>
  </si>
  <si>
    <t>renewables</t>
    <phoneticPr fontId="34" type="noConversion"/>
  </si>
  <si>
    <t>oil</t>
    <phoneticPr fontId="34" type="noConversion"/>
  </si>
  <si>
    <t>due to the lack of forecast, we applied the KEEI's BAU oil supply growth rate to the demand in 2019</t>
    <phoneticPr fontId="34" type="noConversion"/>
  </si>
  <si>
    <t>due to the lack of forecast, we applied the KEEI's BAU coal supply growth rate to the demand in 2019</t>
    <phoneticPr fontId="34" type="noConversion"/>
  </si>
  <si>
    <t>due to the lack of forecast, we applied the KEEI's BAU gas supply growth rate to the demand in 2019</t>
    <phoneticPr fontId="34" type="noConversion"/>
  </si>
  <si>
    <t>due to the lack of forecast, we applied the population growth rate to the demand in 2018</t>
    <phoneticPr fontId="34" type="noConversion"/>
  </si>
  <si>
    <t>include waste</t>
    <phoneticPr fontId="34" type="noConversion"/>
  </si>
  <si>
    <t>due to the lack of forecast, we applied the energy demand growth rate between 2020 and 2050 to the demand in 2019</t>
    <phoneticPr fontId="34" type="noConversion"/>
  </si>
  <si>
    <t>We estimated using the energy consumption share by industry based on 2019 KESIS Energy Balance</t>
    <phoneticPr fontId="34" type="noConversion"/>
  </si>
  <si>
    <t>petroleum refining only</t>
    <phoneticPr fontId="34" type="noConversion"/>
  </si>
  <si>
    <t>Sub category</t>
    <phoneticPr fontId="34" type="noConversion"/>
  </si>
  <si>
    <t>EndUse&gt;Industry&gt;wood and wood products</t>
    <phoneticPr fontId="34" type="noConversion"/>
  </si>
  <si>
    <t>EndUse&gt;Industry&gt;paper and printing</t>
    <phoneticPr fontId="34" type="noConversion"/>
  </si>
  <si>
    <t>분류별(1)</t>
  </si>
  <si>
    <t>2018. 01</t>
  </si>
  <si>
    <t>2018. 02</t>
  </si>
  <si>
    <t>2018. 03</t>
  </si>
  <si>
    <t>2018. 04</t>
  </si>
  <si>
    <t>2018. 05</t>
  </si>
  <si>
    <t>2018. 06</t>
  </si>
  <si>
    <t>2018. 07</t>
  </si>
  <si>
    <t>2018. 08</t>
  </si>
  <si>
    <t>2018. 09</t>
  </si>
  <si>
    <t>2018. 10</t>
  </si>
  <si>
    <t>2018. 11</t>
  </si>
  <si>
    <t>2018. 12</t>
  </si>
  <si>
    <t>2019. 01</t>
  </si>
  <si>
    <t>2019. 02</t>
  </si>
  <si>
    <t>2019. 03</t>
  </si>
  <si>
    <t>2019. 04</t>
  </si>
  <si>
    <t>2019. 05</t>
  </si>
  <si>
    <t>2019. 06</t>
  </si>
  <si>
    <t>2019. 07</t>
  </si>
  <si>
    <t>2019. 08</t>
  </si>
  <si>
    <t>2019. 09</t>
  </si>
  <si>
    <t>2019. 10</t>
  </si>
  <si>
    <t>2019. 11</t>
  </si>
  <si>
    <t>2019. 12</t>
  </si>
  <si>
    <t>2020. 01</t>
  </si>
  <si>
    <t>2020. 02</t>
  </si>
  <si>
    <t>2020. 03</t>
  </si>
  <si>
    <t>2020. 04</t>
  </si>
  <si>
    <t>2020. 05</t>
  </si>
  <si>
    <t>2020. 06</t>
  </si>
  <si>
    <t>2020. 07</t>
  </si>
  <si>
    <t>2020. 08</t>
  </si>
  <si>
    <t>2020. 09</t>
  </si>
  <si>
    <t>2020. 10</t>
  </si>
  <si>
    <t>2020. 11</t>
  </si>
  <si>
    <t>2020. 12</t>
  </si>
  <si>
    <t>2021. 01</t>
  </si>
  <si>
    <t>2021. 02</t>
  </si>
  <si>
    <t>2021. 03</t>
  </si>
  <si>
    <t>2021. 04</t>
  </si>
  <si>
    <t>2021. 05</t>
  </si>
  <si>
    <t>2021. 06</t>
  </si>
  <si>
    <t>2021. 07</t>
  </si>
  <si>
    <t>2021. 08</t>
  </si>
  <si>
    <t>2021. 09</t>
  </si>
  <si>
    <t>신재생 및 기타</t>
  </si>
  <si>
    <t>https://kosis.kr/statHtml/statHtml.do?orgId=339&amp;tblId=DT_F_M180&amp;vw_cd=MT_ZTITLE&amp;list_id=339_33901_03&amp;seqNo=&amp;lang_mode=ko&amp;language=kor&amp;obj_var_id=&amp;itm_id=&amp;conn_path=MT_ZTITLE</t>
  </si>
  <si>
    <t>Final energy consumption by industry</t>
    <phoneticPr fontId="34" type="noConversion"/>
  </si>
  <si>
    <t>Industry fuel use - original file, didn’t include covid</t>
  </si>
  <si>
    <t>Includes covid</t>
  </si>
  <si>
    <t>Crosswalk pre-covid to post-covid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</si>
</sst>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3" formatCode="_(* #,##0.00_);_(* \(#,##0.00\);_(* &quot;-&quot;??_);_(@_)"/>
    <numFmt numFmtId="164" formatCode="_-* #,##0_-;\-* #,##0_-;_-* &quot;-&quot;_-;_-@_-"/>
    <numFmt numFmtId="165" formatCode="#,##0.0"/>
    <numFmt numFmtId="166" formatCode="0.000E+00"/>
    <numFmt numFmtId="167" formatCode="#,##0.00000"/>
    <numFmt numFmtId="168" formatCode="#\ ##0"/>
    <numFmt numFmtId="169" formatCode="#\ ##0.00"/>
    <numFmt numFmtId="170" formatCode="#\ ##0;\-#\ ##0;\-"/>
    <numFmt numFmtId="171" formatCode="#\ ##0.0"/>
    <numFmt numFmtId="172" formatCode="#\ ##0.0;\-#\ ##0.0;\-"/>
    <numFmt numFmtId="173" formatCode="_ * #,##0.0_ ;_ * \-#,##0.0_ ;_ * &quot;-&quot;_ ;_ @_ "/>
    <numFmt numFmtId="174" formatCode="_ * #,##0_ ;_ * \-#,##0_ ;_ * &quot;-&quot;_ ;_ @_ "/>
    <numFmt numFmtId="175" formatCode="_-* #,##0.00_-;\-* #,##0.00_-;_-* &quot;-&quot;_-;_-@_-"/>
    <numFmt numFmtId="176" formatCode="0_);[Red]\(0\)"/>
    <numFmt numFmtId="177" formatCode="0.E+00"/>
    <numFmt numFmtId="178" formatCode="0.0%"/>
    <numFmt numFmtId="179" formatCode="_-* #,##0.00000000000_-;\-* #,##0.00000000000_-;_-* &quot;-&quot;_-;_-@_-"/>
  </numFmts>
  <fonts count="83">
    <font>
      <sz val="11"/>
      <color theme="1"/>
      <name val="Calibri"/>
      <family val="2"/>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b/>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9"/>
      <color rgb="FF000000"/>
      <name val="Calibri"/>
      <family val="2"/>
    </font>
    <font>
      <sz val="11"/>
      <color theme="1"/>
      <name val="Calibri"/>
      <family val="2"/>
      <scheme val="minor"/>
    </font>
    <font>
      <sz val="12"/>
      <name val="Helv"/>
    </font>
    <font>
      <b/>
      <sz val="9"/>
      <color indexed="8"/>
      <name val="Calibri"/>
      <family val="2"/>
    </font>
    <font>
      <sz val="11"/>
      <color rgb="FFFF0000"/>
      <name val="Calibri"/>
      <family val="2"/>
      <scheme val="minor"/>
    </font>
    <font>
      <sz val="9"/>
      <color indexed="8"/>
      <name val="Calibri"/>
      <family val="2"/>
    </font>
    <font>
      <b/>
      <sz val="12"/>
      <color indexed="3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i/>
      <sz val="11"/>
      <color theme="1"/>
      <name val="Calibri"/>
      <family val="2"/>
      <scheme val="minor"/>
    </font>
    <font>
      <sz val="10"/>
      <color theme="1"/>
      <name val="Calibri"/>
      <family val="2"/>
    </font>
    <font>
      <sz val="8"/>
      <name val="Calibri"/>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Calibri"/>
      <family val="3"/>
      <charset val="129"/>
      <scheme val="minor"/>
    </font>
    <font>
      <b/>
      <sz val="7.5"/>
      <color theme="0"/>
      <name val="Calibri"/>
      <family val="2"/>
      <scheme val="minor"/>
    </font>
    <font>
      <b/>
      <sz val="8"/>
      <color theme="0"/>
      <name val="맑은 고딕"/>
      <family val="3"/>
      <charset val="129"/>
    </font>
    <font>
      <b/>
      <sz val="1"/>
      <color theme="0"/>
      <name val="Calibri"/>
      <family val="2"/>
      <scheme val="minor"/>
    </font>
    <font>
      <b/>
      <sz val="8"/>
      <color theme="0"/>
      <name val="Calibri"/>
      <family val="2"/>
      <scheme val="minor"/>
    </font>
    <font>
      <b/>
      <sz val="7"/>
      <color theme="1"/>
      <name val="맑은 고딕"/>
      <family val="3"/>
      <charset val="129"/>
    </font>
    <font>
      <b/>
      <sz val="7.5"/>
      <color theme="1"/>
      <name val="Calibri"/>
      <family val="2"/>
      <scheme val="minor"/>
    </font>
    <font>
      <sz val="8"/>
      <color theme="1"/>
      <name val="Calibri"/>
      <family val="3"/>
      <charset val="129"/>
      <scheme val="minor"/>
    </font>
    <font>
      <sz val="1"/>
      <color theme="1"/>
      <name val="Calibri"/>
      <family val="3"/>
      <charset val="129"/>
      <scheme val="minor"/>
    </font>
    <font>
      <sz val="7.5"/>
      <color theme="1"/>
      <name val="Calibri"/>
      <family val="2"/>
      <scheme val="minor"/>
    </font>
    <font>
      <sz val="1"/>
      <color theme="1"/>
      <name val="Calibri"/>
      <family val="2"/>
      <scheme val="minor"/>
    </font>
    <font>
      <sz val="1"/>
      <color theme="1"/>
      <name val="맑은 고딕"/>
      <family val="3"/>
      <charset val="129"/>
    </font>
    <font>
      <sz val="1"/>
      <color theme="1"/>
      <name val="Calibri"/>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Calibri"/>
      <family val="2"/>
      <charset val="129"/>
      <scheme val="minor"/>
    </font>
    <font>
      <b/>
      <sz val="7.5"/>
      <color indexed="8"/>
      <name val="Calibri"/>
      <family val="2"/>
      <scheme val="minor"/>
    </font>
    <font>
      <b/>
      <sz val="1"/>
      <color indexed="8"/>
      <name val="Calibri"/>
      <family val="2"/>
      <scheme val="minor"/>
    </font>
    <font>
      <b/>
      <sz val="1"/>
      <color theme="1"/>
      <name val="Calibri"/>
      <family val="2"/>
      <scheme val="minor"/>
    </font>
    <font>
      <sz val="7"/>
      <color theme="1"/>
      <name val="HY견고딕"/>
      <family val="1"/>
      <charset val="129"/>
    </font>
    <font>
      <sz val="7.5"/>
      <color indexed="8"/>
      <name val="Calibri"/>
      <family val="2"/>
      <scheme val="minor"/>
    </font>
    <font>
      <sz val="11"/>
      <color theme="1"/>
      <name val="맑은 고딕"/>
      <family val="2"/>
      <charset val="129"/>
    </font>
    <font>
      <sz val="10"/>
      <name val="Calibri"/>
      <family val="2"/>
      <charset val="129"/>
      <scheme val="minor"/>
    </font>
    <font>
      <b/>
      <sz val="10"/>
      <name val="Calibri"/>
      <family val="2"/>
      <scheme val="minor"/>
    </font>
    <font>
      <sz val="10"/>
      <name val="Calibri"/>
      <family val="2"/>
    </font>
    <font>
      <sz val="10"/>
      <name val="Calibri"/>
      <family val="2"/>
      <scheme val="minor"/>
    </font>
    <font>
      <sz val="11"/>
      <color theme="1"/>
      <name val="Calibri"/>
      <family val="2"/>
    </font>
    <font>
      <sz val="11"/>
      <color theme="1"/>
      <name val="맑은 고딕"/>
      <family val="3"/>
      <charset val="129"/>
    </font>
    <font>
      <sz val="11"/>
      <color theme="1"/>
      <name val="Calibri"/>
      <family val="2"/>
      <charset val="129"/>
    </font>
    <font>
      <b/>
      <sz val="10"/>
      <name val="Calibri"/>
      <family val="3"/>
      <charset val="129"/>
      <scheme val="minor"/>
    </font>
    <font>
      <b/>
      <sz val="11"/>
      <color theme="1"/>
      <name val="Calibri"/>
      <family val="2"/>
    </font>
    <font>
      <sz val="7"/>
      <color theme="1"/>
      <name val="Calibri"/>
      <family val="2"/>
      <scheme val="minor"/>
    </font>
    <font>
      <sz val="7"/>
      <color theme="1"/>
      <name val="Calibri"/>
      <family val="3"/>
      <charset val="129"/>
      <scheme val="minor"/>
    </font>
    <font>
      <sz val="7.5"/>
      <color theme="1"/>
      <name val="Calibri"/>
      <family val="2"/>
      <charset val="129"/>
      <scheme val="minor"/>
    </font>
    <font>
      <sz val="7.5"/>
      <color theme="1"/>
      <name val="맑은 고딕"/>
      <family val="3"/>
      <charset val="129"/>
    </font>
    <font>
      <sz val="7.5"/>
      <color theme="1"/>
      <name val="Calibri"/>
      <family val="3"/>
      <charset val="129"/>
      <scheme val="minor"/>
    </font>
    <font>
      <b/>
      <sz val="7.5"/>
      <color theme="1"/>
      <name val="맑은 고딕"/>
      <family val="3"/>
      <charset val="129"/>
    </font>
    <font>
      <b/>
      <sz val="8"/>
      <color theme="1"/>
      <name val="Calibri"/>
      <family val="2"/>
      <scheme val="minor"/>
    </font>
    <font>
      <b/>
      <sz val="7.5"/>
      <color theme="1"/>
      <name val="Calibri"/>
      <family val="3"/>
      <charset val="129"/>
      <scheme val="minor"/>
    </font>
    <font>
      <b/>
      <sz val="11"/>
      <color theme="1"/>
      <name val="Calibri"/>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4">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
      <patternFill patternType="solid">
        <fgColor rgb="FFBCCCE0"/>
      </patternFill>
    </fill>
    <fill>
      <patternFill patternType="solid">
        <fgColor rgb="FFE2ECF8"/>
      </patternFill>
    </fill>
    <fill>
      <patternFill patternType="solid">
        <fgColor theme="0" tint="-0.14999847407452621"/>
        <bgColor indexed="64"/>
      </patternFill>
    </fill>
    <fill>
      <patternFill patternType="solid">
        <fgColor rgb="FFFFFFCC"/>
        <bgColor indexed="64"/>
      </patternFill>
    </fill>
  </fills>
  <borders count="4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89">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7"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8" fillId="0" borderId="0" applyNumberFormat="0" applyFill="0" applyBorder="0" applyAlignment="0" applyProtection="0"/>
    <xf numFmtId="0" fontId="19" fillId="0" borderId="1" applyNumberFormat="0" applyFill="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7" borderId="14" applyNumberFormat="0" applyAlignment="0" applyProtection="0"/>
    <xf numFmtId="0" fontId="25" fillId="8" borderId="15" applyNumberFormat="0" applyAlignment="0" applyProtection="0"/>
    <xf numFmtId="0" fontId="26" fillId="8" borderId="14" applyNumberFormat="0" applyAlignment="0" applyProtection="0"/>
    <xf numFmtId="0" fontId="27" fillId="0" borderId="16" applyNumberFormat="0" applyFill="0" applyAlignment="0" applyProtection="0"/>
    <xf numFmtId="0" fontId="28"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29" fillId="0" borderId="0" applyNumberFormat="0" applyFill="0" applyBorder="0" applyAlignment="0" applyProtection="0"/>
    <xf numFmtId="0" fontId="5" fillId="0" borderId="19" applyNumberFormat="0" applyFill="0" applyAlignment="0" applyProtection="0"/>
    <xf numFmtId="0" fontId="30"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0"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0"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0"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0"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0"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1" fillId="6" borderId="0" applyNumberFormat="0" applyBorder="0" applyAlignment="0" applyProtection="0"/>
    <xf numFmtId="0" fontId="30" fillId="14" borderId="0" applyNumberFormat="0" applyBorder="0" applyAlignment="0" applyProtection="0"/>
    <xf numFmtId="0" fontId="30" fillId="18" borderId="0" applyNumberFormat="0" applyBorder="0" applyAlignment="0" applyProtection="0"/>
    <xf numFmtId="0" fontId="30" fillId="22" borderId="0" applyNumberFormat="0" applyBorder="0" applyAlignment="0" applyProtection="0"/>
    <xf numFmtId="0" fontId="30" fillId="26" borderId="0" applyNumberFormat="0" applyBorder="0" applyAlignment="0" applyProtection="0"/>
    <xf numFmtId="0" fontId="30" fillId="30" borderId="0" applyNumberFormat="0" applyBorder="0" applyAlignment="0" applyProtection="0"/>
    <xf numFmtId="0" fontId="30"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3" fillId="0" borderId="0"/>
    <xf numFmtId="0" fontId="12" fillId="0" borderId="0"/>
    <xf numFmtId="0" fontId="12" fillId="0" borderId="0"/>
    <xf numFmtId="43" fontId="33" fillId="0" borderId="0" applyFont="0" applyFill="0" applyBorder="0" applyAlignment="0" applyProtection="0"/>
    <xf numFmtId="164" fontId="12" fillId="0" borderId="0" applyFont="0" applyFill="0" applyBorder="0" applyAlignment="0" applyProtection="0">
      <alignment vertical="center"/>
    </xf>
    <xf numFmtId="0" fontId="4" fillId="0" borderId="0"/>
    <xf numFmtId="0" fontId="38" fillId="0" borderId="0">
      <alignment vertical="center"/>
    </xf>
    <xf numFmtId="0" fontId="2" fillId="0" borderId="0"/>
    <xf numFmtId="0" fontId="1" fillId="0" borderId="0"/>
  </cellStyleXfs>
  <cellXfs count="483">
    <xf numFmtId="0" fontId="0" fillId="0" borderId="0" xfId="0"/>
    <xf numFmtId="0" fontId="5" fillId="0" borderId="0" xfId="0" applyFont="1"/>
    <xf numFmtId="0" fontId="0" fillId="0" borderId="0" xfId="0" applyAlignment="1">
      <alignment horizontal="left"/>
    </xf>
    <xf numFmtId="0" fontId="5" fillId="2" borderId="0" xfId="0" applyFont="1" applyFill="1"/>
    <xf numFmtId="0" fontId="0" fillId="0" borderId="0" xfId="0"/>
    <xf numFmtId="0" fontId="11" fillId="0" borderId="0" xfId="2" applyFont="1" applyFill="1" applyBorder="1" applyAlignment="1">
      <alignment wrapText="1"/>
    </xf>
    <xf numFmtId="0" fontId="0" fillId="0" borderId="8" xfId="2" applyFont="1" applyFill="1" applyBorder="1" applyAlignment="1">
      <alignment wrapText="1"/>
    </xf>
    <xf numFmtId="165" fontId="0" fillId="0" borderId="2" xfId="2" applyNumberFormat="1" applyFont="1" applyFill="1" applyAlignment="1">
      <alignment horizontal="right" wrapText="1"/>
    </xf>
    <xf numFmtId="0" fontId="14" fillId="0" borderId="9" xfId="5" applyFont="1" applyFill="1" applyBorder="1" applyAlignment="1">
      <alignment wrapText="1"/>
    </xf>
    <xf numFmtId="165" fontId="6" fillId="0" borderId="4" xfId="5" applyNumberFormat="1" applyFill="1" applyAlignment="1">
      <alignment horizontal="right" wrapText="1"/>
    </xf>
    <xf numFmtId="4" fontId="0" fillId="0" borderId="2" xfId="2" applyNumberFormat="1" applyFont="1" applyFill="1" applyAlignment="1">
      <alignment horizontal="right" wrapText="1"/>
    </xf>
    <xf numFmtId="4" fontId="6" fillId="0" borderId="4" xfId="5" applyNumberFormat="1" applyFill="1" applyAlignment="1">
      <alignment horizontal="right" wrapText="1"/>
    </xf>
    <xf numFmtId="1" fontId="5" fillId="0" borderId="0" xfId="0" applyNumberFormat="1" applyFont="1"/>
    <xf numFmtId="0" fontId="5" fillId="0" borderId="0" xfId="8" applyFont="1" applyFill="1"/>
    <xf numFmtId="0" fontId="0" fillId="0" borderId="0" xfId="0" applyFill="1"/>
    <xf numFmtId="0" fontId="5" fillId="0" borderId="0" xfId="2" applyFont="1" applyFill="1" applyBorder="1" applyAlignment="1">
      <alignment wrapText="1"/>
    </xf>
    <xf numFmtId="0" fontId="0" fillId="0" borderId="0" xfId="0" applyNumberFormat="1"/>
    <xf numFmtId="0" fontId="0" fillId="0" borderId="0" xfId="0" applyNumberFormat="1" applyFill="1"/>
    <xf numFmtId="166" fontId="0" fillId="0" borderId="0" xfId="0" applyNumberFormat="1" applyFill="1"/>
    <xf numFmtId="0" fontId="15" fillId="0" borderId="8" xfId="2" applyFont="1" applyFill="1" applyBorder="1" applyAlignment="1">
      <alignment wrapText="1"/>
    </xf>
    <xf numFmtId="11" fontId="0" fillId="0" borderId="0" xfId="0" applyNumberFormat="1" applyFill="1"/>
    <xf numFmtId="0" fontId="5" fillId="0" borderId="0" xfId="0" applyFont="1" applyFill="1"/>
    <xf numFmtId="0" fontId="7" fillId="0" borderId="0" xfId="0" applyNumberFormat="1" applyFont="1" applyFill="1" applyBorder="1" applyAlignment="1" applyProtection="1">
      <alignment horizontal="right"/>
      <protection locked="0"/>
    </xf>
    <xf numFmtId="0" fontId="7" fillId="0" borderId="0" xfId="0" applyFont="1" applyFill="1"/>
    <xf numFmtId="1" fontId="7" fillId="0" borderId="0" xfId="0" applyNumberFormat="1" applyFont="1" applyFill="1"/>
    <xf numFmtId="167" fontId="0" fillId="0" borderId="0" xfId="0" applyNumberFormat="1" applyFill="1"/>
    <xf numFmtId="9" fontId="0" fillId="0" borderId="0" xfId="18" applyFont="1"/>
    <xf numFmtId="0" fontId="14" fillId="0" borderId="9" xfId="23" applyFont="1" applyFill="1" applyBorder="1" applyAlignment="1">
      <alignment wrapText="1"/>
    </xf>
    <xf numFmtId="0" fontId="0" fillId="0" borderId="8" xfId="24" applyFont="1" applyFill="1" applyBorder="1" applyAlignment="1">
      <alignment wrapText="1"/>
    </xf>
    <xf numFmtId="0" fontId="32" fillId="0" borderId="0" xfId="0" applyFont="1"/>
    <xf numFmtId="0" fontId="0" fillId="0" borderId="0" xfId="0" applyNumberFormat="1" applyFont="1" applyFill="1"/>
    <xf numFmtId="9" fontId="0" fillId="0" borderId="2" xfId="18" applyFont="1" applyFill="1" applyBorder="1" applyAlignment="1">
      <alignment horizontal="right" wrapText="1"/>
    </xf>
    <xf numFmtId="11" fontId="0" fillId="0" borderId="2" xfId="2" applyNumberFormat="1" applyFont="1" applyFill="1" applyAlignment="1">
      <alignment horizontal="right" wrapText="1"/>
    </xf>
    <xf numFmtId="11" fontId="6" fillId="0" borderId="4" xfId="5" applyNumberFormat="1" applyFill="1" applyAlignment="1">
      <alignment horizontal="right" wrapText="1"/>
    </xf>
    <xf numFmtId="11" fontId="7" fillId="0" borderId="0" xfId="0" applyNumberFormat="1" applyFont="1" applyFill="1" applyBorder="1" applyAlignment="1" applyProtection="1">
      <alignment horizontal="right"/>
      <protection locked="0"/>
    </xf>
    <xf numFmtId="11" fontId="7" fillId="0" borderId="0" xfId="0" applyNumberFormat="1" applyFont="1" applyFill="1"/>
    <xf numFmtId="11" fontId="0" fillId="0" borderId="0" xfId="0" applyNumberFormat="1"/>
    <xf numFmtId="0" fontId="0" fillId="0" borderId="0" xfId="0"/>
    <xf numFmtId="0" fontId="4" fillId="36" borderId="0" xfId="85" applyFill="1"/>
    <xf numFmtId="0" fontId="39" fillId="37" borderId="0" xfId="86" applyFont="1" applyFill="1" applyBorder="1" applyAlignment="1">
      <alignment vertical="center" wrapText="1"/>
    </xf>
    <xf numFmtId="0" fontId="40" fillId="37" borderId="0" xfId="86" applyFont="1" applyFill="1" applyBorder="1" applyAlignment="1">
      <alignment horizontal="centerContinuous" vertical="center" wrapText="1"/>
    </xf>
    <xf numFmtId="0" fontId="41" fillId="37" borderId="0" xfId="86" applyFont="1" applyFill="1" applyBorder="1" applyAlignment="1">
      <alignment vertical="center" wrapText="1"/>
    </xf>
    <xf numFmtId="0" fontId="42" fillId="37" borderId="0" xfId="86" applyFont="1" applyFill="1" applyBorder="1" applyAlignment="1">
      <alignment vertical="center" wrapText="1"/>
    </xf>
    <xf numFmtId="0" fontId="42" fillId="37" borderId="0" xfId="86" applyFont="1" applyFill="1" applyBorder="1" applyAlignment="1">
      <alignment horizontal="center" vertical="center" wrapText="1"/>
    </xf>
    <xf numFmtId="0" fontId="41" fillId="37" borderId="0" xfId="86" applyFont="1" applyFill="1" applyBorder="1" applyAlignment="1">
      <alignment horizontal="center" vertical="center" wrapText="1"/>
    </xf>
    <xf numFmtId="0" fontId="43" fillId="36" borderId="0" xfId="86" applyFont="1" applyFill="1" applyBorder="1" applyAlignment="1">
      <alignment vertical="center" wrapText="1"/>
    </xf>
    <xf numFmtId="168" fontId="44" fillId="38" borderId="0" xfId="86" applyNumberFormat="1" applyFont="1" applyFill="1" applyBorder="1" applyAlignment="1">
      <alignment horizontal="right" vertical="center" wrapText="1"/>
    </xf>
    <xf numFmtId="168" fontId="44" fillId="36" borderId="0" xfId="86" applyNumberFormat="1" applyFont="1" applyFill="1" applyBorder="1" applyAlignment="1">
      <alignment horizontal="right" vertical="center" wrapText="1"/>
    </xf>
    <xf numFmtId="169" fontId="45" fillId="36" borderId="0" xfId="86" applyNumberFormat="1" applyFont="1" applyFill="1" applyBorder="1" applyAlignment="1">
      <alignment horizontal="right" vertical="center" wrapText="1"/>
    </xf>
    <xf numFmtId="169" fontId="46" fillId="36" borderId="0" xfId="86" applyNumberFormat="1" applyFont="1" applyFill="1" applyBorder="1" applyAlignment="1">
      <alignment horizontal="right" vertical="center" wrapText="1"/>
    </xf>
    <xf numFmtId="0" fontId="37" fillId="36" borderId="0" xfId="86" applyFont="1" applyFill="1" applyBorder="1" applyAlignment="1">
      <alignment horizontal="left" vertical="center" wrapText="1" indent="1"/>
    </xf>
    <xf numFmtId="170" fontId="47" fillId="38" borderId="0" xfId="86" applyNumberFormat="1" applyFont="1" applyFill="1" applyBorder="1" applyAlignment="1">
      <alignment horizontal="right" vertical="center" wrapText="1"/>
    </xf>
    <xf numFmtId="170" fontId="47" fillId="36" borderId="0" xfId="86" applyNumberFormat="1" applyFont="1" applyFill="1" applyBorder="1" applyAlignment="1">
      <alignment horizontal="right" vertical="center" wrapText="1"/>
    </xf>
    <xf numFmtId="168" fontId="47" fillId="36" borderId="0" xfId="86" applyNumberFormat="1" applyFont="1" applyFill="1" applyBorder="1" applyAlignment="1">
      <alignment horizontal="right" vertical="center" wrapText="1"/>
    </xf>
    <xf numFmtId="169" fontId="48" fillId="36" borderId="0" xfId="86" applyNumberFormat="1" applyFont="1" applyFill="1" applyBorder="1" applyAlignment="1">
      <alignment horizontal="right" vertical="center" wrapText="1"/>
    </xf>
    <xf numFmtId="171" fontId="47" fillId="36" borderId="0" xfId="86" applyNumberFormat="1" applyFont="1" applyFill="1" applyBorder="1" applyAlignment="1">
      <alignment horizontal="right" vertical="center" wrapText="1"/>
    </xf>
    <xf numFmtId="0" fontId="37" fillId="36" borderId="0" xfId="86" applyFont="1" applyFill="1" applyBorder="1" applyAlignment="1">
      <alignment horizontal="left" vertical="center" wrapText="1" indent="2"/>
    </xf>
    <xf numFmtId="0" fontId="37" fillId="36" borderId="21" xfId="86" applyFont="1" applyFill="1" applyBorder="1" applyAlignment="1">
      <alignment horizontal="left" vertical="center" wrapText="1" indent="2"/>
    </xf>
    <xf numFmtId="0" fontId="49" fillId="36" borderId="22" xfId="86" applyFont="1" applyFill="1" applyBorder="1" applyAlignment="1">
      <alignment vertical="center" wrapText="1"/>
    </xf>
    <xf numFmtId="168" fontId="48" fillId="38" borderId="22" xfId="86" applyNumberFormat="1" applyFont="1" applyFill="1" applyBorder="1" applyAlignment="1">
      <alignment horizontal="right" vertical="center" wrapText="1"/>
    </xf>
    <xf numFmtId="168" fontId="48" fillId="36" borderId="22" xfId="86" applyNumberFormat="1" applyFont="1" applyFill="1" applyBorder="1" applyAlignment="1">
      <alignment horizontal="right" vertical="center" wrapText="1"/>
    </xf>
    <xf numFmtId="169" fontId="48" fillId="36" borderId="22" xfId="86" applyNumberFormat="1" applyFont="1" applyFill="1" applyBorder="1" applyAlignment="1">
      <alignment horizontal="right" vertical="center" wrapText="1"/>
    </xf>
    <xf numFmtId="171" fontId="48" fillId="36" borderId="22" xfId="86" applyNumberFormat="1" applyFont="1" applyFill="1" applyBorder="1" applyAlignment="1">
      <alignment horizontal="right" vertical="center" wrapText="1"/>
    </xf>
    <xf numFmtId="0" fontId="50" fillId="36" borderId="0" xfId="85" applyFont="1" applyFill="1"/>
    <xf numFmtId="170" fontId="47" fillId="38" borderId="21" xfId="86" applyNumberFormat="1" applyFont="1" applyFill="1" applyBorder="1" applyAlignment="1">
      <alignment horizontal="right" vertical="center" wrapText="1"/>
    </xf>
    <xf numFmtId="169" fontId="46" fillId="36" borderId="21" xfId="86" applyNumberFormat="1" applyFont="1" applyFill="1" applyBorder="1" applyAlignment="1">
      <alignment horizontal="right" vertical="center" wrapText="1"/>
    </xf>
    <xf numFmtId="0" fontId="4" fillId="36" borderId="0" xfId="85" applyFill="1" applyAlignment="1">
      <alignment horizontal="right" indent="1"/>
    </xf>
    <xf numFmtId="0" fontId="50" fillId="36" borderId="0" xfId="85" applyFont="1" applyFill="1" applyAlignment="1">
      <alignment horizontal="right" indent="1"/>
    </xf>
    <xf numFmtId="169" fontId="47" fillId="36" borderId="0" xfId="86" applyNumberFormat="1" applyFont="1" applyFill="1" applyBorder="1" applyAlignment="1">
      <alignment horizontal="right" vertical="center" wrapText="1"/>
    </xf>
    <xf numFmtId="170" fontId="55" fillId="38" borderId="0" xfId="86" applyNumberFormat="1" applyFont="1" applyFill="1" applyBorder="1" applyAlignment="1">
      <alignment horizontal="right" vertical="center" wrapText="1"/>
    </xf>
    <xf numFmtId="170" fontId="55" fillId="36" borderId="0" xfId="86" applyNumberFormat="1" applyFont="1" applyFill="1" applyBorder="1" applyAlignment="1">
      <alignment horizontal="right" vertical="center" wrapText="1"/>
    </xf>
    <xf numFmtId="168" fontId="55" fillId="36" borderId="0" xfId="86" applyNumberFormat="1" applyFont="1" applyFill="1" applyBorder="1" applyAlignment="1">
      <alignment horizontal="right" vertical="center" wrapText="1"/>
    </xf>
    <xf numFmtId="171" fontId="56" fillId="36" borderId="0" xfId="86" applyNumberFormat="1" applyFont="1" applyFill="1" applyBorder="1" applyAlignment="1">
      <alignment horizontal="right" vertical="center" wrapText="1"/>
    </xf>
    <xf numFmtId="171" fontId="55" fillId="36" borderId="0" xfId="86" applyNumberFormat="1" applyFont="1" applyFill="1" applyBorder="1" applyAlignment="1">
      <alignment horizontal="right" vertical="center" wrapText="1"/>
    </xf>
    <xf numFmtId="171" fontId="48" fillId="36" borderId="0" xfId="86" applyNumberFormat="1" applyFont="1" applyFill="1" applyBorder="1" applyAlignment="1">
      <alignment horizontal="right" vertical="center" wrapText="1"/>
    </xf>
    <xf numFmtId="170" fontId="44" fillId="38" borderId="0" xfId="86" applyNumberFormat="1" applyFont="1" applyFill="1" applyBorder="1" applyAlignment="1">
      <alignment horizontal="right" vertical="center" wrapText="1"/>
    </xf>
    <xf numFmtId="170" fontId="44" fillId="36" borderId="0" xfId="86" applyNumberFormat="1" applyFont="1" applyFill="1" applyBorder="1" applyAlignment="1">
      <alignment horizontal="right" vertical="center" wrapText="1"/>
    </xf>
    <xf numFmtId="168" fontId="47" fillId="36" borderId="0" xfId="86" applyNumberFormat="1" applyFont="1" applyFill="1" applyBorder="1" applyAlignment="1">
      <alignment horizontal="right" vertical="center" wrapText="1" indent="1"/>
    </xf>
    <xf numFmtId="171" fontId="48" fillId="36" borderId="0" xfId="86" applyNumberFormat="1" applyFont="1" applyFill="1" applyBorder="1" applyAlignment="1">
      <alignment horizontal="right" vertical="center" wrapText="1" indent="1"/>
    </xf>
    <xf numFmtId="171" fontId="47" fillId="36" borderId="0" xfId="86" applyNumberFormat="1" applyFont="1" applyFill="1" applyBorder="1" applyAlignment="1">
      <alignment horizontal="right" vertical="center" wrapText="1" indent="1"/>
    </xf>
    <xf numFmtId="172" fontId="44" fillId="38" borderId="0" xfId="86" applyNumberFormat="1" applyFont="1" applyFill="1" applyBorder="1" applyAlignment="1">
      <alignment horizontal="right" vertical="center" wrapText="1"/>
    </xf>
    <xf numFmtId="172" fontId="44" fillId="36" borderId="0" xfId="86" applyNumberFormat="1" applyFont="1" applyFill="1" applyBorder="1" applyAlignment="1">
      <alignment horizontal="right" vertical="center" wrapText="1"/>
    </xf>
    <xf numFmtId="169" fontId="57" fillId="36" borderId="0" xfId="86" applyNumberFormat="1" applyFont="1" applyFill="1" applyBorder="1" applyAlignment="1">
      <alignment horizontal="right" vertical="center" wrapText="1"/>
    </xf>
    <xf numFmtId="171" fontId="44" fillId="36" borderId="0" xfId="86" applyNumberFormat="1" applyFont="1" applyFill="1" applyBorder="1" applyAlignment="1">
      <alignment horizontal="right" vertical="center" wrapText="1"/>
    </xf>
    <xf numFmtId="172" fontId="47" fillId="38" borderId="0" xfId="86" applyNumberFormat="1" applyFont="1" applyFill="1" applyBorder="1" applyAlignment="1">
      <alignment horizontal="right" vertical="center" wrapText="1"/>
    </xf>
    <xf numFmtId="172" fontId="47" fillId="36" borderId="0" xfId="86" applyNumberFormat="1" applyFont="1" applyFill="1" applyBorder="1" applyAlignment="1">
      <alignment horizontal="right" vertical="center" wrapText="1"/>
    </xf>
    <xf numFmtId="169" fontId="47" fillId="38" borderId="0" xfId="86" applyNumberFormat="1" applyFont="1" applyFill="1" applyBorder="1" applyAlignment="1">
      <alignment horizontal="right" vertical="center" wrapText="1"/>
    </xf>
    <xf numFmtId="169" fontId="48" fillId="36" borderId="0" xfId="86" applyNumberFormat="1" applyFont="1" applyFill="1" applyBorder="1" applyAlignment="1">
      <alignment horizontal="right" vertical="center" wrapText="1" indent="1"/>
    </xf>
    <xf numFmtId="0" fontId="43" fillId="36" borderId="0" xfId="86" applyFont="1" applyFill="1" applyBorder="1" applyAlignment="1">
      <alignment horizontal="left" vertical="center" wrapText="1"/>
    </xf>
    <xf numFmtId="168" fontId="59" fillId="36" borderId="0" xfId="86" applyNumberFormat="1" applyFont="1" applyFill="1" applyBorder="1" applyAlignment="1">
      <alignment horizontal="right" vertical="center" wrapText="1"/>
    </xf>
    <xf numFmtId="169" fontId="56" fillId="36" borderId="0" xfId="86" applyNumberFormat="1" applyFont="1" applyFill="1" applyBorder="1" applyAlignment="1">
      <alignment horizontal="right" vertical="center" wrapText="1"/>
    </xf>
    <xf numFmtId="168" fontId="47" fillId="38" borderId="0" xfId="86" applyNumberFormat="1" applyFont="1" applyFill="1" applyBorder="1" applyAlignment="1">
      <alignment horizontal="right" vertical="center" wrapText="1"/>
    </xf>
    <xf numFmtId="0" fontId="49" fillId="36" borderId="24" xfId="86" applyFont="1" applyFill="1" applyBorder="1" applyAlignment="1">
      <alignment vertical="center" wrapText="1"/>
    </xf>
    <xf numFmtId="168" fontId="48" fillId="38" borderId="24" xfId="86" applyNumberFormat="1" applyFont="1" applyFill="1" applyBorder="1" applyAlignment="1">
      <alignment horizontal="right" vertical="center" wrapText="1"/>
    </xf>
    <xf numFmtId="168" fontId="48" fillId="36" borderId="24" xfId="86" applyNumberFormat="1" applyFont="1" applyFill="1" applyBorder="1" applyAlignment="1">
      <alignment horizontal="right" vertical="center" wrapText="1"/>
    </xf>
    <xf numFmtId="169" fontId="46" fillId="36" borderId="24" xfId="86" applyNumberFormat="1" applyFont="1" applyFill="1" applyBorder="1" applyAlignment="1">
      <alignment horizontal="right" vertical="center" wrapText="1"/>
    </xf>
    <xf numFmtId="0" fontId="32" fillId="0" borderId="0" xfId="0" applyFont="1" applyFill="1"/>
    <xf numFmtId="0" fontId="61" fillId="35" borderId="0" xfId="86" applyFont="1" applyFill="1">
      <alignment vertical="center"/>
    </xf>
    <xf numFmtId="173" fontId="64" fillId="35" borderId="0" xfId="86" applyNumberFormat="1" applyFont="1" applyFill="1">
      <alignment vertical="center"/>
    </xf>
    <xf numFmtId="174" fontId="61" fillId="35" borderId="0" xfId="86" applyNumberFormat="1" applyFont="1" applyFill="1">
      <alignment vertical="center"/>
    </xf>
    <xf numFmtId="0" fontId="61" fillId="35" borderId="0" xfId="0" applyFont="1" applyFill="1" applyAlignment="1">
      <alignment horizontal="left" vertical="center" indent="3"/>
    </xf>
    <xf numFmtId="0" fontId="8" fillId="0" borderId="0" xfId="9" applyAlignment="1" applyProtection="1"/>
    <xf numFmtId="0" fontId="61" fillId="0" borderId="28" xfId="86" applyFont="1" applyFill="1" applyBorder="1">
      <alignment vertical="center"/>
    </xf>
    <xf numFmtId="0" fontId="61" fillId="0" borderId="0" xfId="86" applyFont="1" applyFill="1" applyAlignment="1">
      <alignment horizontal="center" vertical="center"/>
    </xf>
    <xf numFmtId="0" fontId="61" fillId="0" borderId="0" xfId="86" applyFont="1" applyFill="1">
      <alignment vertical="center"/>
    </xf>
    <xf numFmtId="0" fontId="62" fillId="0" borderId="0" xfId="86" applyFont="1" applyFill="1" applyAlignment="1">
      <alignment horizontal="center" vertical="center"/>
    </xf>
    <xf numFmtId="0" fontId="61" fillId="0" borderId="0" xfId="86" applyFont="1" applyFill="1" applyAlignment="1">
      <alignment horizontal="left" vertical="center"/>
    </xf>
    <xf numFmtId="0" fontId="63" fillId="0" borderId="28" xfId="85" applyFont="1" applyFill="1" applyBorder="1" applyAlignment="1">
      <alignment horizontal="center" vertical="center"/>
    </xf>
    <xf numFmtId="0" fontId="61" fillId="0" borderId="28" xfId="86" applyFont="1" applyFill="1" applyBorder="1" applyAlignment="1">
      <alignment horizontal="left" vertical="center"/>
    </xf>
    <xf numFmtId="0" fontId="61" fillId="0" borderId="0" xfId="0" applyFont="1" applyFill="1" applyAlignment="1">
      <alignment horizontal="left" vertical="center"/>
    </xf>
    <xf numFmtId="49" fontId="61" fillId="0" borderId="0" xfId="86" applyNumberFormat="1" applyFont="1" applyFill="1">
      <alignment vertical="center"/>
    </xf>
    <xf numFmtId="173" fontId="64" fillId="0" borderId="0" xfId="86" applyNumberFormat="1" applyFont="1" applyFill="1">
      <alignment vertical="center"/>
    </xf>
    <xf numFmtId="173" fontId="63" fillId="0" borderId="0" xfId="85" applyNumberFormat="1" applyFont="1" applyFill="1" applyAlignment="1">
      <alignment vertical="center"/>
    </xf>
    <xf numFmtId="174" fontId="61" fillId="0" borderId="0" xfId="86" applyNumberFormat="1" applyFont="1" applyFill="1">
      <alignment vertical="center"/>
    </xf>
    <xf numFmtId="49" fontId="61" fillId="0" borderId="0" xfId="86" applyNumberFormat="1" applyFont="1" applyFill="1" applyAlignment="1">
      <alignment vertical="center" wrapText="1"/>
    </xf>
    <xf numFmtId="49" fontId="61" fillId="0" borderId="0" xfId="86" applyNumberFormat="1" applyFont="1" applyFill="1" applyAlignment="1">
      <alignment horizontal="left" vertical="center" wrapText="1"/>
    </xf>
    <xf numFmtId="0" fontId="62" fillId="0" borderId="0" xfId="0" applyFont="1" applyFill="1" applyAlignment="1">
      <alignment horizontal="left" vertical="center"/>
    </xf>
    <xf numFmtId="49" fontId="62" fillId="0" borderId="0" xfId="86" applyNumberFormat="1" applyFont="1" applyFill="1">
      <alignment vertical="center"/>
    </xf>
    <xf numFmtId="173" fontId="62" fillId="0" borderId="0" xfId="86" applyNumberFormat="1" applyFont="1" applyFill="1">
      <alignment vertical="center"/>
    </xf>
    <xf numFmtId="49" fontId="61" fillId="0" borderId="0" xfId="0" applyNumberFormat="1" applyFont="1" applyFill="1" applyAlignment="1">
      <alignment vertical="center"/>
    </xf>
    <xf numFmtId="0" fontId="61" fillId="0" borderId="25" xfId="0" applyFont="1" applyFill="1" applyBorder="1" applyAlignment="1">
      <alignment horizontal="left" vertical="center"/>
    </xf>
    <xf numFmtId="49" fontId="61" fillId="0" borderId="25" xfId="86" applyNumberFormat="1" applyFont="1" applyFill="1" applyBorder="1">
      <alignment vertical="center"/>
    </xf>
    <xf numFmtId="173" fontId="64" fillId="0" borderId="25" xfId="86" applyNumberFormat="1" applyFont="1" applyFill="1" applyBorder="1">
      <alignment vertical="center"/>
    </xf>
    <xf numFmtId="0" fontId="61" fillId="0" borderId="0" xfId="0" applyFont="1" applyFill="1" applyAlignment="1">
      <alignment horizontal="left" vertical="center" indent="1"/>
    </xf>
    <xf numFmtId="49" fontId="61" fillId="0" borderId="0" xfId="86" applyNumberFormat="1" applyFont="1" applyFill="1" applyAlignment="1">
      <alignment horizontal="left" vertical="center" indent="1"/>
    </xf>
    <xf numFmtId="0" fontId="61" fillId="0" borderId="0" xfId="0" applyFont="1" applyFill="1" applyAlignment="1">
      <alignment horizontal="left" vertical="center" indent="2"/>
    </xf>
    <xf numFmtId="49" fontId="61" fillId="0" borderId="0" xfId="86" applyNumberFormat="1" applyFont="1" applyFill="1" applyAlignment="1">
      <alignment horizontal="left" vertical="center" indent="2"/>
    </xf>
    <xf numFmtId="0" fontId="62" fillId="0" borderId="26" xfId="0" applyFont="1" applyFill="1" applyBorder="1" applyAlignment="1">
      <alignment horizontal="left" vertical="center"/>
    </xf>
    <xf numFmtId="49" fontId="62" fillId="0" borderId="26" xfId="86" applyNumberFormat="1" applyFont="1" applyFill="1" applyBorder="1">
      <alignment vertical="center"/>
    </xf>
    <xf numFmtId="173" fontId="62" fillId="0" borderId="26" xfId="86" applyNumberFormat="1" applyFont="1" applyFill="1" applyBorder="1">
      <alignment vertical="center"/>
    </xf>
    <xf numFmtId="49" fontId="62" fillId="0" borderId="0" xfId="86" applyNumberFormat="1" applyFont="1" applyFill="1" applyAlignment="1">
      <alignment horizontal="left" vertical="center"/>
    </xf>
    <xf numFmtId="49" fontId="61" fillId="0" borderId="0" xfId="86" applyNumberFormat="1" applyFont="1" applyFill="1" applyAlignment="1">
      <alignment horizontal="left" vertical="center" wrapText="1" indent="1"/>
    </xf>
    <xf numFmtId="49" fontId="61" fillId="0" borderId="0" xfId="86" applyNumberFormat="1" applyFont="1" applyFill="1" applyAlignment="1">
      <alignment horizontal="left" vertical="center" wrapText="1" indent="2"/>
    </xf>
    <xf numFmtId="0" fontId="61" fillId="0" borderId="0" xfId="0" applyFont="1" applyFill="1" applyAlignment="1">
      <alignment horizontal="left" vertical="center" indent="3"/>
    </xf>
    <xf numFmtId="49" fontId="61" fillId="0" borderId="0" xfId="86" applyNumberFormat="1" applyFont="1" applyFill="1" applyAlignment="1">
      <alignment horizontal="left" vertical="center" wrapText="1" indent="3"/>
    </xf>
    <xf numFmtId="49" fontId="61" fillId="0" borderId="0" xfId="86" applyNumberFormat="1" applyFont="1" applyFill="1" applyAlignment="1">
      <alignment horizontal="left" vertical="center" indent="3"/>
    </xf>
    <xf numFmtId="0" fontId="61" fillId="0" borderId="29" xfId="0" applyFont="1" applyFill="1" applyBorder="1" applyAlignment="1">
      <alignment horizontal="left" vertical="center" indent="1"/>
    </xf>
    <xf numFmtId="49" fontId="64" fillId="0" borderId="29" xfId="86" applyNumberFormat="1" applyFont="1" applyFill="1" applyBorder="1" applyAlignment="1">
      <alignment horizontal="left" vertical="center" indent="1"/>
    </xf>
    <xf numFmtId="173" fontId="64" fillId="0" borderId="29" xfId="86" applyNumberFormat="1" applyFont="1" applyFill="1" applyBorder="1">
      <alignment vertical="center"/>
    </xf>
    <xf numFmtId="49" fontId="61" fillId="0" borderId="0" xfId="0" applyNumberFormat="1" applyFont="1" applyFill="1" applyAlignment="1">
      <alignment horizontal="left" vertical="center" indent="2"/>
    </xf>
    <xf numFmtId="0" fontId="61" fillId="0" borderId="26" xfId="0" applyFont="1" applyFill="1" applyBorder="1" applyAlignment="1">
      <alignment horizontal="left" vertical="center"/>
    </xf>
    <xf numFmtId="49" fontId="61" fillId="0" borderId="26" xfId="86" applyNumberFormat="1" applyFont="1" applyFill="1" applyBorder="1" applyAlignment="1">
      <alignment horizontal="left" vertical="center"/>
    </xf>
    <xf numFmtId="173" fontId="64" fillId="0" borderId="26" xfId="86" applyNumberFormat="1" applyFont="1" applyFill="1" applyBorder="1">
      <alignment vertical="center"/>
    </xf>
    <xf numFmtId="49" fontId="61" fillId="0" borderId="0" xfId="86" applyNumberFormat="1" applyFont="1" applyFill="1" applyAlignment="1">
      <alignment horizontal="left" vertical="center"/>
    </xf>
    <xf numFmtId="0" fontId="61" fillId="0" borderId="30" xfId="86" applyFont="1" applyFill="1" applyBorder="1">
      <alignment vertical="center"/>
    </xf>
    <xf numFmtId="49" fontId="61" fillId="35" borderId="0" xfId="86" applyNumberFormat="1" applyFont="1" applyFill="1" applyAlignment="1">
      <alignment horizontal="left" vertical="center" wrapText="1" indent="3"/>
    </xf>
    <xf numFmtId="0" fontId="61" fillId="35" borderId="0" xfId="0" applyFont="1" applyFill="1" applyAlignment="1">
      <alignment horizontal="left" vertical="center" indent="4"/>
    </xf>
    <xf numFmtId="49" fontId="61" fillId="35" borderId="0" xfId="86" applyNumberFormat="1" applyFont="1" applyFill="1" applyAlignment="1">
      <alignment horizontal="left" vertical="center" wrapText="1" indent="4"/>
    </xf>
    <xf numFmtId="0" fontId="65" fillId="0" borderId="0" xfId="0" applyFont="1"/>
    <xf numFmtId="0" fontId="65" fillId="0" borderId="25" xfId="0" applyFont="1" applyBorder="1"/>
    <xf numFmtId="0" fontId="0" fillId="0" borderId="8" xfId="24" applyFont="1">
      <alignment wrapText="1"/>
    </xf>
    <xf numFmtId="0" fontId="69" fillId="0" borderId="0" xfId="0" applyFont="1"/>
    <xf numFmtId="0" fontId="68" fillId="43" borderId="0" xfId="86" applyFont="1" applyFill="1" applyAlignment="1">
      <alignment horizontal="center" vertical="center"/>
    </xf>
    <xf numFmtId="0" fontId="68" fillId="42" borderId="0" xfId="86" applyFont="1" applyFill="1" applyAlignment="1">
      <alignment horizontal="center" vertical="center"/>
    </xf>
    <xf numFmtId="176" fontId="42" fillId="37" borderId="0" xfId="86" applyNumberFormat="1" applyFont="1" applyFill="1" applyBorder="1" applyAlignment="1">
      <alignment vertical="center" wrapText="1"/>
    </xf>
    <xf numFmtId="177" fontId="0" fillId="0" borderId="0" xfId="84" quotePrefix="1" applyNumberFormat="1" applyFont="1" applyAlignment="1"/>
    <xf numFmtId="177" fontId="40" fillId="37" borderId="0" xfId="86" applyNumberFormat="1" applyFont="1" applyFill="1" applyBorder="1" applyAlignment="1">
      <alignment horizontal="centerContinuous" vertical="center" wrapText="1"/>
    </xf>
    <xf numFmtId="177" fontId="44" fillId="38" borderId="0" xfId="86" applyNumberFormat="1" applyFont="1" applyFill="1" applyBorder="1" applyAlignment="1">
      <alignment horizontal="right" vertical="center" wrapText="1"/>
    </xf>
    <xf numFmtId="177" fontId="44" fillId="36" borderId="0" xfId="86" applyNumberFormat="1" applyFont="1" applyFill="1" applyBorder="1" applyAlignment="1">
      <alignment horizontal="right" vertical="center" wrapText="1"/>
    </xf>
    <xf numFmtId="177" fontId="47" fillId="38" borderId="0" xfId="84" applyNumberFormat="1" applyFont="1" applyFill="1" applyBorder="1" applyAlignment="1">
      <alignment horizontal="right" vertical="center" wrapText="1"/>
    </xf>
    <xf numFmtId="177" fontId="4" fillId="36" borderId="0" xfId="85" applyNumberFormat="1" applyFill="1"/>
    <xf numFmtId="177" fontId="47" fillId="36" borderId="0" xfId="86" applyNumberFormat="1" applyFont="1" applyFill="1" applyBorder="1" applyAlignment="1">
      <alignment horizontal="right" vertical="center" wrapText="1"/>
    </xf>
    <xf numFmtId="177" fontId="47" fillId="38" borderId="31" xfId="84" applyNumberFormat="1" applyFont="1" applyFill="1" applyBorder="1" applyAlignment="1">
      <alignment horizontal="right" vertical="center" wrapText="1"/>
    </xf>
    <xf numFmtId="0" fontId="37" fillId="36" borderId="0" xfId="85" applyFont="1" applyFill="1" applyAlignment="1">
      <alignment wrapText="1"/>
    </xf>
    <xf numFmtId="177" fontId="0" fillId="0" borderId="0" xfId="84" applyNumberFormat="1" applyFont="1" applyAlignment="1">
      <alignment horizontal="center"/>
    </xf>
    <xf numFmtId="177" fontId="0" fillId="0" borderId="0" xfId="84" applyNumberFormat="1" applyFont="1" applyAlignment="1"/>
    <xf numFmtId="176" fontId="42" fillId="37" borderId="32" xfId="86" applyNumberFormat="1" applyFont="1" applyFill="1" applyBorder="1" applyAlignment="1">
      <alignment vertical="center" wrapText="1"/>
    </xf>
    <xf numFmtId="177" fontId="44" fillId="36" borderId="32" xfId="86" applyNumberFormat="1" applyFont="1" applyFill="1" applyBorder="1" applyAlignment="1">
      <alignment horizontal="right" vertical="center" wrapText="1"/>
    </xf>
    <xf numFmtId="177" fontId="47" fillId="36" borderId="32" xfId="86" applyNumberFormat="1" applyFont="1" applyFill="1" applyBorder="1" applyAlignment="1">
      <alignment horizontal="right" vertical="center" wrapText="1"/>
    </xf>
    <xf numFmtId="0" fontId="70" fillId="0" borderId="0" xfId="0" applyFont="1"/>
    <xf numFmtId="177" fontId="70" fillId="0" borderId="0" xfId="0" applyNumberFormat="1" applyFont="1"/>
    <xf numFmtId="177" fontId="71" fillId="0" borderId="0" xfId="84" quotePrefix="1" applyNumberFormat="1" applyFont="1" applyAlignment="1"/>
    <xf numFmtId="177" fontId="71" fillId="0" borderId="0" xfId="0" applyNumberFormat="1" applyFont="1"/>
    <xf numFmtId="177" fontId="47" fillId="36" borderId="31" xfId="86" applyNumberFormat="1" applyFont="1" applyFill="1" applyBorder="1" applyAlignment="1">
      <alignment horizontal="right" vertical="center" wrapText="1"/>
    </xf>
    <xf numFmtId="177" fontId="47" fillId="36" borderId="33" xfId="86" applyNumberFormat="1" applyFont="1" applyFill="1" applyBorder="1" applyAlignment="1">
      <alignment horizontal="right" vertical="center" wrapText="1"/>
    </xf>
    <xf numFmtId="164" fontId="4" fillId="36" borderId="0" xfId="84" applyFont="1" applyFill="1" applyAlignment="1"/>
    <xf numFmtId="0" fontId="65" fillId="36" borderId="34" xfId="85" applyFont="1" applyFill="1" applyBorder="1"/>
    <xf numFmtId="164" fontId="65" fillId="0" borderId="34" xfId="84" applyFont="1" applyBorder="1" applyAlignment="1"/>
    <xf numFmtId="2" fontId="65" fillId="0" borderId="34" xfId="0" applyNumberFormat="1" applyFont="1" applyBorder="1"/>
    <xf numFmtId="177" fontId="0" fillId="0" borderId="0" xfId="0" applyNumberFormat="1"/>
    <xf numFmtId="0" fontId="3" fillId="36" borderId="0" xfId="85" applyFont="1" applyFill="1"/>
    <xf numFmtId="9" fontId="4" fillId="36" borderId="0" xfId="85" applyNumberFormat="1" applyFill="1"/>
    <xf numFmtId="175" fontId="4" fillId="36" borderId="0" xfId="84" applyNumberFormat="1" applyFont="1" applyFill="1" applyAlignment="1"/>
    <xf numFmtId="175" fontId="47" fillId="36" borderId="0" xfId="84" applyNumberFormat="1" applyFont="1" applyFill="1" applyBorder="1" applyAlignment="1">
      <alignment horizontal="right" vertical="center" wrapText="1"/>
    </xf>
    <xf numFmtId="178" fontId="72" fillId="36" borderId="0" xfId="85" applyNumberFormat="1" applyFont="1" applyFill="1"/>
    <xf numFmtId="0" fontId="0" fillId="0" borderId="0" xfId="0" applyAlignment="1">
      <alignment vertical="center"/>
    </xf>
    <xf numFmtId="165" fontId="0" fillId="0" borderId="34" xfId="0" applyNumberFormat="1" applyBorder="1" applyAlignment="1">
      <alignment horizontal="right"/>
    </xf>
    <xf numFmtId="3" fontId="0" fillId="0" borderId="34" xfId="0" applyNumberFormat="1" applyBorder="1" applyAlignment="1">
      <alignment horizontal="right"/>
    </xf>
    <xf numFmtId="0" fontId="65" fillId="3" borderId="0" xfId="0" applyFont="1" applyFill="1"/>
    <xf numFmtId="0" fontId="61" fillId="41" borderId="0" xfId="0" applyFont="1" applyFill="1" applyAlignment="1">
      <alignment horizontal="left" vertical="center" indent="4"/>
    </xf>
    <xf numFmtId="49" fontId="61" fillId="41" borderId="0" xfId="86" applyNumberFormat="1" applyFont="1" applyFill="1" applyAlignment="1">
      <alignment horizontal="left" vertical="center" wrapText="1" indent="4"/>
    </xf>
    <xf numFmtId="173" fontId="64" fillId="41" borderId="0" xfId="86" applyNumberFormat="1" applyFont="1" applyFill="1">
      <alignment vertical="center"/>
    </xf>
    <xf numFmtId="174" fontId="61" fillId="41" borderId="0" xfId="86" applyNumberFormat="1" applyFont="1" applyFill="1">
      <alignment vertical="center"/>
    </xf>
    <xf numFmtId="0" fontId="61" fillId="41" borderId="0" xfId="86" applyFont="1" applyFill="1">
      <alignment vertical="center"/>
    </xf>
    <xf numFmtId="0" fontId="65" fillId="41" borderId="25" xfId="0" applyFont="1" applyFill="1" applyBorder="1"/>
    <xf numFmtId="0" fontId="61" fillId="49" borderId="0" xfId="0" applyFont="1" applyFill="1" applyAlignment="1">
      <alignment horizontal="left" vertical="center" indent="4"/>
    </xf>
    <xf numFmtId="49" fontId="61" fillId="49" borderId="0" xfId="86" applyNumberFormat="1" applyFont="1" applyFill="1" applyAlignment="1">
      <alignment horizontal="left" vertical="center" wrapText="1" indent="4"/>
    </xf>
    <xf numFmtId="173" fontId="64" fillId="49" borderId="0" xfId="86" applyNumberFormat="1" applyFont="1" applyFill="1">
      <alignment vertical="center"/>
    </xf>
    <xf numFmtId="174" fontId="61" fillId="49" borderId="0" xfId="86" applyNumberFormat="1" applyFont="1" applyFill="1">
      <alignment vertical="center"/>
    </xf>
    <xf numFmtId="0" fontId="61" fillId="49" borderId="0" xfId="86" applyFont="1" applyFill="1">
      <alignment vertical="center"/>
    </xf>
    <xf numFmtId="0" fontId="61" fillId="40" borderId="0" xfId="0" applyFont="1" applyFill="1" applyAlignment="1">
      <alignment horizontal="left" vertical="center" indent="4"/>
    </xf>
    <xf numFmtId="49" fontId="61" fillId="40" borderId="0" xfId="86" applyNumberFormat="1" applyFont="1" applyFill="1" applyAlignment="1">
      <alignment horizontal="left" vertical="center" wrapText="1" indent="4"/>
    </xf>
    <xf numFmtId="173" fontId="64" fillId="40" borderId="0" xfId="86" applyNumberFormat="1" applyFont="1" applyFill="1">
      <alignment vertical="center"/>
    </xf>
    <xf numFmtId="174" fontId="61" fillId="40" borderId="0" xfId="86" applyNumberFormat="1" applyFont="1" applyFill="1">
      <alignment vertical="center"/>
    </xf>
    <xf numFmtId="0" fontId="61" fillId="40" borderId="0" xfId="86" applyFont="1" applyFill="1">
      <alignment vertical="center"/>
    </xf>
    <xf numFmtId="0" fontId="61" fillId="46" borderId="0" xfId="0" applyFont="1" applyFill="1" applyAlignment="1">
      <alignment horizontal="left" vertical="center" indent="4"/>
    </xf>
    <xf numFmtId="49" fontId="61" fillId="46" borderId="0" xfId="86" applyNumberFormat="1" applyFont="1" applyFill="1" applyAlignment="1">
      <alignment horizontal="left" vertical="center" wrapText="1" indent="4"/>
    </xf>
    <xf numFmtId="173" fontId="64" fillId="46" borderId="0" xfId="86" applyNumberFormat="1" applyFont="1" applyFill="1">
      <alignment vertical="center"/>
    </xf>
    <xf numFmtId="174" fontId="61" fillId="46" borderId="0" xfId="86" applyNumberFormat="1" applyFont="1" applyFill="1">
      <alignment vertical="center"/>
    </xf>
    <xf numFmtId="0" fontId="61" fillId="46" borderId="0" xfId="86" applyFont="1" applyFill="1">
      <alignment vertical="center"/>
    </xf>
    <xf numFmtId="0" fontId="0" fillId="51" borderId="34" xfId="0" applyFill="1" applyBorder="1"/>
    <xf numFmtId="0" fontId="0" fillId="48" borderId="34" xfId="0" applyFill="1" applyBorder="1"/>
    <xf numFmtId="0" fontId="0" fillId="52" borderId="34" xfId="0" applyFill="1" applyBorder="1"/>
    <xf numFmtId="0" fontId="0" fillId="50" borderId="34" xfId="0" applyFill="1" applyBorder="1"/>
    <xf numFmtId="0" fontId="0" fillId="53" borderId="34" xfId="0" applyFill="1" applyBorder="1"/>
    <xf numFmtId="0" fontId="61" fillId="54" borderId="0" xfId="0" applyFont="1" applyFill="1" applyAlignment="1">
      <alignment horizontal="left" vertical="center" indent="1"/>
    </xf>
    <xf numFmtId="49" fontId="61" fillId="54" borderId="0" xfId="86" applyNumberFormat="1" applyFont="1" applyFill="1" applyAlignment="1">
      <alignment horizontal="left" vertical="center" indent="1"/>
    </xf>
    <xf numFmtId="173" fontId="64" fillId="54" borderId="0" xfId="86" applyNumberFormat="1" applyFont="1" applyFill="1">
      <alignment vertical="center"/>
    </xf>
    <xf numFmtId="174" fontId="61" fillId="54" borderId="0" xfId="86" applyNumberFormat="1" applyFont="1" applyFill="1">
      <alignment vertical="center"/>
    </xf>
    <xf numFmtId="0" fontId="61" fillId="54" borderId="0" xfId="86" applyFont="1" applyFill="1">
      <alignment vertical="center"/>
    </xf>
    <xf numFmtId="0" fontId="2" fillId="36" borderId="0" xfId="87" applyFill="1"/>
    <xf numFmtId="0" fontId="39" fillId="37" borderId="0" xfId="86" applyFont="1" applyFill="1" applyAlignment="1">
      <alignment vertical="center" wrapText="1"/>
    </xf>
    <xf numFmtId="0" fontId="40" fillId="37" borderId="0" xfId="86" applyFont="1" applyFill="1" applyAlignment="1">
      <alignment horizontal="centerContinuous" vertical="center" wrapText="1"/>
    </xf>
    <xf numFmtId="0" fontId="41" fillId="37" borderId="0" xfId="86" applyFont="1" applyFill="1" applyAlignment="1">
      <alignment vertical="center" wrapText="1"/>
    </xf>
    <xf numFmtId="0" fontId="42" fillId="37" borderId="0" xfId="86" applyFont="1" applyFill="1" applyAlignment="1">
      <alignment vertical="center" wrapText="1"/>
    </xf>
    <xf numFmtId="0" fontId="42" fillId="37" borderId="0" xfId="86" applyFont="1" applyFill="1" applyAlignment="1">
      <alignment horizontal="center" vertical="center" wrapText="1"/>
    </xf>
    <xf numFmtId="0" fontId="41" fillId="37" borderId="0" xfId="86" applyFont="1" applyFill="1" applyAlignment="1">
      <alignment horizontal="center" vertical="center" wrapText="1"/>
    </xf>
    <xf numFmtId="0" fontId="43" fillId="36" borderId="0" xfId="86" applyFont="1" applyFill="1" applyAlignment="1">
      <alignment vertical="center" wrapText="1"/>
    </xf>
    <xf numFmtId="170" fontId="44" fillId="38" borderId="0" xfId="86" applyNumberFormat="1" applyFont="1" applyFill="1" applyAlignment="1">
      <alignment horizontal="right" vertical="center" wrapText="1"/>
    </xf>
    <xf numFmtId="170" fontId="44" fillId="36" borderId="0" xfId="86" applyNumberFormat="1" applyFont="1" applyFill="1" applyAlignment="1">
      <alignment horizontal="right" vertical="center" wrapText="1"/>
    </xf>
    <xf numFmtId="168" fontId="44" fillId="36" borderId="0" xfId="86" applyNumberFormat="1" applyFont="1" applyFill="1" applyAlignment="1">
      <alignment horizontal="right" vertical="center" wrapText="1"/>
    </xf>
    <xf numFmtId="169" fontId="57" fillId="36" borderId="0" xfId="86" applyNumberFormat="1" applyFont="1" applyFill="1" applyAlignment="1">
      <alignment horizontal="right" vertical="center" wrapText="1"/>
    </xf>
    <xf numFmtId="171" fontId="44"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1"/>
    </xf>
    <xf numFmtId="170" fontId="47" fillId="38" borderId="0" xfId="86" applyNumberFormat="1" applyFont="1" applyFill="1" applyAlignment="1">
      <alignment horizontal="right" vertical="center" wrapText="1"/>
    </xf>
    <xf numFmtId="170" fontId="47" fillId="36" borderId="0" xfId="86" applyNumberFormat="1" applyFont="1" applyFill="1" applyAlignment="1">
      <alignment horizontal="right" vertical="center" wrapText="1"/>
    </xf>
    <xf numFmtId="168" fontId="47" fillId="36" borderId="0" xfId="86" applyNumberFormat="1" applyFont="1" applyFill="1" applyAlignment="1">
      <alignment horizontal="right" vertical="center" wrapText="1"/>
    </xf>
    <xf numFmtId="169" fontId="48" fillId="36" borderId="0" xfId="86" applyNumberFormat="1" applyFont="1" applyFill="1" applyAlignment="1">
      <alignment horizontal="right" vertical="center" wrapText="1"/>
    </xf>
    <xf numFmtId="171" fontId="47" fillId="36" borderId="0" xfId="86" applyNumberFormat="1" applyFont="1" applyFill="1" applyAlignment="1">
      <alignment horizontal="right" vertical="center" wrapText="1"/>
    </xf>
    <xf numFmtId="0" fontId="50" fillId="36" borderId="0" xfId="87" applyFont="1" applyFill="1"/>
    <xf numFmtId="169" fontId="47" fillId="36" borderId="0" xfId="86" applyNumberFormat="1" applyFont="1" applyFill="1" applyAlignment="1">
      <alignment horizontal="right" vertical="center" wrapText="1"/>
    </xf>
    <xf numFmtId="0" fontId="2" fillId="36" borderId="0" xfId="87" applyFill="1" applyAlignment="1">
      <alignment horizontal="right"/>
    </xf>
    <xf numFmtId="0" fontId="50" fillId="36" borderId="0" xfId="87" applyFont="1" applyFill="1" applyAlignment="1">
      <alignment horizontal="right"/>
    </xf>
    <xf numFmtId="0" fontId="2" fillId="36" borderId="0" xfId="87" applyFill="1" applyAlignment="1">
      <alignment horizontal="right" indent="1"/>
    </xf>
    <xf numFmtId="0" fontId="50" fillId="36" borderId="0" xfId="87" applyFont="1" applyFill="1" applyAlignment="1">
      <alignment horizontal="right" indent="1"/>
    </xf>
    <xf numFmtId="0" fontId="68" fillId="55" borderId="28" xfId="86" applyFont="1" applyFill="1" applyBorder="1" applyAlignment="1">
      <alignment vertical="center"/>
    </xf>
    <xf numFmtId="178" fontId="47" fillId="36" borderId="0" xfId="18" applyNumberFormat="1" applyFont="1" applyFill="1" applyBorder="1" applyAlignment="1">
      <alignment horizontal="right" vertical="center" wrapText="1"/>
    </xf>
    <xf numFmtId="177" fontId="44" fillId="38" borderId="0" xfId="86" applyNumberFormat="1" applyFont="1" applyFill="1" applyAlignment="1">
      <alignment horizontal="right" vertical="center" wrapText="1"/>
    </xf>
    <xf numFmtId="177" fontId="44" fillId="36" borderId="0" xfId="86" applyNumberFormat="1" applyFont="1" applyFill="1" applyAlignment="1">
      <alignment horizontal="right" vertical="center" wrapText="1"/>
    </xf>
    <xf numFmtId="0" fontId="49" fillId="36" borderId="0" xfId="86" applyFont="1" applyFill="1" applyBorder="1" applyAlignment="1">
      <alignment vertical="center" wrapText="1"/>
    </xf>
    <xf numFmtId="177" fontId="48" fillId="36" borderId="0" xfId="86" applyNumberFormat="1" applyFont="1" applyFill="1" applyBorder="1" applyAlignment="1">
      <alignment horizontal="right" vertical="center" wrapText="1"/>
    </xf>
    <xf numFmtId="0" fontId="4" fillId="36" borderId="0" xfId="85" applyFill="1" applyBorder="1"/>
    <xf numFmtId="177" fontId="4" fillId="36" borderId="0" xfId="85" applyNumberFormat="1" applyFill="1" applyBorder="1"/>
    <xf numFmtId="177" fontId="47" fillId="36" borderId="0" xfId="84" applyNumberFormat="1" applyFont="1" applyFill="1" applyBorder="1" applyAlignment="1">
      <alignment horizontal="right" vertical="center" wrapText="1"/>
    </xf>
    <xf numFmtId="164" fontId="0" fillId="0" borderId="0" xfId="84" applyFont="1" applyAlignment="1"/>
    <xf numFmtId="0" fontId="61" fillId="43" borderId="0" xfId="0" applyFont="1" applyFill="1" applyAlignment="1">
      <alignment horizontal="left" vertical="center" indent="1"/>
    </xf>
    <xf numFmtId="49" fontId="61" fillId="43" borderId="0" xfId="86" applyNumberFormat="1" applyFont="1" applyFill="1" applyAlignment="1">
      <alignment horizontal="left" vertical="center" indent="1"/>
    </xf>
    <xf numFmtId="173" fontId="64" fillId="43" borderId="0" xfId="86" applyNumberFormat="1" applyFont="1" applyFill="1">
      <alignment vertical="center"/>
    </xf>
    <xf numFmtId="174" fontId="61" fillId="43" borderId="0" xfId="86" applyNumberFormat="1" applyFont="1" applyFill="1">
      <alignment vertical="center"/>
    </xf>
    <xf numFmtId="0" fontId="61" fillId="43" borderId="0" xfId="86" applyFont="1" applyFill="1">
      <alignment vertical="center"/>
    </xf>
    <xf numFmtId="0" fontId="43" fillId="36" borderId="0" xfId="86" applyFont="1" applyFill="1" applyAlignment="1">
      <alignment horizontal="left" vertical="center" wrapText="1"/>
    </xf>
    <xf numFmtId="0" fontId="73" fillId="36" borderId="0" xfId="86" applyFont="1" applyFill="1" applyAlignment="1">
      <alignment horizontal="left" vertical="center" wrapText="1" indent="1"/>
    </xf>
    <xf numFmtId="170" fontId="74" fillId="38" borderId="0" xfId="86" applyNumberFormat="1" applyFont="1" applyFill="1" applyAlignment="1">
      <alignment horizontal="right" vertical="center" wrapText="1"/>
    </xf>
    <xf numFmtId="170" fontId="74" fillId="36" borderId="0" xfId="86" applyNumberFormat="1" applyFont="1" applyFill="1" applyAlignment="1">
      <alignment horizontal="right" vertical="center" wrapText="1"/>
    </xf>
    <xf numFmtId="169" fontId="46" fillId="36" borderId="0" xfId="86" applyNumberFormat="1" applyFont="1" applyFill="1" applyAlignment="1">
      <alignment horizontal="right" vertical="center" wrapText="1"/>
    </xf>
    <xf numFmtId="171" fontId="74" fillId="36" borderId="0" xfId="86" applyNumberFormat="1" applyFont="1" applyFill="1" applyAlignment="1">
      <alignment horizontal="right" vertical="center" wrapText="1"/>
    </xf>
    <xf numFmtId="0" fontId="75" fillId="36" borderId="0" xfId="86" applyFont="1" applyFill="1" applyAlignment="1">
      <alignment vertical="center" wrapText="1"/>
    </xf>
    <xf numFmtId="170" fontId="76" fillId="38" borderId="0" xfId="86" applyNumberFormat="1" applyFont="1" applyFill="1" applyAlignment="1">
      <alignment horizontal="right" vertical="center" wrapText="1"/>
    </xf>
    <xf numFmtId="170" fontId="76" fillId="36" borderId="0" xfId="86" applyNumberFormat="1" applyFont="1" applyFill="1" applyAlignment="1">
      <alignment horizontal="right" vertical="center" wrapText="1"/>
    </xf>
    <xf numFmtId="169" fontId="45" fillId="36" borderId="0" xfId="86" applyNumberFormat="1" applyFont="1" applyFill="1" applyAlignment="1">
      <alignment horizontal="right" vertical="center" wrapText="1"/>
    </xf>
    <xf numFmtId="0" fontId="61" fillId="47" borderId="0" xfId="0" applyFont="1" applyFill="1" applyAlignment="1">
      <alignment horizontal="left" vertical="center" indent="1"/>
    </xf>
    <xf numFmtId="49" fontId="61" fillId="47" borderId="0" xfId="86" applyNumberFormat="1" applyFont="1" applyFill="1" applyAlignment="1">
      <alignment horizontal="left" vertical="center" indent="1"/>
    </xf>
    <xf numFmtId="173" fontId="64" fillId="47" borderId="0" xfId="86" applyNumberFormat="1" applyFont="1" applyFill="1">
      <alignment vertical="center"/>
    </xf>
    <xf numFmtId="174" fontId="61" fillId="47" borderId="0" xfId="86" applyNumberFormat="1" applyFont="1" applyFill="1">
      <alignment vertical="center"/>
    </xf>
    <xf numFmtId="0" fontId="61" fillId="47" borderId="0" xfId="86" applyFont="1" applyFill="1">
      <alignment vertical="center"/>
    </xf>
    <xf numFmtId="168" fontId="74" fillId="36" borderId="0" xfId="86" applyNumberFormat="1" applyFont="1" applyFill="1" applyAlignment="1">
      <alignment horizontal="right" vertical="center" wrapText="1"/>
    </xf>
    <xf numFmtId="170" fontId="77" fillId="38" borderId="0" xfId="86" applyNumberFormat="1" applyFont="1" applyFill="1" applyAlignment="1">
      <alignment horizontal="right" vertical="center" wrapText="1"/>
    </xf>
    <xf numFmtId="170" fontId="77"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2"/>
    </xf>
    <xf numFmtId="0" fontId="37" fillId="36" borderId="37" xfId="86" applyFont="1" applyFill="1" applyBorder="1" applyAlignment="1">
      <alignment horizontal="left" vertical="center" wrapText="1" indent="1"/>
    </xf>
    <xf numFmtId="0" fontId="61" fillId="56" borderId="0" xfId="0" applyFont="1" applyFill="1" applyAlignment="1">
      <alignment horizontal="left" vertical="center" indent="1"/>
    </xf>
    <xf numFmtId="49" fontId="64" fillId="56" borderId="0" xfId="86" applyNumberFormat="1" applyFont="1" applyFill="1" applyAlignment="1">
      <alignment horizontal="left" vertical="center" indent="1"/>
    </xf>
    <xf numFmtId="173" fontId="64" fillId="56" borderId="0" xfId="86" applyNumberFormat="1" applyFont="1" applyFill="1">
      <alignment vertical="center"/>
    </xf>
    <xf numFmtId="174" fontId="61" fillId="56" borderId="0" xfId="86" applyNumberFormat="1" applyFont="1" applyFill="1">
      <alignment vertical="center"/>
    </xf>
    <xf numFmtId="0" fontId="61" fillId="56" borderId="0" xfId="86" applyFont="1" applyFill="1">
      <alignment vertical="center"/>
    </xf>
    <xf numFmtId="49" fontId="61" fillId="56" borderId="0" xfId="86" applyNumberFormat="1" applyFont="1" applyFill="1" applyAlignment="1">
      <alignment horizontal="left" vertical="center" indent="1"/>
    </xf>
    <xf numFmtId="0" fontId="0" fillId="0" borderId="0" xfId="0" applyFill="1" applyBorder="1"/>
    <xf numFmtId="0" fontId="5" fillId="2" borderId="25" xfId="0" applyFont="1" applyFill="1" applyBorder="1"/>
    <xf numFmtId="0" fontId="0" fillId="0" borderId="25" xfId="0" applyFill="1" applyBorder="1" applyAlignment="1">
      <alignment vertical="top"/>
    </xf>
    <xf numFmtId="0" fontId="66" fillId="0" borderId="25" xfId="85" applyFont="1" applyFill="1" applyBorder="1" applyAlignment="1">
      <alignment vertical="top"/>
    </xf>
    <xf numFmtId="0" fontId="60" fillId="0" borderId="25" xfId="85" applyFont="1" applyFill="1" applyBorder="1" applyAlignment="1">
      <alignment vertical="top"/>
    </xf>
    <xf numFmtId="0" fontId="65" fillId="0" borderId="25" xfId="85" applyFont="1" applyFill="1" applyBorder="1" applyAlignment="1">
      <alignment vertical="top"/>
    </xf>
    <xf numFmtId="0" fontId="61" fillId="0" borderId="25" xfId="0" applyFont="1" applyFill="1" applyBorder="1" applyAlignment="1">
      <alignment horizontal="left" vertical="top"/>
    </xf>
    <xf numFmtId="0" fontId="60" fillId="0" borderId="25" xfId="85" applyFont="1" applyFill="1" applyBorder="1" applyAlignment="1">
      <alignment vertical="top" wrapText="1"/>
    </xf>
    <xf numFmtId="177" fontId="0" fillId="36" borderId="0" xfId="84" quotePrefix="1" applyNumberFormat="1" applyFont="1" applyFill="1" applyAlignment="1"/>
    <xf numFmtId="177" fontId="0" fillId="36" borderId="0" xfId="84" applyNumberFormat="1" applyFont="1" applyFill="1" applyAlignment="1"/>
    <xf numFmtId="177" fontId="0" fillId="36" borderId="0" xfId="84" applyNumberFormat="1" applyFont="1" applyFill="1" applyAlignment="1">
      <alignment horizontal="center"/>
    </xf>
    <xf numFmtId="177" fontId="38" fillId="36" borderId="0" xfId="0" applyNumberFormat="1" applyFont="1" applyFill="1"/>
    <xf numFmtId="177" fontId="38" fillId="36" borderId="0" xfId="84" quotePrefix="1" applyNumberFormat="1" applyFont="1" applyFill="1" applyAlignment="1"/>
    <xf numFmtId="0" fontId="78" fillId="36" borderId="0" xfId="85" applyFont="1" applyFill="1"/>
    <xf numFmtId="177" fontId="38" fillId="36" borderId="0" xfId="84" applyNumberFormat="1" applyFont="1" applyFill="1" applyBorder="1" applyAlignment="1"/>
    <xf numFmtId="0" fontId="79" fillId="0" borderId="25" xfId="85" applyFont="1" applyFill="1" applyBorder="1" applyAlignment="1">
      <alignment vertical="top"/>
    </xf>
    <xf numFmtId="0" fontId="1" fillId="36" borderId="0" xfId="88" applyFill="1"/>
    <xf numFmtId="0" fontId="50" fillId="36" borderId="0" xfId="88" applyFont="1" applyFill="1"/>
    <xf numFmtId="0" fontId="1" fillId="36" borderId="0" xfId="88" applyFill="1" applyAlignment="1">
      <alignment horizontal="right" indent="1"/>
    </xf>
    <xf numFmtId="0" fontId="50" fillId="36" borderId="0" xfId="88" applyFont="1" applyFill="1" applyAlignment="1">
      <alignment horizontal="right" indent="1"/>
    </xf>
    <xf numFmtId="0" fontId="61" fillId="3" borderId="0" xfId="0" applyFont="1" applyFill="1" applyAlignment="1">
      <alignment horizontal="left" vertical="center" indent="2"/>
    </xf>
    <xf numFmtId="49" fontId="61" fillId="3" borderId="0" xfId="86" applyNumberFormat="1" applyFont="1" applyFill="1" applyAlignment="1">
      <alignment horizontal="left" vertical="center" indent="2"/>
    </xf>
    <xf numFmtId="173" fontId="64" fillId="3" borderId="0" xfId="86" applyNumberFormat="1" applyFont="1" applyFill="1">
      <alignment vertical="center"/>
    </xf>
    <xf numFmtId="174" fontId="61" fillId="3" borderId="0" xfId="86" applyNumberFormat="1" applyFont="1" applyFill="1">
      <alignment vertical="center"/>
    </xf>
    <xf numFmtId="0" fontId="61" fillId="3" borderId="0" xfId="86" applyFont="1" applyFill="1">
      <alignment vertical="center"/>
    </xf>
    <xf numFmtId="0" fontId="62" fillId="0" borderId="0" xfId="86" applyFont="1" applyFill="1" applyAlignment="1">
      <alignment horizontal="left" vertical="center"/>
    </xf>
    <xf numFmtId="0" fontId="65" fillId="0" borderId="0" xfId="0" applyFont="1" applyAlignment="1">
      <alignment horizontal="right"/>
    </xf>
    <xf numFmtId="0" fontId="69" fillId="0" borderId="25" xfId="0" applyFont="1" applyBorder="1"/>
    <xf numFmtId="2" fontId="69" fillId="0" borderId="25" xfId="0" applyNumberFormat="1" applyFont="1" applyBorder="1"/>
    <xf numFmtId="0" fontId="65" fillId="0" borderId="25" xfId="0" applyFont="1" applyBorder="1" applyAlignment="1">
      <alignment horizontal="right"/>
    </xf>
    <xf numFmtId="0" fontId="60" fillId="0" borderId="0" xfId="85" applyFont="1" applyFill="1" applyBorder="1" applyAlignment="1">
      <alignment vertical="top" wrapText="1"/>
    </xf>
    <xf numFmtId="0" fontId="0" fillId="57" borderId="34" xfId="0" applyFill="1" applyBorder="1"/>
    <xf numFmtId="0" fontId="0" fillId="39" borderId="34" xfId="0" applyFill="1" applyBorder="1"/>
    <xf numFmtId="0" fontId="0" fillId="0" borderId="35" xfId="0" applyFill="1" applyBorder="1"/>
    <xf numFmtId="0" fontId="0" fillId="0" borderId="36" xfId="0" applyFill="1" applyBorder="1"/>
    <xf numFmtId="0" fontId="0" fillId="0" borderId="34" xfId="0" applyFill="1" applyBorder="1"/>
    <xf numFmtId="0" fontId="65" fillId="0" borderId="25" xfId="0" applyFont="1" applyBorder="1" applyAlignment="1">
      <alignment wrapText="1"/>
    </xf>
    <xf numFmtId="0" fontId="65" fillId="0" borderId="25" xfId="0" applyFont="1" applyBorder="1" applyAlignment="1">
      <alignment horizontal="right" wrapText="1"/>
    </xf>
    <xf numFmtId="0" fontId="65" fillId="36" borderId="25" xfId="85" applyFont="1" applyFill="1" applyBorder="1" applyAlignment="1">
      <alignment horizontal="right" wrapText="1"/>
    </xf>
    <xf numFmtId="0" fontId="65" fillId="0" borderId="0" xfId="0" applyFont="1" applyAlignment="1">
      <alignment wrapText="1"/>
    </xf>
    <xf numFmtId="0" fontId="65" fillId="0" borderId="25" xfId="0" applyFont="1" applyFill="1" applyBorder="1" applyAlignment="1">
      <alignment wrapText="1"/>
    </xf>
    <xf numFmtId="0" fontId="69" fillId="0" borderId="0" xfId="0" applyFont="1" applyFill="1"/>
    <xf numFmtId="2" fontId="69" fillId="0" borderId="0" xfId="0" applyNumberFormat="1" applyFont="1" applyFill="1"/>
    <xf numFmtId="0" fontId="65" fillId="0" borderId="25" xfId="85" applyFont="1" applyFill="1" applyBorder="1" applyAlignment="1">
      <alignment wrapText="1"/>
    </xf>
    <xf numFmtId="0" fontId="65" fillId="0" borderId="0" xfId="0" applyFont="1" applyFill="1" applyAlignment="1">
      <alignment wrapText="1"/>
    </xf>
    <xf numFmtId="2" fontId="65" fillId="0" borderId="25" xfId="0" applyNumberFormat="1" applyFont="1" applyFill="1" applyBorder="1" applyAlignment="1">
      <alignment wrapText="1"/>
    </xf>
    <xf numFmtId="175" fontId="65" fillId="0" borderId="25" xfId="84" applyNumberFormat="1" applyFont="1" applyFill="1" applyBorder="1" applyAlignment="1">
      <alignment wrapText="1"/>
    </xf>
    <xf numFmtId="0" fontId="65" fillId="0" borderId="0" xfId="0" applyFont="1" applyFill="1" applyAlignment="1">
      <alignment vertical="top" wrapText="1"/>
    </xf>
    <xf numFmtId="0" fontId="65" fillId="39" borderId="25" xfId="0" applyFont="1" applyFill="1" applyBorder="1" applyAlignment="1">
      <alignment vertical="top"/>
    </xf>
    <xf numFmtId="0" fontId="60" fillId="39" borderId="25" xfId="85" applyFont="1" applyFill="1" applyBorder="1" applyAlignment="1">
      <alignment vertical="top" wrapText="1"/>
    </xf>
    <xf numFmtId="2" fontId="65" fillId="39" borderId="25" xfId="0" applyNumberFormat="1" applyFont="1" applyFill="1" applyBorder="1" applyAlignment="1">
      <alignment vertical="top"/>
    </xf>
    <xf numFmtId="0" fontId="65" fillId="39" borderId="25" xfId="0" applyFont="1" applyFill="1" applyBorder="1" applyAlignment="1">
      <alignment horizontal="right" vertical="top"/>
    </xf>
    <xf numFmtId="0" fontId="65" fillId="0" borderId="0" xfId="0" applyFont="1" applyAlignment="1">
      <alignment vertical="top"/>
    </xf>
    <xf numFmtId="0" fontId="65" fillId="57" borderId="25" xfId="0" applyFont="1" applyFill="1" applyBorder="1" applyAlignment="1">
      <alignment vertical="top"/>
    </xf>
    <xf numFmtId="0" fontId="60" fillId="57" borderId="25" xfId="85" applyFont="1" applyFill="1" applyBorder="1" applyAlignment="1">
      <alignment vertical="top" wrapText="1"/>
    </xf>
    <xf numFmtId="2" fontId="65" fillId="57" borderId="25" xfId="0" applyNumberFormat="1" applyFont="1" applyFill="1" applyBorder="1" applyAlignment="1">
      <alignment vertical="top"/>
    </xf>
    <xf numFmtId="2" fontId="65" fillId="57" borderId="25" xfId="85" applyNumberFormat="1" applyFont="1" applyFill="1" applyBorder="1" applyAlignment="1">
      <alignment vertical="top"/>
    </xf>
    <xf numFmtId="175" fontId="65" fillId="57" borderId="25" xfId="0" applyNumberFormat="1" applyFont="1" applyFill="1" applyBorder="1" applyAlignment="1">
      <alignment vertical="top"/>
    </xf>
    <xf numFmtId="175" fontId="65" fillId="57" borderId="25" xfId="84" applyNumberFormat="1" applyFont="1" applyFill="1" applyBorder="1" applyAlignment="1">
      <alignment vertical="top"/>
    </xf>
    <xf numFmtId="0" fontId="65" fillId="57" borderId="25" xfId="0" applyFont="1" applyFill="1" applyBorder="1" applyAlignment="1">
      <alignment horizontal="right" vertical="top"/>
    </xf>
    <xf numFmtId="0" fontId="65" fillId="39" borderId="25" xfId="0" applyFont="1" applyFill="1" applyBorder="1" applyAlignment="1">
      <alignment vertical="top" wrapText="1"/>
    </xf>
    <xf numFmtId="0" fontId="65" fillId="39" borderId="25" xfId="85" applyFont="1" applyFill="1" applyBorder="1" applyAlignment="1">
      <alignment vertical="top" wrapText="1"/>
    </xf>
    <xf numFmtId="2" fontId="65" fillId="39" borderId="25" xfId="0" applyNumberFormat="1" applyFont="1" applyFill="1" applyBorder="1" applyAlignment="1">
      <alignment vertical="top" wrapText="1"/>
    </xf>
    <xf numFmtId="175" fontId="65" fillId="39" borderId="25" xfId="84" applyNumberFormat="1" applyFont="1" applyFill="1" applyBorder="1" applyAlignment="1">
      <alignment vertical="top" wrapText="1"/>
    </xf>
    <xf numFmtId="0" fontId="65" fillId="57" borderId="25" xfId="0" applyFont="1" applyFill="1" applyBorder="1" applyAlignment="1">
      <alignment vertical="top" wrapText="1"/>
    </xf>
    <xf numFmtId="0" fontId="65" fillId="57" borderId="25" xfId="85" applyFont="1" applyFill="1" applyBorder="1" applyAlignment="1">
      <alignment vertical="top" wrapText="1"/>
    </xf>
    <xf numFmtId="2" fontId="65" fillId="57" borderId="25" xfId="0" applyNumberFormat="1" applyFont="1" applyFill="1" applyBorder="1" applyAlignment="1">
      <alignment vertical="top" wrapText="1"/>
    </xf>
    <xf numFmtId="0" fontId="66" fillId="0" borderId="25" xfId="85" applyFont="1" applyFill="1" applyBorder="1" applyAlignment="1">
      <alignment vertical="top" wrapText="1"/>
    </xf>
    <xf numFmtId="0" fontId="80" fillId="0" borderId="25" xfId="0" applyFont="1" applyBorder="1"/>
    <xf numFmtId="0" fontId="0" fillId="41" borderId="25" xfId="0" applyFill="1" applyBorder="1" applyAlignment="1">
      <alignment wrapText="1"/>
    </xf>
    <xf numFmtId="0" fontId="65" fillId="41" borderId="25" xfId="85" applyFont="1" applyFill="1" applyBorder="1" applyAlignment="1">
      <alignment vertical="top" wrapText="1"/>
    </xf>
    <xf numFmtId="2" fontId="65" fillId="41" borderId="25" xfId="0" applyNumberFormat="1" applyFont="1" applyFill="1" applyBorder="1"/>
    <xf numFmtId="0" fontId="0" fillId="48" borderId="25" xfId="0" applyFill="1" applyBorder="1" applyAlignment="1">
      <alignment wrapText="1"/>
    </xf>
    <xf numFmtId="0" fontId="65" fillId="48" borderId="25" xfId="85" applyFont="1" applyFill="1" applyBorder="1" applyAlignment="1">
      <alignment vertical="top" wrapText="1"/>
    </xf>
    <xf numFmtId="2" fontId="65" fillId="48" borderId="25" xfId="0" applyNumberFormat="1" applyFont="1" applyFill="1" applyBorder="1"/>
    <xf numFmtId="0" fontId="65" fillId="48" borderId="25" xfId="0" applyFont="1" applyFill="1" applyBorder="1"/>
    <xf numFmtId="0" fontId="0" fillId="52" borderId="25" xfId="0" applyFill="1" applyBorder="1"/>
    <xf numFmtId="0" fontId="65" fillId="52" borderId="25" xfId="85" applyFont="1" applyFill="1" applyBorder="1" applyAlignment="1">
      <alignment vertical="top" wrapText="1"/>
    </xf>
    <xf numFmtId="2" fontId="65" fillId="52" borderId="25" xfId="0" applyNumberFormat="1" applyFont="1" applyFill="1" applyBorder="1"/>
    <xf numFmtId="0" fontId="65" fillId="52" borderId="25" xfId="0" applyFont="1" applyFill="1" applyBorder="1"/>
    <xf numFmtId="0" fontId="0" fillId="50" borderId="25" xfId="0" applyFill="1" applyBorder="1"/>
    <xf numFmtId="0" fontId="65" fillId="50" borderId="25" xfId="85" applyFont="1" applyFill="1" applyBorder="1" applyAlignment="1">
      <alignment vertical="top" wrapText="1"/>
    </xf>
    <xf numFmtId="2" fontId="65" fillId="50" borderId="25" xfId="0" applyNumberFormat="1" applyFont="1" applyFill="1" applyBorder="1"/>
    <xf numFmtId="0" fontId="65" fillId="50" borderId="25" xfId="0" applyFont="1" applyFill="1" applyBorder="1"/>
    <xf numFmtId="0" fontId="0" fillId="53" borderId="25" xfId="0" applyFill="1" applyBorder="1"/>
    <xf numFmtId="0" fontId="65" fillId="53" borderId="25" xfId="85" applyFont="1" applyFill="1" applyBorder="1" applyAlignment="1">
      <alignment vertical="top" wrapText="1"/>
    </xf>
    <xf numFmtId="2" fontId="65" fillId="53" borderId="25" xfId="0" applyNumberFormat="1" applyFont="1" applyFill="1" applyBorder="1"/>
    <xf numFmtId="0" fontId="65" fillId="53" borderId="25" xfId="0" applyFont="1" applyFill="1" applyBorder="1"/>
    <xf numFmtId="0" fontId="65" fillId="3" borderId="0" xfId="0" applyFont="1" applyFill="1" applyAlignment="1">
      <alignment horizontal="right"/>
    </xf>
    <xf numFmtId="0" fontId="0" fillId="41" borderId="34" xfId="0" applyFill="1" applyBorder="1"/>
    <xf numFmtId="0" fontId="65" fillId="36" borderId="25" xfId="85" applyFont="1" applyFill="1" applyBorder="1" applyAlignment="1">
      <alignment wrapText="1"/>
    </xf>
    <xf numFmtId="0" fontId="67" fillId="0" borderId="25" xfId="85" applyFont="1" applyFill="1" applyBorder="1" applyAlignment="1">
      <alignment wrapText="1"/>
    </xf>
    <xf numFmtId="2" fontId="65" fillId="0" borderId="25" xfId="85" applyNumberFormat="1" applyFont="1" applyFill="1" applyBorder="1" applyAlignment="1">
      <alignment wrapText="1"/>
    </xf>
    <xf numFmtId="175" fontId="65" fillId="0" borderId="25" xfId="0" applyNumberFormat="1" applyFont="1" applyFill="1" applyBorder="1" applyAlignment="1">
      <alignment wrapText="1"/>
    </xf>
    <xf numFmtId="2" fontId="65" fillId="0" borderId="0" xfId="0" applyNumberFormat="1" applyFont="1" applyFill="1" applyAlignment="1">
      <alignment wrapText="1"/>
    </xf>
    <xf numFmtId="2" fontId="65" fillId="0" borderId="0" xfId="85" applyNumberFormat="1" applyFont="1" applyFill="1" applyBorder="1" applyAlignment="1">
      <alignment wrapText="1"/>
    </xf>
    <xf numFmtId="175" fontId="65" fillId="0" borderId="0" xfId="0" applyNumberFormat="1" applyFont="1" applyFill="1" applyBorder="1" applyAlignment="1">
      <alignment wrapText="1"/>
    </xf>
    <xf numFmtId="2" fontId="65" fillId="0" borderId="0" xfId="0" applyNumberFormat="1" applyFont="1" applyFill="1" applyBorder="1" applyAlignment="1">
      <alignment wrapText="1"/>
    </xf>
    <xf numFmtId="175" fontId="65" fillId="0" borderId="0" xfId="84" applyNumberFormat="1" applyFont="1" applyFill="1" applyBorder="1" applyAlignment="1">
      <alignment wrapText="1"/>
    </xf>
    <xf numFmtId="0" fontId="65" fillId="39" borderId="25" xfId="0" applyFont="1" applyFill="1" applyBorder="1" applyAlignment="1">
      <alignment wrapText="1"/>
    </xf>
    <xf numFmtId="0" fontId="65" fillId="39" borderId="25" xfId="85" applyFont="1" applyFill="1" applyBorder="1" applyAlignment="1">
      <alignment wrapText="1"/>
    </xf>
    <xf numFmtId="0" fontId="67" fillId="39" borderId="25" xfId="85" applyFont="1" applyFill="1" applyBorder="1" applyAlignment="1">
      <alignment wrapText="1"/>
    </xf>
    <xf numFmtId="2" fontId="65" fillId="39" borderId="25" xfId="0" applyNumberFormat="1" applyFont="1" applyFill="1" applyBorder="1" applyAlignment="1">
      <alignment wrapText="1"/>
    </xf>
    <xf numFmtId="175" fontId="65" fillId="39" borderId="25" xfId="0" applyNumberFormat="1" applyFont="1" applyFill="1" applyBorder="1" applyAlignment="1">
      <alignment wrapText="1"/>
    </xf>
    <xf numFmtId="175" fontId="65" fillId="39" borderId="25" xfId="84" applyNumberFormat="1" applyFont="1" applyFill="1" applyBorder="1" applyAlignment="1">
      <alignment wrapText="1"/>
    </xf>
    <xf numFmtId="0" fontId="65" fillId="41" borderId="25" xfId="0" applyFont="1" applyFill="1" applyBorder="1" applyAlignment="1">
      <alignment wrapText="1"/>
    </xf>
    <xf numFmtId="0" fontId="65" fillId="41" borderId="25" xfId="85" applyFont="1" applyFill="1" applyBorder="1" applyAlignment="1">
      <alignment wrapText="1"/>
    </xf>
    <xf numFmtId="0" fontId="67" fillId="41" borderId="25" xfId="85" applyFont="1" applyFill="1" applyBorder="1" applyAlignment="1">
      <alignment wrapText="1"/>
    </xf>
    <xf numFmtId="2" fontId="65" fillId="41" borderId="25" xfId="0" applyNumberFormat="1" applyFont="1" applyFill="1" applyBorder="1" applyAlignment="1">
      <alignment wrapText="1"/>
    </xf>
    <xf numFmtId="175" fontId="65" fillId="41" borderId="25" xfId="0" applyNumberFormat="1" applyFont="1" applyFill="1" applyBorder="1" applyAlignment="1">
      <alignment wrapText="1"/>
    </xf>
    <xf numFmtId="175" fontId="65" fillId="41" borderId="25" xfId="84" applyNumberFormat="1" applyFont="1" applyFill="1" applyBorder="1" applyAlignment="1">
      <alignment wrapText="1"/>
    </xf>
    <xf numFmtId="179" fontId="0" fillId="0" borderId="0" xfId="84" applyNumberFormat="1" applyFont="1" applyAlignment="1"/>
    <xf numFmtId="0" fontId="38" fillId="36" borderId="0" xfId="85" applyFont="1" applyFill="1"/>
    <xf numFmtId="0" fontId="0" fillId="0" borderId="0" xfId="0" applyFill="1" applyBorder="1" applyAlignment="1">
      <alignment vertical="top"/>
    </xf>
    <xf numFmtId="0" fontId="0" fillId="0" borderId="34" xfId="0" applyBorder="1"/>
    <xf numFmtId="164" fontId="0" fillId="0" borderId="34" xfId="84" applyFont="1" applyBorder="1" applyAlignment="1"/>
    <xf numFmtId="0" fontId="65" fillId="58" borderId="0" xfId="0" applyFont="1" applyFill="1"/>
    <xf numFmtId="0" fontId="78" fillId="0" borderId="0" xfId="0" applyFont="1"/>
    <xf numFmtId="0" fontId="0" fillId="0" borderId="34" xfId="0" applyBorder="1" applyAlignment="1">
      <alignment horizontal="right"/>
    </xf>
    <xf numFmtId="3" fontId="81" fillId="0" borderId="34" xfId="0" applyNumberFormat="1" applyFont="1" applyBorder="1" applyAlignment="1">
      <alignment horizontal="center" vertical="center" wrapText="1"/>
    </xf>
    <xf numFmtId="0" fontId="78" fillId="39" borderId="34" xfId="0" applyFont="1" applyFill="1" applyBorder="1"/>
    <xf numFmtId="0" fontId="0" fillId="0" borderId="42" xfId="0" applyFill="1" applyBorder="1" applyAlignment="1">
      <alignment horizontal="right"/>
    </xf>
    <xf numFmtId="9" fontId="0" fillId="39" borderId="34" xfId="18" applyFont="1" applyFill="1" applyBorder="1"/>
    <xf numFmtId="9" fontId="78" fillId="39" borderId="34" xfId="18" applyFont="1" applyFill="1" applyBorder="1"/>
    <xf numFmtId="0" fontId="38" fillId="36" borderId="0" xfId="0" applyFont="1" applyFill="1" applyAlignment="1">
      <alignment vertical="center"/>
    </xf>
    <xf numFmtId="0" fontId="38" fillId="36" borderId="43" xfId="0" applyFont="1" applyFill="1" applyBorder="1" applyAlignment="1">
      <alignment vertical="center"/>
    </xf>
    <xf numFmtId="0" fontId="38" fillId="41" borderId="43" xfId="0" applyFont="1" applyFill="1" applyBorder="1" applyAlignment="1">
      <alignment vertical="center"/>
    </xf>
    <xf numFmtId="0" fontId="78" fillId="36" borderId="43" xfId="0" applyFont="1" applyFill="1" applyBorder="1" applyAlignment="1">
      <alignment vertical="center"/>
    </xf>
    <xf numFmtId="164" fontId="38" fillId="36" borderId="43" xfId="84" applyFont="1" applyFill="1" applyBorder="1">
      <alignment vertical="center"/>
    </xf>
    <xf numFmtId="164" fontId="0" fillId="0" borderId="0" xfId="84" applyFont="1">
      <alignment vertical="center"/>
    </xf>
    <xf numFmtId="0" fontId="82" fillId="58" borderId="0" xfId="0" applyFont="1" applyFill="1"/>
    <xf numFmtId="178" fontId="0" fillId="0" borderId="0" xfId="18" applyNumberFormat="1" applyFont="1"/>
    <xf numFmtId="164" fontId="0" fillId="39" borderId="34" xfId="84" applyFont="1" applyFill="1" applyBorder="1" applyAlignment="1"/>
    <xf numFmtId="164" fontId="0" fillId="39" borderId="34" xfId="0" applyNumberFormat="1" applyFill="1" applyBorder="1"/>
    <xf numFmtId="11" fontId="0" fillId="0" borderId="34" xfId="0" applyNumberFormat="1" applyFill="1" applyBorder="1"/>
    <xf numFmtId="164" fontId="0" fillId="59" borderId="34" xfId="84" applyFont="1" applyFill="1" applyBorder="1" applyAlignment="1"/>
    <xf numFmtId="0" fontId="0" fillId="59" borderId="34" xfId="0" applyFill="1" applyBorder="1"/>
    <xf numFmtId="3" fontId="81" fillId="59" borderId="34" xfId="0" applyNumberFormat="1" applyFont="1" applyFill="1" applyBorder="1" applyAlignment="1">
      <alignment horizontal="center" vertical="center" wrapText="1"/>
    </xf>
    <xf numFmtId="0" fontId="81" fillId="59" borderId="34" xfId="0" applyFont="1" applyFill="1" applyBorder="1" applyAlignment="1">
      <alignment horizontal="center" vertical="center" wrapText="1"/>
    </xf>
    <xf numFmtId="0" fontId="78" fillId="59" borderId="34" xfId="0" applyFont="1" applyFill="1" applyBorder="1"/>
    <xf numFmtId="9" fontId="12" fillId="39" borderId="34" xfId="18" applyFont="1" applyFill="1" applyBorder="1"/>
    <xf numFmtId="9" fontId="38" fillId="39" borderId="34" xfId="18" applyFont="1" applyFill="1" applyBorder="1"/>
    <xf numFmtId="9" fontId="38" fillId="39" borderId="34" xfId="0" applyNumberFormat="1" applyFont="1" applyFill="1" applyBorder="1"/>
    <xf numFmtId="0" fontId="0" fillId="59" borderId="34" xfId="0" applyFont="1" applyFill="1" applyBorder="1"/>
    <xf numFmtId="9" fontId="0" fillId="0" borderId="34" xfId="0" applyNumberFormat="1" applyFont="1" applyBorder="1"/>
    <xf numFmtId="0" fontId="0" fillId="0" borderId="34" xfId="0" applyFont="1" applyBorder="1"/>
    <xf numFmtId="9" fontId="0" fillId="39" borderId="34" xfId="0" applyNumberFormat="1" applyFont="1" applyFill="1" applyBorder="1"/>
    <xf numFmtId="164" fontId="38" fillId="39" borderId="34" xfId="84" applyFont="1" applyFill="1" applyBorder="1" applyAlignment="1"/>
    <xf numFmtId="0" fontId="0" fillId="36" borderId="0" xfId="0" applyFill="1" applyBorder="1"/>
    <xf numFmtId="0" fontId="65" fillId="36" borderId="0" xfId="0" applyFont="1" applyFill="1"/>
    <xf numFmtId="177" fontId="30" fillId="15" borderId="0" xfId="45" applyNumberFormat="1" applyBorder="1" applyAlignment="1"/>
    <xf numFmtId="177" fontId="30" fillId="15" borderId="0" xfId="45" applyNumberFormat="1" applyAlignment="1"/>
    <xf numFmtId="177" fontId="30" fillId="15" borderId="41" xfId="45" applyNumberFormat="1" applyBorder="1" applyAlignment="1"/>
    <xf numFmtId="0" fontId="37" fillId="36" borderId="27" xfId="86" applyFont="1" applyFill="1" applyBorder="1" applyAlignment="1">
      <alignment horizontal="left" vertical="center" wrapText="1" indent="2"/>
    </xf>
    <xf numFmtId="177" fontId="47" fillId="36" borderId="27" xfId="86" applyNumberFormat="1" applyFont="1" applyFill="1" applyBorder="1" applyAlignment="1">
      <alignment horizontal="right" vertical="center" wrapText="1"/>
    </xf>
    <xf numFmtId="11" fontId="30" fillId="15" borderId="34" xfId="45" applyNumberFormat="1" applyBorder="1"/>
    <xf numFmtId="0" fontId="0" fillId="45" borderId="34" xfId="0" applyFill="1" applyBorder="1"/>
    <xf numFmtId="0" fontId="0" fillId="60" borderId="34" xfId="0" applyFill="1" applyBorder="1" applyAlignment="1">
      <alignment vertical="center"/>
    </xf>
    <xf numFmtId="0" fontId="0" fillId="61" borderId="35" xfId="0" applyFill="1" applyBorder="1"/>
    <xf numFmtId="0" fontId="0" fillId="61" borderId="34" xfId="0" applyFill="1" applyBorder="1"/>
    <xf numFmtId="3" fontId="0" fillId="0" borderId="0" xfId="0" applyNumberFormat="1" applyAlignment="1">
      <alignment horizontal="right"/>
    </xf>
    <xf numFmtId="3" fontId="0" fillId="0" borderId="0" xfId="0" applyNumberFormat="1" applyAlignment="1">
      <alignment vertical="center"/>
    </xf>
    <xf numFmtId="10" fontId="0" fillId="0" borderId="0" xfId="18" applyNumberFormat="1" applyFont="1" applyAlignment="1">
      <alignment vertical="center"/>
    </xf>
    <xf numFmtId="10" fontId="0" fillId="0" borderId="0" xfId="0" applyNumberFormat="1" applyAlignment="1">
      <alignment vertical="center"/>
    </xf>
    <xf numFmtId="0" fontId="5" fillId="62" borderId="0" xfId="0" applyFont="1" applyFill="1"/>
    <xf numFmtId="0" fontId="0" fillId="62" borderId="0" xfId="0" applyFill="1"/>
    <xf numFmtId="9" fontId="0" fillId="63" borderId="0" xfId="18" applyFont="1" applyFill="1"/>
    <xf numFmtId="0" fontId="5" fillId="3" borderId="0" xfId="0" applyFont="1" applyFill="1"/>
    <xf numFmtId="0" fontId="0" fillId="3" borderId="0" xfId="0" applyFill="1"/>
    <xf numFmtId="0" fontId="60" fillId="0" borderId="26" xfId="85" applyFont="1" applyFill="1" applyBorder="1" applyAlignment="1">
      <alignment horizontal="left" vertical="top" wrapText="1"/>
    </xf>
    <xf numFmtId="0" fontId="60" fillId="0" borderId="0" xfId="85" applyFont="1" applyFill="1" applyBorder="1" applyAlignment="1">
      <alignment horizontal="left" vertical="top" wrapText="1"/>
    </xf>
    <xf numFmtId="0" fontId="60" fillId="0" borderId="27" xfId="85" applyFont="1" applyFill="1" applyBorder="1" applyAlignment="1">
      <alignment horizontal="left" vertical="top" wrapText="1"/>
    </xf>
    <xf numFmtId="0" fontId="35" fillId="36" borderId="0" xfId="88" applyFont="1" applyFill="1" applyAlignment="1">
      <alignment horizontal="center" wrapText="1"/>
    </xf>
    <xf numFmtId="0" fontId="35" fillId="36" borderId="0" xfId="88" applyFont="1" applyFill="1" applyAlignment="1">
      <alignment horizontal="center"/>
    </xf>
    <xf numFmtId="0" fontId="37" fillId="36" borderId="0" xfId="88" applyFont="1" applyFill="1" applyAlignment="1">
      <alignment horizontal="right" wrapText="1"/>
    </xf>
    <xf numFmtId="0" fontId="39" fillId="37" borderId="20" xfId="86" applyFont="1" applyFill="1" applyBorder="1" applyAlignment="1">
      <alignment horizontal="center" vertical="center" wrapText="1"/>
    </xf>
    <xf numFmtId="0" fontId="51" fillId="36" borderId="0" xfId="86" applyFont="1" applyFill="1" applyBorder="1" applyAlignment="1">
      <alignment horizontal="left" vertical="center" wrapText="1"/>
    </xf>
    <xf numFmtId="0" fontId="51" fillId="36" borderId="0" xfId="86" applyFont="1" applyFill="1" applyBorder="1" applyAlignment="1">
      <alignment horizontal="left" vertical="center"/>
    </xf>
    <xf numFmtId="0" fontId="35" fillId="36" borderId="0" xfId="85" applyFont="1" applyFill="1" applyAlignment="1">
      <alignment horizontal="center" wrapText="1"/>
    </xf>
    <xf numFmtId="0" fontId="35" fillId="36" borderId="0" xfId="85" applyFont="1" applyFill="1" applyAlignment="1">
      <alignment horizontal="center"/>
    </xf>
    <xf numFmtId="0" fontId="37" fillId="36" borderId="0" xfId="85" applyFont="1" applyFill="1" applyAlignment="1">
      <alignment horizontal="right" wrapText="1"/>
    </xf>
    <xf numFmtId="0" fontId="51" fillId="36" borderId="23" xfId="86" applyFont="1" applyFill="1" applyBorder="1" applyAlignment="1">
      <alignment horizontal="left" vertical="center" wrapText="1"/>
    </xf>
    <xf numFmtId="0" fontId="51" fillId="36" borderId="23" xfId="86" applyFont="1" applyFill="1" applyBorder="1" applyAlignment="1">
      <alignment horizontal="left" vertical="center"/>
    </xf>
    <xf numFmtId="0" fontId="35" fillId="36" borderId="0" xfId="87" applyFont="1" applyFill="1" applyAlignment="1">
      <alignment horizontal="center" wrapText="1"/>
    </xf>
    <xf numFmtId="0" fontId="35" fillId="36" borderId="0" xfId="87" applyFont="1" applyFill="1" applyAlignment="1">
      <alignment horizontal="center"/>
    </xf>
    <xf numFmtId="0" fontId="37" fillId="36" borderId="0" xfId="87" applyFont="1" applyFill="1" applyAlignment="1">
      <alignment horizontal="right" wrapText="1"/>
    </xf>
    <xf numFmtId="0" fontId="68" fillId="39" borderId="28" xfId="86" applyFont="1" applyFill="1" applyBorder="1" applyAlignment="1">
      <alignment horizontal="center" vertical="center"/>
    </xf>
    <xf numFmtId="0" fontId="68" fillId="42" borderId="28" xfId="86" applyFont="1" applyFill="1" applyBorder="1" applyAlignment="1">
      <alignment horizontal="center" vertical="center"/>
    </xf>
    <xf numFmtId="0" fontId="68" fillId="44" borderId="28" xfId="86" applyFont="1" applyFill="1" applyBorder="1" applyAlignment="1">
      <alignment horizontal="center" vertical="center"/>
    </xf>
    <xf numFmtId="0" fontId="0" fillId="0" borderId="34" xfId="0" applyFill="1" applyBorder="1" applyAlignment="1">
      <alignment vertical="center"/>
    </xf>
    <xf numFmtId="0" fontId="0" fillId="0" borderId="34" xfId="0" applyFill="1" applyBorder="1"/>
    <xf numFmtId="0" fontId="0" fillId="45" borderId="34" xfId="0" applyFill="1" applyBorder="1"/>
    <xf numFmtId="0" fontId="0" fillId="0" borderId="38" xfId="0" applyFill="1" applyBorder="1" applyAlignment="1">
      <alignment horizontal="center"/>
    </xf>
    <xf numFmtId="0" fontId="0" fillId="0" borderId="25" xfId="0" applyFill="1" applyBorder="1" applyAlignment="1">
      <alignment horizontal="center"/>
    </xf>
    <xf numFmtId="0" fontId="0" fillId="0" borderId="39" xfId="0" applyFill="1" applyBorder="1" applyAlignment="1">
      <alignment horizontal="center"/>
    </xf>
    <xf numFmtId="0" fontId="0" fillId="0" borderId="35" xfId="0" applyFill="1" applyBorder="1" applyAlignment="1">
      <alignment horizontal="center" vertical="center"/>
    </xf>
    <xf numFmtId="0" fontId="0" fillId="0" borderId="40" xfId="0" applyFill="1" applyBorder="1" applyAlignment="1">
      <alignment horizontal="center" vertical="center"/>
    </xf>
  </cellXfs>
  <cellStyles count="89">
    <cellStyle name="20% - Accent1" xfId="43" builtinId="30" customBuiltin="1"/>
    <cellStyle name="20% - Accent1 2" xfId="68" xr:uid="{00000000-0005-0000-0000-000001000000}"/>
    <cellStyle name="20% - Accent2" xfId="46" builtinId="34" customBuiltin="1"/>
    <cellStyle name="20% - Accent2 2" xfId="70" xr:uid="{00000000-0005-0000-0000-000003000000}"/>
    <cellStyle name="20% - Accent3" xfId="49" builtinId="38" customBuiltin="1"/>
    <cellStyle name="20% - Accent3 2" xfId="72" xr:uid="{00000000-0005-0000-0000-000005000000}"/>
    <cellStyle name="20% - Accent4" xfId="52" builtinId="42" customBuiltin="1"/>
    <cellStyle name="20% - Accent4 2" xfId="74" xr:uid="{00000000-0005-0000-0000-000007000000}"/>
    <cellStyle name="20% - Accent5" xfId="55" builtinId="46" customBuiltin="1"/>
    <cellStyle name="20% - Accent5 2" xfId="76" xr:uid="{00000000-0005-0000-0000-000009000000}"/>
    <cellStyle name="20% - Accent6" xfId="58" builtinId="50" customBuiltin="1"/>
    <cellStyle name="20% - Accent6 2" xfId="78" xr:uid="{00000000-0005-0000-0000-00000B000000}"/>
    <cellStyle name="40% - Accent1" xfId="44" builtinId="31" customBuiltin="1"/>
    <cellStyle name="40% - Accent1 2" xfId="69" xr:uid="{00000000-0005-0000-0000-00000D000000}"/>
    <cellStyle name="40% - Accent2" xfId="47" builtinId="35" customBuiltin="1"/>
    <cellStyle name="40% - Accent2 2" xfId="71" xr:uid="{00000000-0005-0000-0000-00000F000000}"/>
    <cellStyle name="40% - Accent3" xfId="50" builtinId="39" customBuiltin="1"/>
    <cellStyle name="40% - Accent3 2" xfId="73" xr:uid="{00000000-0005-0000-0000-000011000000}"/>
    <cellStyle name="40% - Accent4" xfId="53" builtinId="43" customBuiltin="1"/>
    <cellStyle name="40% - Accent4 2" xfId="75" xr:uid="{00000000-0005-0000-0000-000013000000}"/>
    <cellStyle name="40% - Accent5" xfId="56" builtinId="47" customBuiltin="1"/>
    <cellStyle name="40% - Accent5 2" xfId="77" xr:uid="{00000000-0005-0000-0000-000015000000}"/>
    <cellStyle name="40% - Accent6" xfId="59" builtinId="51" customBuiltin="1"/>
    <cellStyle name="40% - Accent6 2" xfId="79" xr:uid="{00000000-0005-0000-0000-000017000000}"/>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Accent1" xfId="42" builtinId="29" customBuiltin="1"/>
    <cellStyle name="Accent2" xfId="45" builtinId="33" customBuiltin="1"/>
    <cellStyle name="Accent3" xfId="48" builtinId="37" customBuiltin="1"/>
    <cellStyle name="Accent4" xfId="51" builtinId="41" customBuiltin="1"/>
    <cellStyle name="Accent5" xfId="54" builtinId="45" customBuiltin="1"/>
    <cellStyle name="Accent6" xfId="57" builtinId="49" customBuiltin="1"/>
    <cellStyle name="Bad" xfId="32" builtinId="27" customBuiltin="1"/>
    <cellStyle name="Body: normal cell" xfId="2" xr:uid="{00000000-0005-0000-0000-000025000000}"/>
    <cellStyle name="Body: normal cell 2" xfId="24" xr:uid="{00000000-0005-0000-0000-000026000000}"/>
    <cellStyle name="Calculation" xfId="35" builtinId="22" customBuiltin="1"/>
    <cellStyle name="Check Cell" xfId="37" builtinId="23" customBuiltin="1"/>
    <cellStyle name="Comma [0]" xfId="84" builtinId="6"/>
    <cellStyle name="Comma 2" xfId="83" xr:uid="{B0EABCB8-8FF6-4E8E-9CBF-73B9F155E41F}"/>
    <cellStyle name="Explanatory Text" xfId="40" builtinId="53" customBuiltin="1"/>
    <cellStyle name="Followed Hyperlink" xfId="10" builtinId="9" customBuiltin="1"/>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Good" xfId="31" builtinId="26" customBuiltin="1"/>
    <cellStyle name="Header: bottom row" xfId="1" xr:uid="{00000000-0005-0000-0000-000031000000}"/>
    <cellStyle name="Header: bottom row 2" xfId="21" xr:uid="{00000000-0005-0000-0000-000032000000}"/>
    <cellStyle name="Header: top rows" xfId="3" xr:uid="{00000000-0005-0000-0000-000033000000}"/>
    <cellStyle name="Heading 1" xfId="27" builtinId="16" customBuiltin="1"/>
    <cellStyle name="Heading 2" xfId="28" builtinId="17" customBuiltin="1"/>
    <cellStyle name="Heading 3" xfId="29" builtinId="18" customBuiltin="1"/>
    <cellStyle name="Heading 4" xfId="30" builtinId="19" customBuiltin="1"/>
    <cellStyle name="Hyperlink" xfId="9" builtinId="8" customBuiltin="1"/>
    <cellStyle name="Input" xfId="33" builtinId="20" customBuiltin="1"/>
    <cellStyle name="Linked Cell" xfId="36" builtinId="24" customBuiltin="1"/>
    <cellStyle name="Neutral 2" xfId="60" xr:uid="{00000000-0005-0000-0000-00003B000000}"/>
    <cellStyle name="Normal" xfId="0" builtinId="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2" xr:uid="{EA7BF279-956F-47C2-9A73-0954A56A37C4}"/>
    <cellStyle name="Normal 5" xfId="15" xr:uid="{00000000-0005-0000-0000-000040000000}"/>
    <cellStyle name="Normal 58" xfId="17" xr:uid="{00000000-0005-0000-0000-000041000000}"/>
    <cellStyle name="Normal 6" xfId="16" xr:uid="{00000000-0005-0000-0000-000042000000}"/>
    <cellStyle name="Note" xfId="39" builtinId="10" customBuiltin="1"/>
    <cellStyle name="Note 2" xfId="67" xr:uid="{00000000-0005-0000-0000-000044000000}"/>
    <cellStyle name="Output" xfId="34" builtinId="21" customBuiltin="1"/>
    <cellStyle name="Parent row" xfId="5" xr:uid="{00000000-0005-0000-0000-000046000000}"/>
    <cellStyle name="Parent row 2" xfId="23" xr:uid="{00000000-0005-0000-0000-000047000000}"/>
    <cellStyle name="Percent" xfId="18" builtinId="5"/>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Title" xfId="26" builtinId="15" customBuiltin="1"/>
    <cellStyle name="Total" xfId="41" builtinId="25" customBuiltin="1"/>
    <cellStyle name="Warning Text" xfId="38" builtinId="11" customBuiltin="1"/>
    <cellStyle name="표준 2" xfId="85" xr:uid="{DA2BF1F1-4027-499C-BE3C-4B85B9EC0FDB}"/>
    <cellStyle name="표준 2 2" xfId="88" xr:uid="{96FE3BA5-5011-4CBD-8B8D-3987B71F9590}"/>
    <cellStyle name="표준 3" xfId="86" xr:uid="{A9F49CC7-6DA6-42DE-89EF-87CBB8D6650B}"/>
    <cellStyle name="표준 4" xfId="87" xr:uid="{136112E7-7FAA-4FE4-8445-0AE2130C5A23}"/>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FF00"/>
      <color rgb="FFFFFFCC"/>
      <color rgb="FFFF8989"/>
      <color rgb="FFFF9B9B"/>
      <color rgb="FFAC0000"/>
      <color rgb="FFFF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'BIFUbC-electricity'!$A$2</c:f>
              <c:strCache>
                <c:ptCount val="1"/>
                <c:pt idx="0">
                  <c:v>agriculture and forestry 01T03</c:v>
                </c:pt>
              </c:strCache>
            </c:strRef>
          </c:tx>
          <c:spPr>
            <a:ln w="28575" cap="rnd">
              <a:solidFill>
                <a:schemeClr val="accent2"/>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'BIFUbC-electricity'!$B$2:$AF$2</c:f>
              <c:numCache>
                <c:formatCode>0.00E+00</c:formatCode>
                <c:ptCount val="31"/>
                <c:pt idx="0">
                  <c:v>54056671663803.742</c:v>
                </c:pt>
                <c:pt idx="1">
                  <c:v>56043161122822.438</c:v>
                </c:pt>
                <c:pt idx="2">
                  <c:v>58029650581841.125</c:v>
                </c:pt>
                <c:pt idx="3">
                  <c:v>60016140040859.813</c:v>
                </c:pt>
                <c:pt idx="4">
                  <c:v>62002629499878.508</c:v>
                </c:pt>
                <c:pt idx="5">
                  <c:v>63989118958897.195</c:v>
                </c:pt>
                <c:pt idx="6">
                  <c:v>64504454516536.094</c:v>
                </c:pt>
                <c:pt idx="7">
                  <c:v>65019790074174.984</c:v>
                </c:pt>
                <c:pt idx="8">
                  <c:v>65535125631813.875</c:v>
                </c:pt>
                <c:pt idx="9">
                  <c:v>66050461189452.773</c:v>
                </c:pt>
                <c:pt idx="10">
                  <c:v>66565796747091.664</c:v>
                </c:pt>
                <c:pt idx="11">
                  <c:v>66838049494523.531</c:v>
                </c:pt>
                <c:pt idx="12">
                  <c:v>67110302241955.398</c:v>
                </c:pt>
                <c:pt idx="13">
                  <c:v>67382554989387.266</c:v>
                </c:pt>
                <c:pt idx="14">
                  <c:v>67654807736819.133</c:v>
                </c:pt>
                <c:pt idx="15">
                  <c:v>67927060484251.008</c:v>
                </c:pt>
                <c:pt idx="16">
                  <c:v>68121526732416.625</c:v>
                </c:pt>
                <c:pt idx="17">
                  <c:v>68315992980582.242</c:v>
                </c:pt>
                <c:pt idx="18">
                  <c:v>68510459228747.859</c:v>
                </c:pt>
                <c:pt idx="19">
                  <c:v>68704925476913.484</c:v>
                </c:pt>
                <c:pt idx="20">
                  <c:v>68899391725079.086</c:v>
                </c:pt>
                <c:pt idx="21">
                  <c:v>69197573305599.758</c:v>
                </c:pt>
                <c:pt idx="22">
                  <c:v>69425039886787.375</c:v>
                </c:pt>
                <c:pt idx="23">
                  <c:v>69652506467975.055</c:v>
                </c:pt>
                <c:pt idx="24">
                  <c:v>69879973049162.727</c:v>
                </c:pt>
                <c:pt idx="25">
                  <c:v>70107439630350.406</c:v>
                </c:pt>
                <c:pt idx="26">
                  <c:v>70334906211538.023</c:v>
                </c:pt>
                <c:pt idx="27">
                  <c:v>70562372792725.703</c:v>
                </c:pt>
                <c:pt idx="28">
                  <c:v>70789839373913.375</c:v>
                </c:pt>
                <c:pt idx="29">
                  <c:v>71017305955101.063</c:v>
                </c:pt>
                <c:pt idx="30">
                  <c:v>71244772536288.734</c:v>
                </c:pt>
              </c:numCache>
            </c:numRef>
          </c:val>
          <c:smooth val="0"/>
          <c:extLst>
            <c:ext xmlns:c16="http://schemas.microsoft.com/office/drawing/2014/chart" uri="{C3380CC4-5D6E-409C-BE32-E72D297353CC}">
              <c16:uniqueId val="{00000001-E887-4CA1-872D-B12AF0731450}"/>
            </c:ext>
          </c:extLst>
        </c:ser>
        <c:ser>
          <c:idx val="2"/>
          <c:order val="2"/>
          <c:tx>
            <c:strRef>
              <c:f>'BIFUbC-electricity'!$A$3</c:f>
              <c:strCache>
                <c:ptCount val="1"/>
                <c:pt idx="0">
                  <c:v>coal mining 05</c:v>
                </c:pt>
              </c:strCache>
            </c:strRef>
          </c:tx>
          <c:spPr>
            <a:ln w="28575" cap="rnd">
              <a:solidFill>
                <a:schemeClr val="accent3"/>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E887-4CA1-872D-B12AF0731450}"/>
            </c:ext>
          </c:extLst>
        </c:ser>
        <c:ser>
          <c:idx val="3"/>
          <c:order val="3"/>
          <c:tx>
            <c:strRef>
              <c:f>'BIFUbC-electricity'!$A$4</c:f>
              <c:strCache>
                <c:ptCount val="1"/>
                <c:pt idx="0">
                  <c:v>oil and gas extraction 06</c:v>
                </c:pt>
              </c:strCache>
            </c:strRef>
          </c:tx>
          <c:spPr>
            <a:ln w="28575" cap="rnd">
              <a:solidFill>
                <a:schemeClr val="accent4"/>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E887-4CA1-872D-B12AF0731450}"/>
            </c:ext>
          </c:extLst>
        </c:ser>
        <c:ser>
          <c:idx val="4"/>
          <c:order val="4"/>
          <c:tx>
            <c:strRef>
              <c:f>'BIFUbC-electricity'!$A$5</c:f>
              <c:strCache>
                <c:ptCount val="1"/>
                <c:pt idx="0">
                  <c:v>other mining and quarrying 07T08</c:v>
                </c:pt>
              </c:strCache>
            </c:strRef>
          </c:tx>
          <c:spPr>
            <a:ln w="28575" cap="rnd">
              <a:solidFill>
                <a:schemeClr val="accent5"/>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'BIFUbC-electricity'!$B$5:$AF$5</c:f>
              <c:numCache>
                <c:formatCode>0.00E+00</c:formatCode>
                <c:ptCount val="31"/>
                <c:pt idx="0">
                  <c:v>4662339393723.8271</c:v>
                </c:pt>
                <c:pt idx="1">
                  <c:v>4833672325902.8828</c:v>
                </c:pt>
                <c:pt idx="2">
                  <c:v>5005005258081.9385</c:v>
                </c:pt>
                <c:pt idx="3">
                  <c:v>5176338190260.9941</c:v>
                </c:pt>
                <c:pt idx="4">
                  <c:v>5347671122440.0508</c:v>
                </c:pt>
                <c:pt idx="5">
                  <c:v>5519004054619.1055</c:v>
                </c:pt>
                <c:pt idx="6">
                  <c:v>5563451283747.6299</c:v>
                </c:pt>
                <c:pt idx="7">
                  <c:v>5607898512876.1533</c:v>
                </c:pt>
                <c:pt idx="8">
                  <c:v>5652345742004.6768</c:v>
                </c:pt>
                <c:pt idx="9">
                  <c:v>5696792971133.2002</c:v>
                </c:pt>
                <c:pt idx="10">
                  <c:v>5741240200261.7236</c:v>
                </c:pt>
                <c:pt idx="11">
                  <c:v>5764721755273.0195</c:v>
                </c:pt>
                <c:pt idx="12">
                  <c:v>5788203310284.3145</c:v>
                </c:pt>
                <c:pt idx="13">
                  <c:v>5811684865295.6104</c:v>
                </c:pt>
                <c:pt idx="14">
                  <c:v>5835166420306.9053</c:v>
                </c:pt>
                <c:pt idx="15">
                  <c:v>5858647975318.2012</c:v>
                </c:pt>
                <c:pt idx="16">
                  <c:v>5875420514611.9834</c:v>
                </c:pt>
                <c:pt idx="17">
                  <c:v>5892193053905.7656</c:v>
                </c:pt>
                <c:pt idx="18">
                  <c:v>5908965593199.5479</c:v>
                </c:pt>
                <c:pt idx="19">
                  <c:v>5925738132493.3301</c:v>
                </c:pt>
                <c:pt idx="20">
                  <c:v>5942510671787.1113</c:v>
                </c:pt>
                <c:pt idx="21">
                  <c:v>5968228565370.916</c:v>
                </c:pt>
                <c:pt idx="22">
                  <c:v>5987847353756.9727</c:v>
                </c:pt>
                <c:pt idx="23">
                  <c:v>6007466142143.0342</c:v>
                </c:pt>
                <c:pt idx="24">
                  <c:v>6027084930529.0957</c:v>
                </c:pt>
                <c:pt idx="25">
                  <c:v>6046703718915.1582</c:v>
                </c:pt>
                <c:pt idx="26">
                  <c:v>6066322507301.2139</c:v>
                </c:pt>
                <c:pt idx="27">
                  <c:v>6085941295687.2764</c:v>
                </c:pt>
                <c:pt idx="28">
                  <c:v>6105560084073.3379</c:v>
                </c:pt>
                <c:pt idx="29">
                  <c:v>6125178872459.3994</c:v>
                </c:pt>
                <c:pt idx="30">
                  <c:v>6144797660845.4609</c:v>
                </c:pt>
              </c:numCache>
            </c:numRef>
          </c:val>
          <c:smooth val="0"/>
          <c:extLst>
            <c:ext xmlns:c16="http://schemas.microsoft.com/office/drawing/2014/chart" uri="{C3380CC4-5D6E-409C-BE32-E72D297353CC}">
              <c16:uniqueId val="{00000004-E887-4CA1-872D-B12AF0731450}"/>
            </c:ext>
          </c:extLst>
        </c:ser>
        <c:ser>
          <c:idx val="5"/>
          <c:order val="5"/>
          <c:tx>
            <c:strRef>
              <c:f>'BIFUbC-electricity'!$A$6</c:f>
              <c:strCache>
                <c:ptCount val="1"/>
                <c:pt idx="0">
                  <c:v>food beverage and tobacco 10T12</c:v>
                </c:pt>
              </c:strCache>
            </c:strRef>
          </c:tx>
          <c:spPr>
            <a:ln w="28575" cap="rnd">
              <a:solidFill>
                <a:schemeClr val="accent6"/>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'BIFUbC-electricity'!$B$6:$AF$6</c:f>
              <c:numCache>
                <c:formatCode>0.00E+00</c:formatCode>
                <c:ptCount val="31"/>
                <c:pt idx="0">
                  <c:v>42826280355774.883</c:v>
                </c:pt>
                <c:pt idx="1">
                  <c:v>44400072301842.688</c:v>
                </c:pt>
                <c:pt idx="2">
                  <c:v>45973864247910.492</c:v>
                </c:pt>
                <c:pt idx="3">
                  <c:v>47547656193978.297</c:v>
                </c:pt>
                <c:pt idx="4">
                  <c:v>49121448140046.102</c:v>
                </c:pt>
                <c:pt idx="5">
                  <c:v>50695240086113.906</c:v>
                </c:pt>
                <c:pt idx="6">
                  <c:v>51103513558924.125</c:v>
                </c:pt>
                <c:pt idx="7">
                  <c:v>51511787031734.344</c:v>
                </c:pt>
                <c:pt idx="8">
                  <c:v>51920060504544.563</c:v>
                </c:pt>
                <c:pt idx="9">
                  <c:v>52328333977354.773</c:v>
                </c:pt>
                <c:pt idx="10">
                  <c:v>52736607450164.992</c:v>
                </c:pt>
                <c:pt idx="11">
                  <c:v>52952299096177.938</c:v>
                </c:pt>
                <c:pt idx="12">
                  <c:v>53167990742190.883</c:v>
                </c:pt>
                <c:pt idx="13">
                  <c:v>53383682388203.828</c:v>
                </c:pt>
                <c:pt idx="14">
                  <c:v>53599374034216.773</c:v>
                </c:pt>
                <c:pt idx="15">
                  <c:v>53815065680229.727</c:v>
                </c:pt>
                <c:pt idx="16">
                  <c:v>53969131141667.531</c:v>
                </c:pt>
                <c:pt idx="17">
                  <c:v>54123196603105.352</c:v>
                </c:pt>
                <c:pt idx="18">
                  <c:v>54277262064543.172</c:v>
                </c:pt>
                <c:pt idx="19">
                  <c:v>54431327525980.984</c:v>
                </c:pt>
                <c:pt idx="20">
                  <c:v>54585392987418.797</c:v>
                </c:pt>
                <c:pt idx="21">
                  <c:v>54821626694956.828</c:v>
                </c:pt>
                <c:pt idx="22">
                  <c:v>55001836598335.57</c:v>
                </c:pt>
                <c:pt idx="23">
                  <c:v>55182046501714.359</c:v>
                </c:pt>
                <c:pt idx="24">
                  <c:v>55362256405093.148</c:v>
                </c:pt>
                <c:pt idx="25">
                  <c:v>55542466308471.938</c:v>
                </c:pt>
                <c:pt idx="26">
                  <c:v>55722676211850.68</c:v>
                </c:pt>
                <c:pt idx="27">
                  <c:v>55902886115229.477</c:v>
                </c:pt>
                <c:pt idx="28">
                  <c:v>56083096018608.266</c:v>
                </c:pt>
                <c:pt idx="29">
                  <c:v>56263305921987.055</c:v>
                </c:pt>
                <c:pt idx="30">
                  <c:v>56443515825365.844</c:v>
                </c:pt>
              </c:numCache>
            </c:numRef>
          </c:val>
          <c:smooth val="0"/>
          <c:extLst>
            <c:ext xmlns:c16="http://schemas.microsoft.com/office/drawing/2014/chart" uri="{C3380CC4-5D6E-409C-BE32-E72D297353CC}">
              <c16:uniqueId val="{00000005-E887-4CA1-872D-B12AF0731450}"/>
            </c:ext>
          </c:extLst>
        </c:ser>
        <c:ser>
          <c:idx val="6"/>
          <c:order val="6"/>
          <c:tx>
            <c:strRef>
              <c:f>'BIFUbC-electricity'!$A$7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'BIFUbC-electricity'!$B$7:$AF$7</c:f>
              <c:numCache>
                <c:formatCode>0.00E+00</c:formatCode>
                <c:ptCount val="31"/>
                <c:pt idx="0">
                  <c:v>32269617358653.113</c:v>
                </c:pt>
                <c:pt idx="1">
                  <c:v>33455470145302.844</c:v>
                </c:pt>
                <c:pt idx="2">
                  <c:v>34641322931952.57</c:v>
                </c:pt>
                <c:pt idx="3">
                  <c:v>35827175718602.297</c:v>
                </c:pt>
                <c:pt idx="4">
                  <c:v>37013028505252.023</c:v>
                </c:pt>
                <c:pt idx="5">
                  <c:v>38198881291901.75</c:v>
                </c:pt>
                <c:pt idx="6">
                  <c:v>38506515497717.094</c:v>
                </c:pt>
                <c:pt idx="7">
                  <c:v>38814149703532.445</c:v>
                </c:pt>
                <c:pt idx="8">
                  <c:v>39121783909347.789</c:v>
                </c:pt>
                <c:pt idx="9">
                  <c:v>39429418115163.133</c:v>
                </c:pt>
                <c:pt idx="10">
                  <c:v>39737052320978.484</c:v>
                </c:pt>
                <c:pt idx="11">
                  <c:v>39899576052352.625</c:v>
                </c:pt>
                <c:pt idx="12">
                  <c:v>40062099783726.773</c:v>
                </c:pt>
                <c:pt idx="13">
                  <c:v>40224623515100.914</c:v>
                </c:pt>
                <c:pt idx="14">
                  <c:v>40387147246475.063</c:v>
                </c:pt>
                <c:pt idx="15">
                  <c:v>40549670977849.211</c:v>
                </c:pt>
                <c:pt idx="16">
                  <c:v>40665759357402.172</c:v>
                </c:pt>
                <c:pt idx="17">
                  <c:v>40781847736955.133</c:v>
                </c:pt>
                <c:pt idx="18">
                  <c:v>40897936116508.086</c:v>
                </c:pt>
                <c:pt idx="19">
                  <c:v>41014024496061.047</c:v>
                </c:pt>
                <c:pt idx="20">
                  <c:v>41130112875614</c:v>
                </c:pt>
                <c:pt idx="21">
                  <c:v>41308115057595.242</c:v>
                </c:pt>
                <c:pt idx="22">
                  <c:v>41443903283375.344</c:v>
                </c:pt>
                <c:pt idx="23">
                  <c:v>41579691509155.484</c:v>
                </c:pt>
                <c:pt idx="24">
                  <c:v>41715479734935.617</c:v>
                </c:pt>
                <c:pt idx="25">
                  <c:v>41851267960715.758</c:v>
                </c:pt>
                <c:pt idx="26">
                  <c:v>41987056186495.859</c:v>
                </c:pt>
                <c:pt idx="27">
                  <c:v>42122844412275.992</c:v>
                </c:pt>
                <c:pt idx="28">
                  <c:v>42258632638056.133</c:v>
                </c:pt>
                <c:pt idx="29">
                  <c:v>42394420863836.273</c:v>
                </c:pt>
                <c:pt idx="30">
                  <c:v>42530209089616.406</c:v>
                </c:pt>
              </c:numCache>
            </c:numRef>
          </c:val>
          <c:smooth val="0"/>
          <c:extLst>
            <c:ext xmlns:c16="http://schemas.microsoft.com/office/drawing/2014/chart" uri="{C3380CC4-5D6E-409C-BE32-E72D297353CC}">
              <c16:uniqueId val="{00000006-E887-4CA1-872D-B12AF0731450}"/>
            </c:ext>
          </c:extLst>
        </c:ser>
        <c:ser>
          <c:idx val="7"/>
          <c:order val="7"/>
          <c:tx>
            <c:strRef>
              <c:f>'BIFUbC-electricity'!$A$8</c:f>
              <c:strCache>
                <c:ptCount val="1"/>
                <c:pt idx="0">
                  <c:v>wood products 16</c:v>
                </c:pt>
              </c:strCache>
            </c:strRef>
          </c:tx>
          <c:spPr>
            <a:ln w="28575" cap="rnd">
              <a:solidFill>
                <a:schemeClr val="accent2">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'BIFUbC-electricity'!$B$8:$AF$8</c:f>
              <c:numCache>
                <c:formatCode>0.00E+00</c:formatCode>
                <c:ptCount val="31"/>
                <c:pt idx="0">
                  <c:v>5418413083152.9258</c:v>
                </c:pt>
                <c:pt idx="1">
                  <c:v>5617530419514.9346</c:v>
                </c:pt>
                <c:pt idx="2">
                  <c:v>5816647755876.9424</c:v>
                </c:pt>
                <c:pt idx="3">
                  <c:v>6015765092238.9502</c:v>
                </c:pt>
                <c:pt idx="4">
                  <c:v>6214882428600.959</c:v>
                </c:pt>
                <c:pt idx="5">
                  <c:v>6413999764962.9668</c:v>
                </c:pt>
                <c:pt idx="6">
                  <c:v>6465654830689.0029</c:v>
                </c:pt>
                <c:pt idx="7">
                  <c:v>6517309896415.0381</c:v>
                </c:pt>
                <c:pt idx="8">
                  <c:v>6568964962141.0732</c:v>
                </c:pt>
                <c:pt idx="9">
                  <c:v>6620620027867.1084</c:v>
                </c:pt>
                <c:pt idx="10">
                  <c:v>6672275093593.1436</c:v>
                </c:pt>
                <c:pt idx="11">
                  <c:v>6699564562278.5957</c:v>
                </c:pt>
                <c:pt idx="12">
                  <c:v>6726854030964.0488</c:v>
                </c:pt>
                <c:pt idx="13">
                  <c:v>6754143499649.501</c:v>
                </c:pt>
                <c:pt idx="14">
                  <c:v>6781432968334.9531</c:v>
                </c:pt>
                <c:pt idx="15">
                  <c:v>6808722437020.4072</c:v>
                </c:pt>
                <c:pt idx="16">
                  <c:v>6828214914652.8721</c:v>
                </c:pt>
                <c:pt idx="17">
                  <c:v>6847707392285.3379</c:v>
                </c:pt>
                <c:pt idx="18">
                  <c:v>6867199869917.8047</c:v>
                </c:pt>
                <c:pt idx="19">
                  <c:v>6886692347550.2705</c:v>
                </c:pt>
                <c:pt idx="20">
                  <c:v>6906184825182.7354</c:v>
                </c:pt>
                <c:pt idx="21">
                  <c:v>6936073290885.8555</c:v>
                </c:pt>
                <c:pt idx="22">
                  <c:v>6958873582904.4316</c:v>
                </c:pt>
                <c:pt idx="23">
                  <c:v>6981673874923.0146</c:v>
                </c:pt>
                <c:pt idx="24">
                  <c:v>7004474166941.5977</c:v>
                </c:pt>
                <c:pt idx="25">
                  <c:v>7027274458960.1807</c:v>
                </c:pt>
                <c:pt idx="26">
                  <c:v>7050074750978.7568</c:v>
                </c:pt>
                <c:pt idx="27">
                  <c:v>7072875042997.3398</c:v>
                </c:pt>
                <c:pt idx="28">
                  <c:v>7095675335015.9229</c:v>
                </c:pt>
                <c:pt idx="29">
                  <c:v>7118475627034.5059</c:v>
                </c:pt>
                <c:pt idx="30">
                  <c:v>7141275919053.0889</c:v>
                </c:pt>
              </c:numCache>
            </c:numRef>
          </c:val>
          <c:smooth val="0"/>
          <c:extLst>
            <c:ext xmlns:c16="http://schemas.microsoft.com/office/drawing/2014/chart" uri="{C3380CC4-5D6E-409C-BE32-E72D297353CC}">
              <c16:uniqueId val="{00000007-E887-4CA1-872D-B12AF0731450}"/>
            </c:ext>
          </c:extLst>
        </c:ser>
        <c:ser>
          <c:idx val="8"/>
          <c:order val="8"/>
          <c:tx>
            <c:strRef>
              <c:f>'BIFUbC-electricity'!$A$9</c:f>
              <c:strCache>
                <c:ptCount val="1"/>
                <c:pt idx="0">
                  <c:v>pulp paper and printing 17T18</c:v>
                </c:pt>
              </c:strCache>
            </c:strRef>
          </c:tx>
          <c:spPr>
            <a:ln w="28575" cap="rnd">
              <a:solidFill>
                <a:schemeClr val="accent3">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'BIFUbC-electricity'!$B$9:$AF$9</c:f>
              <c:numCache>
                <c:formatCode>0.00E+00</c:formatCode>
                <c:ptCount val="31"/>
                <c:pt idx="0">
                  <c:v>30934038521919.098</c:v>
                </c:pt>
                <c:pt idx="1">
                  <c:v>32070811089620.813</c:v>
                </c:pt>
                <c:pt idx="2">
                  <c:v>33207583657322.52</c:v>
                </c:pt>
                <c:pt idx="3">
                  <c:v>34344356225024.227</c:v>
                </c:pt>
                <c:pt idx="4">
                  <c:v>35481128792725.938</c:v>
                </c:pt>
                <c:pt idx="5">
                  <c:v>36617901360427.641</c:v>
                </c:pt>
                <c:pt idx="6">
                  <c:v>36912803164424.406</c:v>
                </c:pt>
                <c:pt idx="7">
                  <c:v>37207704968421.164</c:v>
                </c:pt>
                <c:pt idx="8">
                  <c:v>37502606772417.922</c:v>
                </c:pt>
                <c:pt idx="9">
                  <c:v>37797508576414.68</c:v>
                </c:pt>
                <c:pt idx="10">
                  <c:v>38092410380411.438</c:v>
                </c:pt>
                <c:pt idx="11">
                  <c:v>38248207559881.422</c:v>
                </c:pt>
                <c:pt idx="12">
                  <c:v>38404004739351.414</c:v>
                </c:pt>
                <c:pt idx="13">
                  <c:v>38559801918821.398</c:v>
                </c:pt>
                <c:pt idx="14">
                  <c:v>38715599098291.383</c:v>
                </c:pt>
                <c:pt idx="15">
                  <c:v>38871396277761.375</c:v>
                </c:pt>
                <c:pt idx="16">
                  <c:v>38982679977382.781</c:v>
                </c:pt>
                <c:pt idx="17">
                  <c:v>39093963677004.203</c:v>
                </c:pt>
                <c:pt idx="18">
                  <c:v>39205247376625.625</c:v>
                </c:pt>
                <c:pt idx="19">
                  <c:v>39316531076247.039</c:v>
                </c:pt>
                <c:pt idx="20">
                  <c:v>39427814775868.445</c:v>
                </c:pt>
                <c:pt idx="21">
                  <c:v>39598449781954.656</c:v>
                </c:pt>
                <c:pt idx="22">
                  <c:v>39728617988178.469</c:v>
                </c:pt>
                <c:pt idx="23">
                  <c:v>39858786194402.32</c:v>
                </c:pt>
                <c:pt idx="24">
                  <c:v>39988954400626.164</c:v>
                </c:pt>
                <c:pt idx="25">
                  <c:v>40119122606850.016</c:v>
                </c:pt>
                <c:pt idx="26">
                  <c:v>40249290813073.828</c:v>
                </c:pt>
                <c:pt idx="27">
                  <c:v>40379459019297.672</c:v>
                </c:pt>
                <c:pt idx="28">
                  <c:v>40509627225521.523</c:v>
                </c:pt>
                <c:pt idx="29">
                  <c:v>40639795431745.367</c:v>
                </c:pt>
                <c:pt idx="30">
                  <c:v>40769963637969.219</c:v>
                </c:pt>
              </c:numCache>
            </c:numRef>
          </c:val>
          <c:smooth val="0"/>
          <c:extLst>
            <c:ext xmlns:c16="http://schemas.microsoft.com/office/drawing/2014/chart" uri="{C3380CC4-5D6E-409C-BE32-E72D297353CC}">
              <c16:uniqueId val="{00000008-E887-4CA1-872D-B12AF0731450}"/>
            </c:ext>
          </c:extLst>
        </c:ser>
        <c:ser>
          <c:idx val="9"/>
          <c:order val="9"/>
          <c:tx>
            <c:strRef>
              <c:f>'BIFUbC-electricity'!$A$10</c:f>
              <c:strCache>
                <c:ptCount val="1"/>
                <c:pt idx="0">
                  <c:v>refined petroleum and coke 19</c:v>
                </c:pt>
              </c:strCache>
            </c:strRef>
          </c:tx>
          <c:spPr>
            <a:ln w="28575" cap="rnd">
              <a:solidFill>
                <a:schemeClr val="accent4">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E887-4CA1-872D-B12AF0731450}"/>
            </c:ext>
          </c:extLst>
        </c:ser>
        <c:ser>
          <c:idx val="10"/>
          <c:order val="10"/>
          <c:tx>
            <c:strRef>
              <c:f>'BIFUbC-electricity'!$A$11</c:f>
              <c:strCache>
                <c:ptCount val="1"/>
                <c:pt idx="0">
                  <c:v>chemicals 20</c:v>
                </c:pt>
              </c:strCache>
            </c:strRef>
          </c:tx>
          <c:spPr>
            <a:ln w="28575" cap="rnd">
              <a:solidFill>
                <a:schemeClr val="accent5">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'BIFUbC-electricity'!$B$11:$AF$11</c:f>
              <c:numCache>
                <c:formatCode>0.00E+00</c:formatCode>
                <c:ptCount val="31"/>
                <c:pt idx="0">
                  <c:v>111993664482627.61</c:v>
                </c:pt>
                <c:pt idx="1">
                  <c:v>118639897908122.36</c:v>
                </c:pt>
                <c:pt idx="2">
                  <c:v>125286131333617.13</c:v>
                </c:pt>
                <c:pt idx="3">
                  <c:v>131932364759111.89</c:v>
                </c:pt>
                <c:pt idx="4">
                  <c:v>138578598184606.66</c:v>
                </c:pt>
                <c:pt idx="5">
                  <c:v>145224831610101.44</c:v>
                </c:pt>
                <c:pt idx="6">
                  <c:v>148355715210318.09</c:v>
                </c:pt>
                <c:pt idx="7">
                  <c:v>151486598810535.88</c:v>
                </c:pt>
                <c:pt idx="8">
                  <c:v>154617482410753.66</c:v>
                </c:pt>
                <c:pt idx="9">
                  <c:v>157748366010971.44</c:v>
                </c:pt>
                <c:pt idx="10">
                  <c:v>160879249611190.31</c:v>
                </c:pt>
                <c:pt idx="11">
                  <c:v>163646687982291.91</c:v>
                </c:pt>
                <c:pt idx="12">
                  <c:v>166414126353393.5</c:v>
                </c:pt>
                <c:pt idx="13">
                  <c:v>169181564724495.06</c:v>
                </c:pt>
                <c:pt idx="14">
                  <c:v>171949003095596.66</c:v>
                </c:pt>
                <c:pt idx="15">
                  <c:v>174716441466698.25</c:v>
                </c:pt>
                <c:pt idx="16">
                  <c:v>177321862085060.19</c:v>
                </c:pt>
                <c:pt idx="17">
                  <c:v>179927282703423.22</c:v>
                </c:pt>
                <c:pt idx="18">
                  <c:v>182532703321786.28</c:v>
                </c:pt>
                <c:pt idx="19">
                  <c:v>185138123940149.31</c:v>
                </c:pt>
                <c:pt idx="20">
                  <c:v>187743544558513.47</c:v>
                </c:pt>
                <c:pt idx="21">
                  <c:v>190564988847192.72</c:v>
                </c:pt>
                <c:pt idx="22">
                  <c:v>193239144269748.44</c:v>
                </c:pt>
                <c:pt idx="23">
                  <c:v>195913299692303.06</c:v>
                </c:pt>
                <c:pt idx="24">
                  <c:v>198587455114857.69</c:v>
                </c:pt>
                <c:pt idx="25">
                  <c:v>201261610537413.41</c:v>
                </c:pt>
                <c:pt idx="26">
                  <c:v>203935765959968.03</c:v>
                </c:pt>
                <c:pt idx="27">
                  <c:v>206609921382523.75</c:v>
                </c:pt>
                <c:pt idx="28">
                  <c:v>209284076805078.38</c:v>
                </c:pt>
                <c:pt idx="29">
                  <c:v>211958232227632.97</c:v>
                </c:pt>
                <c:pt idx="30">
                  <c:v>214632387650188.69</c:v>
                </c:pt>
              </c:numCache>
            </c:numRef>
          </c:val>
          <c:smooth val="0"/>
          <c:extLst>
            <c:ext xmlns:c16="http://schemas.microsoft.com/office/drawing/2014/chart" uri="{C3380CC4-5D6E-409C-BE32-E72D297353CC}">
              <c16:uniqueId val="{0000000A-E887-4CA1-872D-B12AF0731450}"/>
            </c:ext>
          </c:extLst>
        </c:ser>
        <c:ser>
          <c:idx val="11"/>
          <c:order val="11"/>
          <c:tx>
            <c:strRef>
              <c:f>'BIFUbC-electricity'!$A$12</c:f>
              <c:strCache>
                <c:ptCount val="1"/>
                <c:pt idx="0">
                  <c:v>rubber and plastic products 22</c:v>
                </c:pt>
              </c:strCache>
            </c:strRef>
          </c:tx>
          <c:spPr>
            <a:ln w="28575" cap="rnd">
              <a:solidFill>
                <a:schemeClr val="accent6">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'BIFUbC-electricity'!$B$12:$AF$12</c:f>
              <c:numCache>
                <c:formatCode>0.00E+00</c:formatCode>
                <c:ptCount val="31"/>
                <c:pt idx="0">
                  <c:v>90858102826993.719</c:v>
                </c:pt>
                <c:pt idx="1">
                  <c:v>96250052119620.688</c:v>
                </c:pt>
                <c:pt idx="2">
                  <c:v>101642001412247.66</c:v>
                </c:pt>
                <c:pt idx="3">
                  <c:v>107033950704874.63</c:v>
                </c:pt>
                <c:pt idx="4">
                  <c:v>112425899997501.61</c:v>
                </c:pt>
                <c:pt idx="5">
                  <c:v>117817849290128.58</c:v>
                </c:pt>
                <c:pt idx="6">
                  <c:v>120357869258239.91</c:v>
                </c:pt>
                <c:pt idx="7">
                  <c:v>122897889226352.13</c:v>
                </c:pt>
                <c:pt idx="8">
                  <c:v>125437909194464.36</c:v>
                </c:pt>
                <c:pt idx="9">
                  <c:v>127977929162576.58</c:v>
                </c:pt>
                <c:pt idx="10">
                  <c:v>130517949130689.7</c:v>
                </c:pt>
                <c:pt idx="11">
                  <c:v>132763113633972.11</c:v>
                </c:pt>
                <c:pt idx="12">
                  <c:v>135008278137254.53</c:v>
                </c:pt>
                <c:pt idx="13">
                  <c:v>137253442640536.94</c:v>
                </c:pt>
                <c:pt idx="14">
                  <c:v>139498607143819.36</c:v>
                </c:pt>
                <c:pt idx="15">
                  <c:v>141743771647101.78</c:v>
                </c:pt>
                <c:pt idx="16">
                  <c:v>143857494557627.84</c:v>
                </c:pt>
                <c:pt idx="17">
                  <c:v>145971217468154.78</c:v>
                </c:pt>
                <c:pt idx="18">
                  <c:v>148084940378681.75</c:v>
                </c:pt>
                <c:pt idx="19">
                  <c:v>150198663289208.69</c:v>
                </c:pt>
                <c:pt idx="20">
                  <c:v>152312386199736.56</c:v>
                </c:pt>
                <c:pt idx="21">
                  <c:v>154601364567269.28</c:v>
                </c:pt>
                <c:pt idx="22">
                  <c:v>156770850577753.56</c:v>
                </c:pt>
                <c:pt idx="23">
                  <c:v>158940336588236.97</c:v>
                </c:pt>
                <c:pt idx="24">
                  <c:v>161109822598720.34</c:v>
                </c:pt>
                <c:pt idx="25">
                  <c:v>163279308609204.63</c:v>
                </c:pt>
                <c:pt idx="26">
                  <c:v>165448794619688</c:v>
                </c:pt>
                <c:pt idx="27">
                  <c:v>167618280630172.28</c:v>
                </c:pt>
                <c:pt idx="28">
                  <c:v>169787766640655.66</c:v>
                </c:pt>
                <c:pt idx="29">
                  <c:v>171957252651139.03</c:v>
                </c:pt>
                <c:pt idx="30">
                  <c:v>174126738661623.31</c:v>
                </c:pt>
              </c:numCache>
            </c:numRef>
          </c:val>
          <c:smooth val="0"/>
          <c:extLst>
            <c:ext xmlns:c16="http://schemas.microsoft.com/office/drawing/2014/chart" uri="{C3380CC4-5D6E-409C-BE32-E72D297353CC}">
              <c16:uniqueId val="{0000000B-E887-4CA1-872D-B12AF0731450}"/>
            </c:ext>
          </c:extLst>
        </c:ser>
        <c:ser>
          <c:idx val="12"/>
          <c:order val="12"/>
          <c:tx>
            <c:strRef>
              <c:f>'BIFUbC-electricity'!$A$13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'BIFUbC-electricity'!$B$13:$AF$13</c:f>
              <c:numCache>
                <c:formatCode>0.00E+00</c:formatCode>
                <c:ptCount val="31"/>
                <c:pt idx="0">
                  <c:v>10404035147059.492</c:v>
                </c:pt>
                <c:pt idx="1">
                  <c:v>10786365496205.508</c:v>
                </c:pt>
                <c:pt idx="2">
                  <c:v>11168695845351.523</c:v>
                </c:pt>
                <c:pt idx="3">
                  <c:v>11551026194497.539</c:v>
                </c:pt>
                <c:pt idx="4">
                  <c:v>11933356543643.557</c:v>
                </c:pt>
                <c:pt idx="5">
                  <c:v>12315686892789.572</c:v>
                </c:pt>
                <c:pt idx="6">
                  <c:v>12414871120918.711</c:v>
                </c:pt>
                <c:pt idx="7">
                  <c:v>12514055349047.848</c:v>
                </c:pt>
                <c:pt idx="8">
                  <c:v>12613239577176.984</c:v>
                </c:pt>
                <c:pt idx="9">
                  <c:v>12712423805306.121</c:v>
                </c:pt>
                <c:pt idx="10">
                  <c:v>12811608033435.256</c:v>
                </c:pt>
                <c:pt idx="11">
                  <c:v>12864007248295.934</c:v>
                </c:pt>
                <c:pt idx="12">
                  <c:v>12916406463156.609</c:v>
                </c:pt>
                <c:pt idx="13">
                  <c:v>12968805678017.285</c:v>
                </c:pt>
                <c:pt idx="14">
                  <c:v>13021204892877.961</c:v>
                </c:pt>
                <c:pt idx="15">
                  <c:v>13073604107738.639</c:v>
                </c:pt>
                <c:pt idx="16">
                  <c:v>13111032118353.404</c:v>
                </c:pt>
                <c:pt idx="17">
                  <c:v>13148460128968.174</c:v>
                </c:pt>
                <c:pt idx="18">
                  <c:v>13185888139582.941</c:v>
                </c:pt>
                <c:pt idx="19">
                  <c:v>13223316150197.711</c:v>
                </c:pt>
                <c:pt idx="20">
                  <c:v>13260744160812.477</c:v>
                </c:pt>
                <c:pt idx="21">
                  <c:v>13318133777088.465</c:v>
                </c:pt>
                <c:pt idx="22">
                  <c:v>13361913207686.336</c:v>
                </c:pt>
                <c:pt idx="23">
                  <c:v>13405692638284.219</c:v>
                </c:pt>
                <c:pt idx="24">
                  <c:v>13449472068882.104</c:v>
                </c:pt>
                <c:pt idx="25">
                  <c:v>13493251499479.986</c:v>
                </c:pt>
                <c:pt idx="26">
                  <c:v>13537030930077.857</c:v>
                </c:pt>
                <c:pt idx="27">
                  <c:v>13580810360675.74</c:v>
                </c:pt>
                <c:pt idx="28">
                  <c:v>13624589791273.623</c:v>
                </c:pt>
                <c:pt idx="29">
                  <c:v>13668369221871.508</c:v>
                </c:pt>
                <c:pt idx="30">
                  <c:v>13712148652469.391</c:v>
                </c:pt>
              </c:numCache>
            </c:numRef>
          </c:val>
          <c:smooth val="0"/>
          <c:extLst>
            <c:ext xmlns:c16="http://schemas.microsoft.com/office/drawing/2014/chart" uri="{C3380CC4-5D6E-409C-BE32-E72D297353CC}">
              <c16:uniqueId val="{0000000C-E887-4CA1-872D-B12AF0731450}"/>
            </c:ext>
          </c:extLst>
        </c:ser>
        <c:ser>
          <c:idx val="13"/>
          <c:order val="13"/>
          <c:tx>
            <c:strRef>
              <c:f>'BIFUbC-electricity'!$A$14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'BIFUbC-electricity'!$B$14:$AF$14</c:f>
              <c:numCache>
                <c:formatCode>0.00E+00</c:formatCode>
                <c:ptCount val="31"/>
                <c:pt idx="0">
                  <c:v>26220007280777.914</c:v>
                </c:pt>
                <c:pt idx="1">
                  <c:v>27183547330054.297</c:v>
                </c:pt>
                <c:pt idx="2">
                  <c:v>28147087379330.68</c:v>
                </c:pt>
                <c:pt idx="3">
                  <c:v>29110627428607.059</c:v>
                </c:pt>
                <c:pt idx="4">
                  <c:v>30074167477883.441</c:v>
                </c:pt>
                <c:pt idx="5">
                  <c:v>31037707527159.824</c:v>
                </c:pt>
                <c:pt idx="6">
                  <c:v>31287669310922.094</c:v>
                </c:pt>
                <c:pt idx="7">
                  <c:v>31537631094684.359</c:v>
                </c:pt>
                <c:pt idx="8">
                  <c:v>31787592878446.625</c:v>
                </c:pt>
                <c:pt idx="9">
                  <c:v>32037554662208.891</c:v>
                </c:pt>
                <c:pt idx="10">
                  <c:v>32287516445971.156</c:v>
                </c:pt>
                <c:pt idx="11">
                  <c:v>32419571727958.766</c:v>
                </c:pt>
                <c:pt idx="12">
                  <c:v>32551627009946.379</c:v>
                </c:pt>
                <c:pt idx="13">
                  <c:v>32683682291933.992</c:v>
                </c:pt>
                <c:pt idx="14">
                  <c:v>32815737573921.602</c:v>
                </c:pt>
                <c:pt idx="15">
                  <c:v>32947792855909.219</c:v>
                </c:pt>
                <c:pt idx="16">
                  <c:v>33042118057328.938</c:v>
                </c:pt>
                <c:pt idx="17">
                  <c:v>33136443258748.66</c:v>
                </c:pt>
                <c:pt idx="18">
                  <c:v>33230768460168.383</c:v>
                </c:pt>
                <c:pt idx="19">
                  <c:v>33325093661588.105</c:v>
                </c:pt>
                <c:pt idx="20">
                  <c:v>33419418863007.824</c:v>
                </c:pt>
                <c:pt idx="21">
                  <c:v>33564050838518.09</c:v>
                </c:pt>
                <c:pt idx="22">
                  <c:v>33674382740784.773</c:v>
                </c:pt>
                <c:pt idx="23">
                  <c:v>33784714643051.488</c:v>
                </c:pt>
                <c:pt idx="24">
                  <c:v>33895046545318.199</c:v>
                </c:pt>
                <c:pt idx="25">
                  <c:v>34005378447584.91</c:v>
                </c:pt>
                <c:pt idx="26">
                  <c:v>34115710349851.594</c:v>
                </c:pt>
                <c:pt idx="27">
                  <c:v>34226042252118.309</c:v>
                </c:pt>
                <c:pt idx="28">
                  <c:v>34336374154385.02</c:v>
                </c:pt>
                <c:pt idx="29">
                  <c:v>34446706056651.73</c:v>
                </c:pt>
                <c:pt idx="30">
                  <c:v>34557037958918.445</c:v>
                </c:pt>
              </c:numCache>
            </c:numRef>
          </c:val>
          <c:smooth val="0"/>
          <c:extLst>
            <c:ext xmlns:c16="http://schemas.microsoft.com/office/drawing/2014/chart" uri="{C3380CC4-5D6E-409C-BE32-E72D297353CC}">
              <c16:uniqueId val="{0000000D-E887-4CA1-872D-B12AF0731450}"/>
            </c:ext>
          </c:extLst>
        </c:ser>
        <c:ser>
          <c:idx val="14"/>
          <c:order val="14"/>
          <c:tx>
            <c:strRef>
              <c:f>'BIFUbC-electricity'!$A$15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'BIFUbC-electricity'!$B$15:$AF$15</c:f>
              <c:numCache>
                <c:formatCode>0.00E+00</c:formatCode>
                <c:ptCount val="31"/>
                <c:pt idx="0">
                  <c:v>113453815414940.44</c:v>
                </c:pt>
                <c:pt idx="1">
                  <c:v>111582803194702.36</c:v>
                </c:pt>
                <c:pt idx="2">
                  <c:v>109711790974464.27</c:v>
                </c:pt>
                <c:pt idx="3">
                  <c:v>107840778754226.19</c:v>
                </c:pt>
                <c:pt idx="4">
                  <c:v>105969766533988.09</c:v>
                </c:pt>
                <c:pt idx="5">
                  <c:v>104098754313750</c:v>
                </c:pt>
                <c:pt idx="6">
                  <c:v>103464247620790</c:v>
                </c:pt>
                <c:pt idx="7">
                  <c:v>102829740927830</c:v>
                </c:pt>
                <c:pt idx="8">
                  <c:v>102195234234870</c:v>
                </c:pt>
                <c:pt idx="9">
                  <c:v>101560727541910</c:v>
                </c:pt>
                <c:pt idx="10">
                  <c:v>100926220848950</c:v>
                </c:pt>
                <c:pt idx="11">
                  <c:v>100648624170780</c:v>
                </c:pt>
                <c:pt idx="12">
                  <c:v>100371027492610</c:v>
                </c:pt>
                <c:pt idx="13">
                  <c:v>100093430814440</c:v>
                </c:pt>
                <c:pt idx="14">
                  <c:v>99815834136270</c:v>
                </c:pt>
                <c:pt idx="15">
                  <c:v>99538237458099.984</c:v>
                </c:pt>
                <c:pt idx="16">
                  <c:v>99395473452184</c:v>
                </c:pt>
                <c:pt idx="17">
                  <c:v>99252709446268</c:v>
                </c:pt>
                <c:pt idx="18">
                  <c:v>99109945440352.063</c:v>
                </c:pt>
                <c:pt idx="19">
                  <c:v>98967181434436.063</c:v>
                </c:pt>
                <c:pt idx="20">
                  <c:v>98824417428520</c:v>
                </c:pt>
                <c:pt idx="21">
                  <c:v>98501876526265.375</c:v>
                </c:pt>
                <c:pt idx="22">
                  <c:v>98301910780605.25</c:v>
                </c:pt>
                <c:pt idx="23">
                  <c:v>98101945034945.125</c:v>
                </c:pt>
                <c:pt idx="24">
                  <c:v>97901979289285</c:v>
                </c:pt>
                <c:pt idx="25">
                  <c:v>97702013543624.938</c:v>
                </c:pt>
                <c:pt idx="26">
                  <c:v>97502047797964.813</c:v>
                </c:pt>
                <c:pt idx="27">
                  <c:v>97302082052304.688</c:v>
                </c:pt>
                <c:pt idx="28">
                  <c:v>97102116306644.563</c:v>
                </c:pt>
                <c:pt idx="29">
                  <c:v>96902150560984.438</c:v>
                </c:pt>
                <c:pt idx="30">
                  <c:v>96702184815324.313</c:v>
                </c:pt>
              </c:numCache>
            </c:numRef>
          </c:val>
          <c:smooth val="0"/>
          <c:extLst>
            <c:ext xmlns:c16="http://schemas.microsoft.com/office/drawing/2014/chart" uri="{C3380CC4-5D6E-409C-BE32-E72D297353CC}">
              <c16:uniqueId val="{0000000E-E887-4CA1-872D-B12AF0731450}"/>
            </c:ext>
          </c:extLst>
        </c:ser>
        <c:ser>
          <c:idx val="15"/>
          <c:order val="15"/>
          <c:tx>
            <c:strRef>
              <c:f>'BIFUbC-electricity'!$A$16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'BIFUbC-electricity'!$B$16:$AF$16</c:f>
              <c:numCache>
                <c:formatCode>0.00E+00</c:formatCode>
                <c:ptCount val="31"/>
                <c:pt idx="0">
                  <c:v>13385046457348.111</c:v>
                </c:pt>
                <c:pt idx="1">
                  <c:v>13813226839212.182</c:v>
                </c:pt>
                <c:pt idx="2">
                  <c:v>14241407221076.248</c:v>
                </c:pt>
                <c:pt idx="3">
                  <c:v>14669587602940.316</c:v>
                </c:pt>
                <c:pt idx="4">
                  <c:v>15097767984804.383</c:v>
                </c:pt>
                <c:pt idx="5">
                  <c:v>15525948366668.449</c:v>
                </c:pt>
                <c:pt idx="6">
                  <c:v>15644036824427.035</c:v>
                </c:pt>
                <c:pt idx="7">
                  <c:v>15762125282185.619</c:v>
                </c:pt>
                <c:pt idx="8">
                  <c:v>15880213739944.203</c:v>
                </c:pt>
                <c:pt idx="9">
                  <c:v>15998302197702.789</c:v>
                </c:pt>
                <c:pt idx="10">
                  <c:v>16116390655461.373</c:v>
                </c:pt>
                <c:pt idx="11">
                  <c:v>16213008484536.578</c:v>
                </c:pt>
                <c:pt idx="12">
                  <c:v>16309626313611.783</c:v>
                </c:pt>
                <c:pt idx="13">
                  <c:v>16406244142686.99</c:v>
                </c:pt>
                <c:pt idx="14">
                  <c:v>16502861971762.195</c:v>
                </c:pt>
                <c:pt idx="15">
                  <c:v>16599479800837.402</c:v>
                </c:pt>
                <c:pt idx="16">
                  <c:v>16704149115668.873</c:v>
                </c:pt>
                <c:pt idx="17">
                  <c:v>16808818430500.346</c:v>
                </c:pt>
                <c:pt idx="18">
                  <c:v>16913487745331.818</c:v>
                </c:pt>
                <c:pt idx="19">
                  <c:v>17018157060163.291</c:v>
                </c:pt>
                <c:pt idx="20">
                  <c:v>17122826374994.764</c:v>
                </c:pt>
                <c:pt idx="21">
                  <c:v>17216760375484.547</c:v>
                </c:pt>
                <c:pt idx="22">
                  <c:v>17318013908480.02</c:v>
                </c:pt>
                <c:pt idx="23">
                  <c:v>17419267441475.492</c:v>
                </c:pt>
                <c:pt idx="24">
                  <c:v>17520520974470.967</c:v>
                </c:pt>
                <c:pt idx="25">
                  <c:v>17621774507466.438</c:v>
                </c:pt>
                <c:pt idx="26">
                  <c:v>17723028040461.953</c:v>
                </c:pt>
                <c:pt idx="27">
                  <c:v>17824281573457.426</c:v>
                </c:pt>
                <c:pt idx="28">
                  <c:v>17925535106452.898</c:v>
                </c:pt>
                <c:pt idx="29">
                  <c:v>18026788639448.371</c:v>
                </c:pt>
                <c:pt idx="30">
                  <c:v>18128042172443.844</c:v>
                </c:pt>
              </c:numCache>
            </c:numRef>
          </c:val>
          <c:smooth val="0"/>
          <c:extLst>
            <c:ext xmlns:c16="http://schemas.microsoft.com/office/drawing/2014/chart" uri="{C3380CC4-5D6E-409C-BE32-E72D297353CC}">
              <c16:uniqueId val="{0000000F-E887-4CA1-872D-B12AF0731450}"/>
            </c:ext>
          </c:extLst>
        </c:ser>
        <c:ser>
          <c:idx val="16"/>
          <c:order val="16"/>
          <c:tx>
            <c:strRef>
              <c:f>'BIFUbC-electricity'!$A$17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'BIFUbC-electricity'!$B$17:$AF$17</c:f>
              <c:numCache>
                <c:formatCode>0.00E+00</c:formatCode>
                <c:ptCount val="31"/>
                <c:pt idx="0">
                  <c:v>26170858905322.965</c:v>
                </c:pt>
                <c:pt idx="1">
                  <c:v>27008050497858.688</c:v>
                </c:pt>
                <c:pt idx="2">
                  <c:v>27845242090394.402</c:v>
                </c:pt>
                <c:pt idx="3">
                  <c:v>28682433682930.121</c:v>
                </c:pt>
                <c:pt idx="4">
                  <c:v>29519625275465.836</c:v>
                </c:pt>
                <c:pt idx="5">
                  <c:v>30356816868001.551</c:v>
                </c:pt>
                <c:pt idx="6">
                  <c:v>30587707091370.965</c:v>
                </c:pt>
                <c:pt idx="7">
                  <c:v>30818597314740.383</c:v>
                </c:pt>
                <c:pt idx="8">
                  <c:v>31049487538109.797</c:v>
                </c:pt>
                <c:pt idx="9">
                  <c:v>31280377761479.211</c:v>
                </c:pt>
                <c:pt idx="10">
                  <c:v>31511267984848.629</c:v>
                </c:pt>
                <c:pt idx="11">
                  <c:v>31700178167605.422</c:v>
                </c:pt>
                <c:pt idx="12">
                  <c:v>31889088350362.215</c:v>
                </c:pt>
                <c:pt idx="13">
                  <c:v>32077998533119.012</c:v>
                </c:pt>
                <c:pt idx="14">
                  <c:v>32266908715875.805</c:v>
                </c:pt>
                <c:pt idx="15">
                  <c:v>32455818898632.605</c:v>
                </c:pt>
                <c:pt idx="16">
                  <c:v>32660471596619.125</c:v>
                </c:pt>
                <c:pt idx="17">
                  <c:v>32865124294605.652</c:v>
                </c:pt>
                <c:pt idx="18">
                  <c:v>33069776992592.18</c:v>
                </c:pt>
                <c:pt idx="19">
                  <c:v>33274429690578.707</c:v>
                </c:pt>
                <c:pt idx="20">
                  <c:v>33479082388565.234</c:v>
                </c:pt>
                <c:pt idx="21">
                  <c:v>33662745066245.453</c:v>
                </c:pt>
                <c:pt idx="22">
                  <c:v>33860719121407.23</c:v>
                </c:pt>
                <c:pt idx="23">
                  <c:v>34058693176569.008</c:v>
                </c:pt>
                <c:pt idx="24">
                  <c:v>34256667231730.785</c:v>
                </c:pt>
                <c:pt idx="25">
                  <c:v>34454641286892.563</c:v>
                </c:pt>
                <c:pt idx="26">
                  <c:v>34652615342054.422</c:v>
                </c:pt>
                <c:pt idx="27">
                  <c:v>34850589397216.199</c:v>
                </c:pt>
                <c:pt idx="28">
                  <c:v>35048563452377.977</c:v>
                </c:pt>
                <c:pt idx="29">
                  <c:v>35246537507539.75</c:v>
                </c:pt>
                <c:pt idx="30">
                  <c:v>35444511562701.531</c:v>
                </c:pt>
              </c:numCache>
            </c:numRef>
          </c:val>
          <c:smooth val="0"/>
          <c:extLst>
            <c:ext xmlns:c16="http://schemas.microsoft.com/office/drawing/2014/chart" uri="{C3380CC4-5D6E-409C-BE32-E72D297353CC}">
              <c16:uniqueId val="{00000010-E887-4CA1-872D-B12AF0731450}"/>
            </c:ext>
          </c:extLst>
        </c:ser>
        <c:ser>
          <c:idx val="17"/>
          <c:order val="17"/>
          <c:tx>
            <c:strRef>
              <c:f>'BIFUbC-electricity'!$A$18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'BIFUbC-electricity'!$B$18:$AF$18</c:f>
              <c:numCache>
                <c:formatCode>0.00E+00</c:formatCode>
                <c:ptCount val="31"/>
                <c:pt idx="0">
                  <c:v>192637186829205.59</c:v>
                </c:pt>
                <c:pt idx="1">
                  <c:v>201398099681835.91</c:v>
                </c:pt>
                <c:pt idx="2">
                  <c:v>210159012534466.25</c:v>
                </c:pt>
                <c:pt idx="3">
                  <c:v>218919925387096.59</c:v>
                </c:pt>
                <c:pt idx="4">
                  <c:v>227680838239726.91</c:v>
                </c:pt>
                <c:pt idx="5">
                  <c:v>236441751092357.22</c:v>
                </c:pt>
                <c:pt idx="6">
                  <c:v>240731891732814.81</c:v>
                </c:pt>
                <c:pt idx="7">
                  <c:v>245022032373273.53</c:v>
                </c:pt>
                <c:pt idx="8">
                  <c:v>249312173013732.22</c:v>
                </c:pt>
                <c:pt idx="9">
                  <c:v>253602313654190.94</c:v>
                </c:pt>
                <c:pt idx="10">
                  <c:v>257892454294650.75</c:v>
                </c:pt>
                <c:pt idx="11">
                  <c:v>261474171711402.94</c:v>
                </c:pt>
                <c:pt idx="12">
                  <c:v>265055889128155.13</c:v>
                </c:pt>
                <c:pt idx="13">
                  <c:v>268637606544907.31</c:v>
                </c:pt>
                <c:pt idx="14">
                  <c:v>272219323961659.5</c:v>
                </c:pt>
                <c:pt idx="15">
                  <c:v>275801041378411.69</c:v>
                </c:pt>
                <c:pt idx="16">
                  <c:v>279488362257082.84</c:v>
                </c:pt>
                <c:pt idx="17">
                  <c:v>283175683135754</c:v>
                </c:pt>
                <c:pt idx="18">
                  <c:v>286863004014425.19</c:v>
                </c:pt>
                <c:pt idx="19">
                  <c:v>290550324893096.38</c:v>
                </c:pt>
                <c:pt idx="20">
                  <c:v>294237645771767.5</c:v>
                </c:pt>
                <c:pt idx="21">
                  <c:v>297784162034546.75</c:v>
                </c:pt>
                <c:pt idx="22">
                  <c:v>301426681444524.88</c:v>
                </c:pt>
                <c:pt idx="23">
                  <c:v>305069200854504.19</c:v>
                </c:pt>
                <c:pt idx="24">
                  <c:v>308711720264482.31</c:v>
                </c:pt>
                <c:pt idx="25">
                  <c:v>312354239674460.5</c:v>
                </c:pt>
                <c:pt idx="26">
                  <c:v>315996759084438.69</c:v>
                </c:pt>
                <c:pt idx="27">
                  <c:v>319639278494416.81</c:v>
                </c:pt>
                <c:pt idx="28">
                  <c:v>323281797904395</c:v>
                </c:pt>
                <c:pt idx="29">
                  <c:v>326924317314373.19</c:v>
                </c:pt>
                <c:pt idx="30">
                  <c:v>330566836724351.31</c:v>
                </c:pt>
              </c:numCache>
            </c:numRef>
          </c:val>
          <c:smooth val="0"/>
          <c:extLst>
            <c:ext xmlns:c16="http://schemas.microsoft.com/office/drawing/2014/chart" uri="{C3380CC4-5D6E-409C-BE32-E72D297353CC}">
              <c16:uniqueId val="{00000011-E887-4CA1-872D-B12AF0731450}"/>
            </c:ext>
          </c:extLst>
        </c:ser>
        <c:ser>
          <c:idx val="18"/>
          <c:order val="18"/>
          <c:tx>
            <c:strRef>
              <c:f>'BIFUbC-electricity'!$A$19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'BIFUbC-electricity'!$B$19:$AF$19</c:f>
              <c:numCache>
                <c:formatCode>0.00E+00</c:formatCode>
                <c:ptCount val="31"/>
                <c:pt idx="0">
                  <c:v>33545824591684.805</c:v>
                </c:pt>
                <c:pt idx="1">
                  <c:v>35071449268076.813</c:v>
                </c:pt>
                <c:pt idx="2">
                  <c:v>36597073944468.82</c:v>
                </c:pt>
                <c:pt idx="3">
                  <c:v>38122698620860.836</c:v>
                </c:pt>
                <c:pt idx="4">
                  <c:v>39648323297252.844</c:v>
                </c:pt>
                <c:pt idx="5">
                  <c:v>41173947973644.852</c:v>
                </c:pt>
                <c:pt idx="6">
                  <c:v>41921032727981.75</c:v>
                </c:pt>
                <c:pt idx="7">
                  <c:v>42668117482318.844</c:v>
                </c:pt>
                <c:pt idx="8">
                  <c:v>43415202236655.938</c:v>
                </c:pt>
                <c:pt idx="9">
                  <c:v>44162286990993.031</c:v>
                </c:pt>
                <c:pt idx="10">
                  <c:v>44909371745330.32</c:v>
                </c:pt>
                <c:pt idx="11">
                  <c:v>45533091735105.086</c:v>
                </c:pt>
                <c:pt idx="12">
                  <c:v>46156811724879.844</c:v>
                </c:pt>
                <c:pt idx="13">
                  <c:v>46780531714654.609</c:v>
                </c:pt>
                <c:pt idx="14">
                  <c:v>47404251704429.375</c:v>
                </c:pt>
                <c:pt idx="15">
                  <c:v>48027971694204.141</c:v>
                </c:pt>
                <c:pt idx="16">
                  <c:v>48670081462547.195</c:v>
                </c:pt>
                <c:pt idx="17">
                  <c:v>49312191230890.258</c:v>
                </c:pt>
                <c:pt idx="18">
                  <c:v>49954300999233.32</c:v>
                </c:pt>
                <c:pt idx="19">
                  <c:v>50596410767576.383</c:v>
                </c:pt>
                <c:pt idx="20">
                  <c:v>51238520535919.445</c:v>
                </c:pt>
                <c:pt idx="21">
                  <c:v>51856110599504.773</c:v>
                </c:pt>
                <c:pt idx="22">
                  <c:v>52490418643606.719</c:v>
                </c:pt>
                <c:pt idx="23">
                  <c:v>53124726687708.859</c:v>
                </c:pt>
                <c:pt idx="24">
                  <c:v>53759034731810.813</c:v>
                </c:pt>
                <c:pt idx="25">
                  <c:v>54393342775912.758</c:v>
                </c:pt>
                <c:pt idx="26">
                  <c:v>55027650820014.703</c:v>
                </c:pt>
                <c:pt idx="27">
                  <c:v>55661958864116.648</c:v>
                </c:pt>
                <c:pt idx="28">
                  <c:v>56296266908218.602</c:v>
                </c:pt>
                <c:pt idx="29">
                  <c:v>56930574952320.547</c:v>
                </c:pt>
                <c:pt idx="30">
                  <c:v>57564882996422.492</c:v>
                </c:pt>
              </c:numCache>
            </c:numRef>
          </c:val>
          <c:smooth val="0"/>
          <c:extLst>
            <c:ext xmlns:c16="http://schemas.microsoft.com/office/drawing/2014/chart" uri="{C3380CC4-5D6E-409C-BE32-E72D297353CC}">
              <c16:uniqueId val="{00000012-E887-4CA1-872D-B12AF0731450}"/>
            </c:ext>
          </c:extLst>
        </c:ser>
        <c:ser>
          <c:idx val="19"/>
          <c:order val="19"/>
          <c:tx>
            <c:strRef>
              <c:f>'BIFUbC-electricity'!$A$20</c:f>
              <c:strCache>
                <c:ptCount val="1"/>
                <c:pt idx="0">
                  <c:v>other machinery 28</c:v>
                </c:pt>
              </c:strCache>
            </c:strRef>
          </c:tx>
          <c:spPr>
            <a:ln w="28575" cap="rnd">
              <a:solidFill>
                <a:schemeClr val="accent2">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'BIFUbC-electricity'!$B$20:$AF$20</c:f>
              <c:numCache>
                <c:formatCode>0.00E+00</c:formatCode>
                <c:ptCount val="31"/>
                <c:pt idx="0">
                  <c:v>52369204288318.344</c:v>
                </c:pt>
                <c:pt idx="1">
                  <c:v>54750894150402.602</c:v>
                </c:pt>
                <c:pt idx="2">
                  <c:v>57132584012486.867</c:v>
                </c:pt>
                <c:pt idx="3">
                  <c:v>59514273874571.141</c:v>
                </c:pt>
                <c:pt idx="4">
                  <c:v>61895963736655.398</c:v>
                </c:pt>
                <c:pt idx="5">
                  <c:v>64277653598739.664</c:v>
                </c:pt>
                <c:pt idx="6">
                  <c:v>65443945815335.086</c:v>
                </c:pt>
                <c:pt idx="7">
                  <c:v>66610238031930.813</c:v>
                </c:pt>
                <c:pt idx="8">
                  <c:v>67776530248526.531</c:v>
                </c:pt>
                <c:pt idx="9">
                  <c:v>68942822465122.258</c:v>
                </c:pt>
                <c:pt idx="10">
                  <c:v>70109114681718.281</c:v>
                </c:pt>
                <c:pt idx="11">
                  <c:v>71082819157932.563</c:v>
                </c:pt>
                <c:pt idx="12">
                  <c:v>72056523634146.828</c:v>
                </c:pt>
                <c:pt idx="13">
                  <c:v>73030228110361.109</c:v>
                </c:pt>
                <c:pt idx="14">
                  <c:v>74003932586575.375</c:v>
                </c:pt>
                <c:pt idx="15">
                  <c:v>74977637062789.656</c:v>
                </c:pt>
                <c:pt idx="16">
                  <c:v>75980050270489.359</c:v>
                </c:pt>
                <c:pt idx="17">
                  <c:v>76982463478189.078</c:v>
                </c:pt>
                <c:pt idx="18">
                  <c:v>77984876685888.781</c:v>
                </c:pt>
                <c:pt idx="19">
                  <c:v>78987289893588.484</c:v>
                </c:pt>
                <c:pt idx="20">
                  <c:v>79989703101288.203</c:v>
                </c:pt>
                <c:pt idx="21">
                  <c:v>80953838000340.656</c:v>
                </c:pt>
                <c:pt idx="22">
                  <c:v>81944071746198.047</c:v>
                </c:pt>
                <c:pt idx="23">
                  <c:v>82934305492055.719</c:v>
                </c:pt>
                <c:pt idx="24">
                  <c:v>83924539237913.094</c:v>
                </c:pt>
                <c:pt idx="25">
                  <c:v>84914772983770.469</c:v>
                </c:pt>
                <c:pt idx="26">
                  <c:v>85905006729627.844</c:v>
                </c:pt>
                <c:pt idx="27">
                  <c:v>86895240475485.219</c:v>
                </c:pt>
                <c:pt idx="28">
                  <c:v>87885474221342.594</c:v>
                </c:pt>
                <c:pt idx="29">
                  <c:v>88875707967199.969</c:v>
                </c:pt>
                <c:pt idx="30">
                  <c:v>89865941713057.344</c:v>
                </c:pt>
              </c:numCache>
            </c:numRef>
          </c:val>
          <c:smooth val="0"/>
          <c:extLst>
            <c:ext xmlns:c16="http://schemas.microsoft.com/office/drawing/2014/chart" uri="{C3380CC4-5D6E-409C-BE32-E72D297353CC}">
              <c16:uniqueId val="{00000013-E887-4CA1-872D-B12AF0731450}"/>
            </c:ext>
          </c:extLst>
        </c:ser>
        <c:ser>
          <c:idx val="20"/>
          <c:order val="20"/>
          <c:tx>
            <c:strRef>
              <c:f>'BIFUbC-electricity'!$A$21</c:f>
              <c:strCache>
                <c:ptCount val="1"/>
                <c:pt idx="0">
                  <c:v>road vehicles 29</c:v>
                </c:pt>
              </c:strCache>
            </c:strRef>
          </c:tx>
          <c:spPr>
            <a:ln w="28575" cap="rnd">
              <a:solidFill>
                <a:schemeClr val="accent3">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'BIFUbC-electricity'!$B$21:$AF$21</c:f>
              <c:numCache>
                <c:formatCode>0.00E+00</c:formatCode>
                <c:ptCount val="31"/>
                <c:pt idx="0">
                  <c:v>54677648064913.984</c:v>
                </c:pt>
                <c:pt idx="1">
                  <c:v>57164323236869.289</c:v>
                </c:pt>
                <c:pt idx="2">
                  <c:v>59650998408824.609</c:v>
                </c:pt>
                <c:pt idx="3">
                  <c:v>62137673580779.922</c:v>
                </c:pt>
                <c:pt idx="4">
                  <c:v>64624348752735.234</c:v>
                </c:pt>
                <c:pt idx="5">
                  <c:v>67111023924690.547</c:v>
                </c:pt>
                <c:pt idx="6">
                  <c:v>68328726508231.188</c:v>
                </c:pt>
                <c:pt idx="7">
                  <c:v>69546429091772.148</c:v>
                </c:pt>
                <c:pt idx="8">
                  <c:v>70764131675313.109</c:v>
                </c:pt>
                <c:pt idx="9">
                  <c:v>71981834258854.063</c:v>
                </c:pt>
                <c:pt idx="10">
                  <c:v>73199536842395.328</c:v>
                </c:pt>
                <c:pt idx="11">
                  <c:v>74216162383936.188</c:v>
                </c:pt>
                <c:pt idx="12">
                  <c:v>75232787925477.047</c:v>
                </c:pt>
                <c:pt idx="13">
                  <c:v>76249413467017.906</c:v>
                </c:pt>
                <c:pt idx="14">
                  <c:v>77266039008558.766</c:v>
                </c:pt>
                <c:pt idx="15">
                  <c:v>78282664550099.625</c:v>
                </c:pt>
                <c:pt idx="16">
                  <c:v>79329264309081.5</c:v>
                </c:pt>
                <c:pt idx="17">
                  <c:v>80375864068063.359</c:v>
                </c:pt>
                <c:pt idx="18">
                  <c:v>81422463827045.234</c:v>
                </c:pt>
                <c:pt idx="19">
                  <c:v>82469063586027.109</c:v>
                </c:pt>
                <c:pt idx="20">
                  <c:v>83515663345008.969</c:v>
                </c:pt>
                <c:pt idx="21">
                  <c:v>84522297480736.156</c:v>
                </c:pt>
                <c:pt idx="22">
                  <c:v>85556180905046.063</c:v>
                </c:pt>
                <c:pt idx="23">
                  <c:v>86590064329356.266</c:v>
                </c:pt>
                <c:pt idx="24">
                  <c:v>87623947753666.172</c:v>
                </c:pt>
                <c:pt idx="25">
                  <c:v>88657831177976.063</c:v>
                </c:pt>
                <c:pt idx="26">
                  <c:v>89691714602285.953</c:v>
                </c:pt>
                <c:pt idx="27">
                  <c:v>90725598026595.859</c:v>
                </c:pt>
                <c:pt idx="28">
                  <c:v>91759481450905.75</c:v>
                </c:pt>
                <c:pt idx="29">
                  <c:v>92793364875215.641</c:v>
                </c:pt>
                <c:pt idx="30">
                  <c:v>93827248299525.547</c:v>
                </c:pt>
              </c:numCache>
            </c:numRef>
          </c:val>
          <c:smooth val="0"/>
          <c:extLst>
            <c:ext xmlns:c16="http://schemas.microsoft.com/office/drawing/2014/chart" uri="{C3380CC4-5D6E-409C-BE32-E72D297353CC}">
              <c16:uniqueId val="{00000014-E887-4CA1-872D-B12AF0731450}"/>
            </c:ext>
          </c:extLst>
        </c:ser>
        <c:ser>
          <c:idx val="21"/>
          <c:order val="21"/>
          <c:tx>
            <c:strRef>
              <c:f>'BIFUbC-electricity'!$A$22</c:f>
              <c:strCache>
                <c:ptCount val="1"/>
                <c:pt idx="0">
                  <c:v>nonroad vehicles 30</c:v>
                </c:pt>
              </c:strCache>
            </c:strRef>
          </c:tx>
          <c:spPr>
            <a:ln w="28575" cap="rnd">
              <a:solidFill>
                <a:schemeClr val="accent4">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'BIFUbC-electricity'!$B$22:$AF$22</c:f>
              <c:numCache>
                <c:formatCode>0.00E+00</c:formatCode>
                <c:ptCount val="31"/>
                <c:pt idx="0">
                  <c:v>14001890190217.949</c:v>
                </c:pt>
                <c:pt idx="1">
                  <c:v>14638679699801.885</c:v>
                </c:pt>
                <c:pt idx="2">
                  <c:v>15275469209385.82</c:v>
                </c:pt>
                <c:pt idx="3">
                  <c:v>15912258718969.758</c:v>
                </c:pt>
                <c:pt idx="4">
                  <c:v>16549048228553.693</c:v>
                </c:pt>
                <c:pt idx="5">
                  <c:v>17185837738137.629</c:v>
                </c:pt>
                <c:pt idx="6">
                  <c:v>17497667863655.074</c:v>
                </c:pt>
                <c:pt idx="7">
                  <c:v>17809497989172.598</c:v>
                </c:pt>
                <c:pt idx="8">
                  <c:v>18121328114690.121</c:v>
                </c:pt>
                <c:pt idx="9">
                  <c:v>18433158240207.648</c:v>
                </c:pt>
                <c:pt idx="10">
                  <c:v>18744988365725.254</c:v>
                </c:pt>
                <c:pt idx="11">
                  <c:v>19005326542311.164</c:v>
                </c:pt>
                <c:pt idx="12">
                  <c:v>19265664718897.078</c:v>
                </c:pt>
                <c:pt idx="13">
                  <c:v>19526002895482.992</c:v>
                </c:pt>
                <c:pt idx="14">
                  <c:v>19786341072068.906</c:v>
                </c:pt>
                <c:pt idx="15">
                  <c:v>20046679248654.816</c:v>
                </c:pt>
                <c:pt idx="16">
                  <c:v>20314693243715.008</c:v>
                </c:pt>
                <c:pt idx="17">
                  <c:v>20582707238775.199</c:v>
                </c:pt>
                <c:pt idx="18">
                  <c:v>20850721233835.391</c:v>
                </c:pt>
                <c:pt idx="19">
                  <c:v>21118735228895.578</c:v>
                </c:pt>
                <c:pt idx="20">
                  <c:v>21386749223955.77</c:v>
                </c:pt>
                <c:pt idx="21">
                  <c:v>21644528794383.59</c:v>
                </c:pt>
                <c:pt idx="22">
                  <c:v>21909286381606.199</c:v>
                </c:pt>
                <c:pt idx="23">
                  <c:v>22174043968828.891</c:v>
                </c:pt>
                <c:pt idx="24">
                  <c:v>22438801556051.504</c:v>
                </c:pt>
                <c:pt idx="25">
                  <c:v>22703559143274.113</c:v>
                </c:pt>
                <c:pt idx="26">
                  <c:v>22968316730496.727</c:v>
                </c:pt>
                <c:pt idx="27">
                  <c:v>23233074317719.336</c:v>
                </c:pt>
                <c:pt idx="28">
                  <c:v>23497831904941.945</c:v>
                </c:pt>
                <c:pt idx="29">
                  <c:v>23762589492164.559</c:v>
                </c:pt>
                <c:pt idx="30">
                  <c:v>24027347079387.168</c:v>
                </c:pt>
              </c:numCache>
            </c:numRef>
          </c:val>
          <c:smooth val="0"/>
          <c:extLst>
            <c:ext xmlns:c16="http://schemas.microsoft.com/office/drawing/2014/chart" uri="{C3380CC4-5D6E-409C-BE32-E72D297353CC}">
              <c16:uniqueId val="{00000015-E887-4CA1-872D-B12AF0731450}"/>
            </c:ext>
          </c:extLst>
        </c:ser>
        <c:ser>
          <c:idx val="22"/>
          <c:order val="22"/>
          <c:tx>
            <c:strRef>
              <c:f>'BIFUbC-electricity'!$A$23</c:f>
              <c:strCache>
                <c:ptCount val="1"/>
                <c:pt idx="0">
                  <c:v>other manufacturing 31T33</c:v>
                </c:pt>
              </c:strCache>
            </c:strRef>
          </c:tx>
          <c:spPr>
            <a:ln w="28575" cap="rnd">
              <a:solidFill>
                <a:schemeClr val="accent5">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'BIFUbC-electricity'!$B$23:$AF$23</c:f>
              <c:numCache>
                <c:formatCode>0.00E+00</c:formatCode>
                <c:ptCount val="31"/>
                <c:pt idx="0">
                  <c:v>13649136967668.264</c:v>
                </c:pt>
                <c:pt idx="1">
                  <c:v>14150719212309.693</c:v>
                </c:pt>
                <c:pt idx="2">
                  <c:v>14652301456951.119</c:v>
                </c:pt>
                <c:pt idx="3">
                  <c:v>15153883701592.547</c:v>
                </c:pt>
                <c:pt idx="4">
                  <c:v>15655465946233.975</c:v>
                </c:pt>
                <c:pt idx="5">
                  <c:v>16157048190875.402</c:v>
                </c:pt>
                <c:pt idx="6">
                  <c:v>16287168773479.324</c:v>
                </c:pt>
                <c:pt idx="7">
                  <c:v>16417289356083.244</c:v>
                </c:pt>
                <c:pt idx="8">
                  <c:v>16547409938687.164</c:v>
                </c:pt>
                <c:pt idx="9">
                  <c:v>16677530521291.084</c:v>
                </c:pt>
                <c:pt idx="10">
                  <c:v>16807651103895.004</c:v>
                </c:pt>
                <c:pt idx="11">
                  <c:v>16876394053195.188</c:v>
                </c:pt>
                <c:pt idx="12">
                  <c:v>16945137002495.371</c:v>
                </c:pt>
                <c:pt idx="13">
                  <c:v>17013879951795.555</c:v>
                </c:pt>
                <c:pt idx="14">
                  <c:v>17082622901095.74</c:v>
                </c:pt>
                <c:pt idx="15">
                  <c:v>17151365850395.926</c:v>
                </c:pt>
                <c:pt idx="16">
                  <c:v>17200467957038.912</c:v>
                </c:pt>
                <c:pt idx="17">
                  <c:v>17249570063681.9</c:v>
                </c:pt>
                <c:pt idx="18">
                  <c:v>17298672170324.889</c:v>
                </c:pt>
                <c:pt idx="19">
                  <c:v>17347774276967.877</c:v>
                </c:pt>
                <c:pt idx="20">
                  <c:v>17396876383610.863</c:v>
                </c:pt>
                <c:pt idx="21">
                  <c:v>17472166280463.459</c:v>
                </c:pt>
                <c:pt idx="22">
                  <c:v>17529600865809.488</c:v>
                </c:pt>
                <c:pt idx="23">
                  <c:v>17587035451155.533</c:v>
                </c:pt>
                <c:pt idx="24">
                  <c:v>17644470036501.578</c:v>
                </c:pt>
                <c:pt idx="25">
                  <c:v>17701904621847.621</c:v>
                </c:pt>
                <c:pt idx="26">
                  <c:v>17759339207193.652</c:v>
                </c:pt>
                <c:pt idx="27">
                  <c:v>17816773792539.695</c:v>
                </c:pt>
                <c:pt idx="28">
                  <c:v>17874208377885.738</c:v>
                </c:pt>
                <c:pt idx="29">
                  <c:v>17931642963231.785</c:v>
                </c:pt>
                <c:pt idx="30">
                  <c:v>17989077548577.828</c:v>
                </c:pt>
              </c:numCache>
            </c:numRef>
          </c:val>
          <c:smooth val="0"/>
          <c:extLst>
            <c:ext xmlns:c16="http://schemas.microsoft.com/office/drawing/2014/chart" uri="{C3380CC4-5D6E-409C-BE32-E72D297353CC}">
              <c16:uniqueId val="{00000016-E887-4CA1-872D-B12AF0731450}"/>
            </c:ext>
          </c:extLst>
        </c:ser>
        <c:ser>
          <c:idx val="23"/>
          <c:order val="23"/>
          <c:tx>
            <c:strRef>
              <c:f>'BIFUbC-electricity'!$A$24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E887-4CA1-872D-B12AF0731450}"/>
            </c:ext>
          </c:extLst>
        </c:ser>
        <c:ser>
          <c:idx val="24"/>
          <c:order val="24"/>
          <c:tx>
            <c:strRef>
              <c:f>'BIFUbC-electricity'!$A$25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'BIFUbC-electricity'!$B$25:$AF$25</c:f>
              <c:numCache>
                <c:formatCode>0.00E+00</c:formatCode>
                <c:ptCount val="31"/>
                <c:pt idx="0">
                  <c:v>4053972007121.0981</c:v>
                </c:pt>
                <c:pt idx="1">
                  <c:v>4058025979128.2188</c:v>
                </c:pt>
                <c:pt idx="2">
                  <c:v>4062084005107.3467</c:v>
                </c:pt>
                <c:pt idx="3">
                  <c:v>4066146089112.4536</c:v>
                </c:pt>
                <c:pt idx="4">
                  <c:v>4070212235201.5654</c:v>
                </c:pt>
                <c:pt idx="5">
                  <c:v>4074282447436.7666</c:v>
                </c:pt>
                <c:pt idx="6">
                  <c:v>4078356729884.2031</c:v>
                </c:pt>
                <c:pt idx="7">
                  <c:v>4082435086614.0869</c:v>
                </c:pt>
                <c:pt idx="8">
                  <c:v>4086517521700.7007</c:v>
                </c:pt>
                <c:pt idx="9">
                  <c:v>4090604039222.4009</c:v>
                </c:pt>
                <c:pt idx="10">
                  <c:v>4094694643261.623</c:v>
                </c:pt>
                <c:pt idx="11">
                  <c:v>4098789337904.8843</c:v>
                </c:pt>
                <c:pt idx="12">
                  <c:v>4102888127242.7886</c:v>
                </c:pt>
                <c:pt idx="13">
                  <c:v>4106991015370.0308</c:v>
                </c:pt>
                <c:pt idx="14">
                  <c:v>4111098006385.4004</c:v>
                </c:pt>
                <c:pt idx="15">
                  <c:v>4115209104391.7852</c:v>
                </c:pt>
                <c:pt idx="16">
                  <c:v>4119324313496.1763</c:v>
                </c:pt>
                <c:pt idx="17">
                  <c:v>4123443637809.6719</c:v>
                </c:pt>
                <c:pt idx="18">
                  <c:v>4127567081447.481</c:v>
                </c:pt>
                <c:pt idx="19">
                  <c:v>4131694648528.9282</c:v>
                </c:pt>
                <c:pt idx="20">
                  <c:v>4135826343177.4565</c:v>
                </c:pt>
                <c:pt idx="21">
                  <c:v>4115147211461.5693</c:v>
                </c:pt>
                <c:pt idx="22">
                  <c:v>4094571475404.2612</c:v>
                </c:pt>
                <c:pt idx="23">
                  <c:v>4074098618027.2397</c:v>
                </c:pt>
                <c:pt idx="24">
                  <c:v>4053728124937.1035</c:v>
                </c:pt>
                <c:pt idx="25">
                  <c:v>4033459484312.418</c:v>
                </c:pt>
                <c:pt idx="26">
                  <c:v>4013292186890.856</c:v>
                </c:pt>
                <c:pt idx="27">
                  <c:v>3993225725956.4019</c:v>
                </c:pt>
                <c:pt idx="28">
                  <c:v>3973259597326.6196</c:v>
                </c:pt>
                <c:pt idx="29">
                  <c:v>3953393299339.9863</c:v>
                </c:pt>
                <c:pt idx="30">
                  <c:v>3933626332843.2861</c:v>
                </c:pt>
              </c:numCache>
            </c:numRef>
          </c:val>
          <c:smooth val="0"/>
          <c:extLst>
            <c:ext xmlns:c16="http://schemas.microsoft.com/office/drawing/2014/chart" uri="{C3380CC4-5D6E-409C-BE32-E72D297353CC}">
              <c16:uniqueId val="{00000018-E887-4CA1-872D-B12AF0731450}"/>
            </c:ext>
          </c:extLst>
        </c:ser>
        <c:ser>
          <c:idx val="25"/>
          <c:order val="25"/>
          <c:tx>
            <c:strRef>
              <c:f>'BIFUbC-electricity'!$A$26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'BIFUbC-electricity'!$B$26:$AF$26</c:f>
              <c:numCache>
                <c:formatCode>0.00E+00</c:formatCode>
                <c:ptCount val="31"/>
                <c:pt idx="0">
                  <c:v>30366447483.196106</c:v>
                </c:pt>
                <c:pt idx="1">
                  <c:v>31482362059.076401</c:v>
                </c:pt>
                <c:pt idx="2">
                  <c:v>32598276634.956688</c:v>
                </c:pt>
                <c:pt idx="3">
                  <c:v>33714191210.836979</c:v>
                </c:pt>
                <c:pt idx="4">
                  <c:v>34830105786.71727</c:v>
                </c:pt>
                <c:pt idx="5">
                  <c:v>35946020362.597565</c:v>
                </c:pt>
                <c:pt idx="6">
                  <c:v>36235511181.503151</c:v>
                </c:pt>
                <c:pt idx="7">
                  <c:v>36525002000.408737</c:v>
                </c:pt>
                <c:pt idx="8">
                  <c:v>36814492819.314331</c:v>
                </c:pt>
                <c:pt idx="9">
                  <c:v>37103983638.219917</c:v>
                </c:pt>
                <c:pt idx="10">
                  <c:v>37393474457.125504</c:v>
                </c:pt>
                <c:pt idx="11">
                  <c:v>37546413002.962418</c:v>
                </c:pt>
                <c:pt idx="12">
                  <c:v>37699351548.799332</c:v>
                </c:pt>
                <c:pt idx="13">
                  <c:v>37852290094.636246</c:v>
                </c:pt>
                <c:pt idx="14">
                  <c:v>38005228640.47316</c:v>
                </c:pt>
                <c:pt idx="15">
                  <c:v>38158167186.310074</c:v>
                </c:pt>
                <c:pt idx="16">
                  <c:v>38267409004.765015</c:v>
                </c:pt>
                <c:pt idx="17">
                  <c:v>38376650823.219948</c:v>
                </c:pt>
                <c:pt idx="18">
                  <c:v>38485892641.674889</c:v>
                </c:pt>
                <c:pt idx="19">
                  <c:v>38595134460.129829</c:v>
                </c:pt>
                <c:pt idx="20">
                  <c:v>38704376278.584755</c:v>
                </c:pt>
                <c:pt idx="21">
                  <c:v>38871880400.215698</c:v>
                </c:pt>
                <c:pt idx="22">
                  <c:v>38999660224.226593</c:v>
                </c:pt>
                <c:pt idx="23">
                  <c:v>39127440048.237534</c:v>
                </c:pt>
                <c:pt idx="24">
                  <c:v>39255219872.248466</c:v>
                </c:pt>
                <c:pt idx="25">
                  <c:v>39382999696.259407</c:v>
                </c:pt>
                <c:pt idx="26">
                  <c:v>39510779520.270302</c:v>
                </c:pt>
                <c:pt idx="27">
                  <c:v>39638559344.281242</c:v>
                </c:pt>
                <c:pt idx="28">
                  <c:v>39766339168.292175</c:v>
                </c:pt>
                <c:pt idx="29">
                  <c:v>39894118992.303108</c:v>
                </c:pt>
                <c:pt idx="30">
                  <c:v>40021898816.314049</c:v>
                </c:pt>
              </c:numCache>
            </c:numRef>
          </c:val>
          <c:smooth val="0"/>
          <c:extLst>
            <c:ext xmlns:c16="http://schemas.microsoft.com/office/drawing/2014/chart" uri="{C3380CC4-5D6E-409C-BE32-E72D297353CC}">
              <c16:uniqueId val="{00000019-E887-4CA1-872D-B12AF0731450}"/>
            </c:ext>
          </c:extLst>
        </c:ser>
        <c:dLbls>
          <c:showLegendKey val="0"/>
          <c:showVal val="0"/>
          <c:showCatName val="0"/>
          <c:showSerName val="0"/>
          <c:showPercent val="0"/>
          <c:showBubbleSize val="0"/>
        </c:dLbls>
        <c:smooth val="0"/>
        <c:axId val="1554324768"/>
        <c:axId val="1331715072"/>
        <c:extLst>
          <c:ext xmlns:c15="http://schemas.microsoft.com/office/drawing/2012/chart" uri="{02D57815-91ED-43cb-92C2-25804820EDAC}">
            <c15:filteredLineSeries>
              <c15:ser>
                <c:idx val="0"/>
                <c:order val="0"/>
                <c:tx>
                  <c:strRef>
                    <c:extLst>
                      <c:ext uri="{02D57815-91ED-43cb-92C2-25804820EDAC}">
                        <c15:formulaRef>
                          <c15:sqref>'BIFUbC-electricity'!$A$1</c15:sqref>
                        </c15:formulaRef>
                      </c:ext>
                    </c:extLst>
                    <c:strCache>
                      <c:ptCount val="1"/>
                      <c:pt idx="0">
                        <c:v>Unit: BTU</c:v>
                      </c:pt>
                    </c:strCache>
                  </c:strRef>
                </c:tx>
                <c:spPr>
                  <a:ln w="28575" cap="rnd">
                    <a:solidFill>
                      <a:schemeClr val="accent1"/>
                    </a:solidFill>
                    <a:round/>
                  </a:ln>
                  <a:effectLst/>
                </c:spPr>
                <c:marker>
                  <c:symbol val="none"/>
                </c:marker>
                <c:cat>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val>
                <c:smooth val="0"/>
                <c:extLst>
                  <c:ext xmlns:c16="http://schemas.microsoft.com/office/drawing/2014/chart" uri="{C3380CC4-5D6E-409C-BE32-E72D297353CC}">
                    <c16:uniqueId val="{00000000-E887-4CA1-872D-B12AF0731450}"/>
                  </c:ext>
                </c:extLst>
              </c15:ser>
            </c15:filteredLineSeries>
          </c:ext>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'BIFUbC-coal'!$A$2</c:f>
              <c:strCache>
                <c:ptCount val="1"/>
                <c:pt idx="0">
                  <c:v>agriculture and forestry 01T03</c:v>
                </c:pt>
              </c:strCache>
            </c:strRef>
          </c:tx>
          <c:spPr>
            <a:ln w="28575" cap="rnd">
              <a:solidFill>
                <a:schemeClr val="accent1"/>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'BIFUbC-coal'!$B$2:$AF$2</c:f>
              <c:numCache>
                <c:formatCode>0.00E+00</c:formatCode>
                <c:ptCount val="31"/>
                <c:pt idx="0">
                  <c:v>1687930488318.3699</c:v>
                </c:pt>
                <c:pt idx="1">
                  <c:v>1850522437451.0378</c:v>
                </c:pt>
                <c:pt idx="2">
                  <c:v>2013114386583.7058</c:v>
                </c:pt>
                <c:pt idx="3">
                  <c:v>2175706335716.3735</c:v>
                </c:pt>
                <c:pt idx="4">
                  <c:v>2338298284849.0415</c:v>
                </c:pt>
                <c:pt idx="5">
                  <c:v>2500890233981.7095</c:v>
                </c:pt>
                <c:pt idx="6">
                  <c:v>2559488125698.041</c:v>
                </c:pt>
                <c:pt idx="7">
                  <c:v>2618086017414.374</c:v>
                </c:pt>
                <c:pt idx="8">
                  <c:v>2676683909130.7075</c:v>
                </c:pt>
                <c:pt idx="9">
                  <c:v>2735281800847.0405</c:v>
                </c:pt>
                <c:pt idx="10">
                  <c:v>2793879692563.374</c:v>
                </c:pt>
                <c:pt idx="11">
                  <c:v>2834639565492.3906</c:v>
                </c:pt>
                <c:pt idx="12">
                  <c:v>2875399438421.4077</c:v>
                </c:pt>
                <c:pt idx="13">
                  <c:v>2916159311350.4248</c:v>
                </c:pt>
                <c:pt idx="14">
                  <c:v>2956919184279.4424</c:v>
                </c:pt>
                <c:pt idx="15">
                  <c:v>2997679057208.46</c:v>
                </c:pt>
                <c:pt idx="16">
                  <c:v>3023990134919.7505</c:v>
                </c:pt>
                <c:pt idx="17">
                  <c:v>3050301212631.0415</c:v>
                </c:pt>
                <c:pt idx="18">
                  <c:v>3076612290342.3325</c:v>
                </c:pt>
                <c:pt idx="19">
                  <c:v>3102923368053.624</c:v>
                </c:pt>
                <c:pt idx="20">
                  <c:v>3129234445764.9146</c:v>
                </c:pt>
                <c:pt idx="21">
                  <c:v>3174810583766.5073</c:v>
                </c:pt>
                <c:pt idx="22">
                  <c:v>3207251453388.3462</c:v>
                </c:pt>
                <c:pt idx="23">
                  <c:v>3239692323010.1958</c:v>
                </c:pt>
                <c:pt idx="24">
                  <c:v>3272133192632.0342</c:v>
                </c:pt>
                <c:pt idx="25">
                  <c:v>3304574062253.8726</c:v>
                </c:pt>
                <c:pt idx="26">
                  <c:v>3337014931875.7114</c:v>
                </c:pt>
                <c:pt idx="27">
                  <c:v>3369455801497.561</c:v>
                </c:pt>
                <c:pt idx="28">
                  <c:v>3401896671119.3994</c:v>
                </c:pt>
                <c:pt idx="29">
                  <c:v>3434337540741.2378</c:v>
                </c:pt>
                <c:pt idx="30">
                  <c:v>3466778410363.0879</c:v>
                </c:pt>
              </c:numCache>
            </c:numRef>
          </c:val>
          <c:smooth val="0"/>
          <c:extLst>
            <c:ext xmlns:c16="http://schemas.microsoft.com/office/drawing/2014/chart" uri="{C3380CC4-5D6E-409C-BE32-E72D297353CC}">
              <c16:uniqueId val="{00000019-DEAB-433F-88CD-B26F27CCCEF2}"/>
            </c:ext>
          </c:extLst>
        </c:ser>
        <c:ser>
          <c:idx val="1"/>
          <c:order val="1"/>
          <c:tx>
            <c:strRef>
              <c:f>'BIFUbC-coal'!$A$3</c:f>
              <c:strCache>
                <c:ptCount val="1"/>
                <c:pt idx="0">
                  <c:v>coal mining 05</c:v>
                </c:pt>
              </c:strCache>
            </c:strRef>
          </c:tx>
          <c:spPr>
            <a:ln w="28575" cap="rnd">
              <a:solidFill>
                <a:schemeClr val="accent2"/>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DEAB-433F-88CD-B26F27CCCEF2}"/>
            </c:ext>
          </c:extLst>
        </c:ser>
        <c:ser>
          <c:idx val="2"/>
          <c:order val="2"/>
          <c:tx>
            <c:strRef>
              <c:f>'BIFUbC-coal'!$A$4</c:f>
              <c:strCache>
                <c:ptCount val="1"/>
                <c:pt idx="0">
                  <c:v>oil and gas extraction 06</c:v>
                </c:pt>
              </c:strCache>
            </c:strRef>
          </c:tx>
          <c:spPr>
            <a:ln w="28575" cap="rnd">
              <a:solidFill>
                <a:schemeClr val="accent3"/>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DEAB-433F-88CD-B26F27CCCEF2}"/>
            </c:ext>
          </c:extLst>
        </c:ser>
        <c:ser>
          <c:idx val="3"/>
          <c:order val="3"/>
          <c:tx>
            <c:strRef>
              <c:f>'BIFUbC-coal'!$A$5</c:f>
              <c:strCache>
                <c:ptCount val="1"/>
                <c:pt idx="0">
                  <c:v>other mining and quarrying 07T08</c:v>
                </c:pt>
              </c:strCache>
            </c:strRef>
          </c:tx>
          <c:spPr>
            <a:ln w="28575" cap="rnd">
              <a:solidFill>
                <a:schemeClr val="accent4"/>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DEAB-433F-88CD-B26F27CCCEF2}"/>
            </c:ext>
          </c:extLst>
        </c:ser>
        <c:ser>
          <c:idx val="4"/>
          <c:order val="4"/>
          <c:tx>
            <c:strRef>
              <c:f>'BIFUbC-coal'!$A$6</c:f>
              <c:strCache>
                <c:ptCount val="1"/>
                <c:pt idx="0">
                  <c:v>food beverage and tobacco 10T12</c:v>
                </c:pt>
              </c:strCache>
            </c:strRef>
          </c:tx>
          <c:spPr>
            <a:ln w="28575" cap="rnd">
              <a:solidFill>
                <a:schemeClr val="accent5"/>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'BIFUbC-coal'!$B$6:$AF$6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DEAB-433F-88CD-B26F27CCCEF2}"/>
            </c:ext>
          </c:extLst>
        </c:ser>
        <c:ser>
          <c:idx val="5"/>
          <c:order val="5"/>
          <c:tx>
            <c:strRef>
              <c:f>'BIFUbC-coal'!$A$7</c:f>
              <c:strCache>
                <c:ptCount val="1"/>
                <c:pt idx="0">
                  <c:v>textiles apparel and leather 13T15</c:v>
                </c:pt>
              </c:strCache>
            </c:strRef>
          </c:tx>
          <c:spPr>
            <a:ln w="28575" cap="rnd">
              <a:solidFill>
                <a:schemeClr val="accent6"/>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'BIFUbC-coal'!$B$7:$AF$7</c:f>
              <c:numCache>
                <c:formatCode>0.00E+00</c:formatCode>
                <c:ptCount val="31"/>
                <c:pt idx="0">
                  <c:v>14218277189562.152</c:v>
                </c:pt>
                <c:pt idx="1">
                  <c:v>15587869964595.568</c:v>
                </c:pt>
                <c:pt idx="2">
                  <c:v>16957462739628.982</c:v>
                </c:pt>
                <c:pt idx="3">
                  <c:v>18327055514662.395</c:v>
                </c:pt>
                <c:pt idx="4">
                  <c:v>19696648289695.809</c:v>
                </c:pt>
                <c:pt idx="5">
                  <c:v>21066241064729.227</c:v>
                </c:pt>
                <c:pt idx="6">
                  <c:v>21559840222344.297</c:v>
                </c:pt>
                <c:pt idx="7">
                  <c:v>22053439379959.387</c:v>
                </c:pt>
                <c:pt idx="8">
                  <c:v>22547038537574.477</c:v>
                </c:pt>
                <c:pt idx="9">
                  <c:v>23040637695189.566</c:v>
                </c:pt>
                <c:pt idx="10">
                  <c:v>23534236852804.656</c:v>
                </c:pt>
                <c:pt idx="11">
                  <c:v>23877577514950.918</c:v>
                </c:pt>
                <c:pt idx="12">
                  <c:v>24220918177097.184</c:v>
                </c:pt>
                <c:pt idx="13">
                  <c:v>24564258839243.445</c:v>
                </c:pt>
                <c:pt idx="14">
                  <c:v>24907599501389.711</c:v>
                </c:pt>
                <c:pt idx="15">
                  <c:v>25250940163535.98</c:v>
                </c:pt>
                <c:pt idx="16">
                  <c:v>25472571444352.492</c:v>
                </c:pt>
                <c:pt idx="17">
                  <c:v>25694202725169.008</c:v>
                </c:pt>
                <c:pt idx="18">
                  <c:v>25915834005985.523</c:v>
                </c:pt>
                <c:pt idx="19">
                  <c:v>26137465286802.039</c:v>
                </c:pt>
                <c:pt idx="20">
                  <c:v>26359096567618.555</c:v>
                </c:pt>
                <c:pt idx="21">
                  <c:v>26743007023541.402</c:v>
                </c:pt>
                <c:pt idx="22">
                  <c:v>27016272587346.273</c:v>
                </c:pt>
                <c:pt idx="23">
                  <c:v>27289538151151.234</c:v>
                </c:pt>
                <c:pt idx="24">
                  <c:v>27562803714956.102</c:v>
                </c:pt>
                <c:pt idx="25">
                  <c:v>27836069278760.973</c:v>
                </c:pt>
                <c:pt idx="26">
                  <c:v>28109334842565.84</c:v>
                </c:pt>
                <c:pt idx="27">
                  <c:v>28382600406370.805</c:v>
                </c:pt>
                <c:pt idx="28">
                  <c:v>28655865970175.672</c:v>
                </c:pt>
                <c:pt idx="29">
                  <c:v>28929131533980.539</c:v>
                </c:pt>
                <c:pt idx="30">
                  <c:v>29202397097785.504</c:v>
                </c:pt>
              </c:numCache>
            </c:numRef>
          </c:val>
          <c:smooth val="0"/>
          <c:extLst>
            <c:ext xmlns:c16="http://schemas.microsoft.com/office/drawing/2014/chart" uri="{C3380CC4-5D6E-409C-BE32-E72D297353CC}">
              <c16:uniqueId val="{00000004-DEAB-433F-88CD-B26F27CCCEF2}"/>
            </c:ext>
          </c:extLst>
        </c:ser>
        <c:ser>
          <c:idx val="6"/>
          <c:order val="6"/>
          <c:tx>
            <c:strRef>
              <c:f>'BIFUbC-coal'!$A$8</c:f>
              <c:strCache>
                <c:ptCount val="1"/>
                <c:pt idx="0">
                  <c:v>wood products 16</c:v>
                </c:pt>
              </c:strCache>
            </c:strRef>
          </c:tx>
          <c:spPr>
            <a:ln w="28575" cap="rnd">
              <a:solidFill>
                <a:schemeClr val="accent1">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'BIFUbC-coal'!$B$8:$AF$8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DEAB-433F-88CD-B26F27CCCEF2}"/>
            </c:ext>
          </c:extLst>
        </c:ser>
        <c:ser>
          <c:idx val="7"/>
          <c:order val="7"/>
          <c:tx>
            <c:strRef>
              <c:f>'BIFUbC-coal'!$A$9</c:f>
              <c:strCache>
                <c:ptCount val="1"/>
                <c:pt idx="0">
                  <c:v>pulp paper and printing 17T18</c:v>
                </c:pt>
              </c:strCache>
            </c:strRef>
          </c:tx>
          <c:spPr>
            <a:ln w="28575" cap="rnd">
              <a:solidFill>
                <a:schemeClr val="accent2">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'BIFUbC-coal'!$B$9:$AF$9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DEAB-433F-88CD-B26F27CCCEF2}"/>
            </c:ext>
          </c:extLst>
        </c:ser>
        <c:ser>
          <c:idx val="8"/>
          <c:order val="8"/>
          <c:tx>
            <c:strRef>
              <c:f>'BIFUbC-coal'!$A$10</c:f>
              <c:strCache>
                <c:ptCount val="1"/>
                <c:pt idx="0">
                  <c:v>refined petroleum and coke 19</c:v>
                </c:pt>
              </c:strCache>
            </c:strRef>
          </c:tx>
          <c:spPr>
            <a:ln w="28575" cap="rnd">
              <a:solidFill>
                <a:schemeClr val="accent3">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DEAB-433F-88CD-B26F27CCCEF2}"/>
            </c:ext>
          </c:extLst>
        </c:ser>
        <c:ser>
          <c:idx val="9"/>
          <c:order val="9"/>
          <c:tx>
            <c:strRef>
              <c:f>'BIFUbC-coal'!$A$11</c:f>
              <c:strCache>
                <c:ptCount val="1"/>
                <c:pt idx="0">
                  <c:v>chemicals 20</c:v>
                </c:pt>
              </c:strCache>
            </c:strRef>
          </c:tx>
          <c:spPr>
            <a:ln w="28575" cap="rnd">
              <a:solidFill>
                <a:schemeClr val="accent4">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'BIFUbC-coal'!$B$11:$AF$11</c:f>
              <c:numCache>
                <c:formatCode>0.00E+00</c:formatCode>
                <c:ptCount val="31"/>
                <c:pt idx="0">
                  <c:v>3639376630348.9731</c:v>
                </c:pt>
                <c:pt idx="1">
                  <c:v>3827949444654.7417</c:v>
                </c:pt>
                <c:pt idx="2">
                  <c:v>4016522258960.5117</c:v>
                </c:pt>
                <c:pt idx="3">
                  <c:v>4205095073266.2803</c:v>
                </c:pt>
                <c:pt idx="4">
                  <c:v>4393667887572.0488</c:v>
                </c:pt>
                <c:pt idx="5">
                  <c:v>4582240701877.8184</c:v>
                </c:pt>
                <c:pt idx="6">
                  <c:v>4673885515915.375</c:v>
                </c:pt>
                <c:pt idx="7">
                  <c:v>4765530329952.9316</c:v>
                </c:pt>
                <c:pt idx="8">
                  <c:v>4857175143990.4883</c:v>
                </c:pt>
                <c:pt idx="9">
                  <c:v>4948819958028.0439</c:v>
                </c:pt>
                <c:pt idx="10">
                  <c:v>5040464772065.6006</c:v>
                </c:pt>
                <c:pt idx="11">
                  <c:v>5086287179084.3789</c:v>
                </c:pt>
                <c:pt idx="12">
                  <c:v>5132109586103.1572</c:v>
                </c:pt>
                <c:pt idx="13">
                  <c:v>5177931993121.9355</c:v>
                </c:pt>
                <c:pt idx="14">
                  <c:v>5223754400140.7129</c:v>
                </c:pt>
                <c:pt idx="15">
                  <c:v>5269576807159.4912</c:v>
                </c:pt>
                <c:pt idx="16">
                  <c:v>5283676009319.1152</c:v>
                </c:pt>
                <c:pt idx="17">
                  <c:v>5297775211478.7393</c:v>
                </c:pt>
                <c:pt idx="18">
                  <c:v>5311874413638.3633</c:v>
                </c:pt>
                <c:pt idx="19">
                  <c:v>5325973615797.9873</c:v>
                </c:pt>
                <c:pt idx="20">
                  <c:v>5340072817957.6113</c:v>
                </c:pt>
                <c:pt idx="21">
                  <c:v>5396469626596.1084</c:v>
                </c:pt>
                <c:pt idx="22">
                  <c:v>5424027158089.9141</c:v>
                </c:pt>
                <c:pt idx="23">
                  <c:v>5451584689583.7275</c:v>
                </c:pt>
                <c:pt idx="24">
                  <c:v>5479142221077.5332</c:v>
                </c:pt>
                <c:pt idx="25">
                  <c:v>5506699752571.3467</c:v>
                </c:pt>
                <c:pt idx="26">
                  <c:v>5534257284065.1602</c:v>
                </c:pt>
                <c:pt idx="27">
                  <c:v>5561814815558.9658</c:v>
                </c:pt>
                <c:pt idx="28">
                  <c:v>5589372347052.7793</c:v>
                </c:pt>
                <c:pt idx="29">
                  <c:v>5616929878546.5928</c:v>
                </c:pt>
                <c:pt idx="30">
                  <c:v>5644487410040.3984</c:v>
                </c:pt>
              </c:numCache>
            </c:numRef>
          </c:val>
          <c:smooth val="0"/>
          <c:extLst>
            <c:ext xmlns:c16="http://schemas.microsoft.com/office/drawing/2014/chart" uri="{C3380CC4-5D6E-409C-BE32-E72D297353CC}">
              <c16:uniqueId val="{00000008-DEAB-433F-88CD-B26F27CCCEF2}"/>
            </c:ext>
          </c:extLst>
        </c:ser>
        <c:ser>
          <c:idx val="10"/>
          <c:order val="10"/>
          <c:tx>
            <c:strRef>
              <c:f>'BIFUbC-coal'!$A$12</c:f>
              <c:strCache>
                <c:ptCount val="1"/>
                <c:pt idx="0">
                  <c:v>rubber and plastic products 22</c:v>
                </c:pt>
              </c:strCache>
            </c:strRef>
          </c:tx>
          <c:spPr>
            <a:ln w="28575" cap="rnd">
              <a:solidFill>
                <a:schemeClr val="accent5">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'BIFUbC-coal'!$B$12:$AF$12</c:f>
              <c:numCache>
                <c:formatCode>0.00E+00</c:formatCode>
                <c:ptCount val="31"/>
                <c:pt idx="0">
                  <c:v>4549770542714.2158</c:v>
                </c:pt>
                <c:pt idx="1">
                  <c:v>4785515045915.8086</c:v>
                </c:pt>
                <c:pt idx="2">
                  <c:v>5021259549117.4023</c:v>
                </c:pt>
                <c:pt idx="3">
                  <c:v>5257004052318.9951</c:v>
                </c:pt>
                <c:pt idx="4">
                  <c:v>5492748555520.5879</c:v>
                </c:pt>
                <c:pt idx="5">
                  <c:v>5728493058722.1816</c:v>
                </c:pt>
                <c:pt idx="6">
                  <c:v>5843062919896.625</c:v>
                </c:pt>
                <c:pt idx="7">
                  <c:v>5957632781071.0684</c:v>
                </c:pt>
                <c:pt idx="8">
                  <c:v>6072202642245.5117</c:v>
                </c:pt>
                <c:pt idx="9">
                  <c:v>6186772503419.9561</c:v>
                </c:pt>
                <c:pt idx="10">
                  <c:v>6301342364594.3994</c:v>
                </c:pt>
                <c:pt idx="11">
                  <c:v>6358627295181.6211</c:v>
                </c:pt>
                <c:pt idx="12">
                  <c:v>6415912225768.8428</c:v>
                </c:pt>
                <c:pt idx="13">
                  <c:v>6473197156356.0645</c:v>
                </c:pt>
                <c:pt idx="14">
                  <c:v>6530482086943.2871</c:v>
                </c:pt>
                <c:pt idx="15">
                  <c:v>6587767017530.5088</c:v>
                </c:pt>
                <c:pt idx="16">
                  <c:v>6605393150018.8848</c:v>
                </c:pt>
                <c:pt idx="17">
                  <c:v>6623019282507.2607</c:v>
                </c:pt>
                <c:pt idx="18">
                  <c:v>6640645414995.6367</c:v>
                </c:pt>
                <c:pt idx="19">
                  <c:v>6658271547484.0127</c:v>
                </c:pt>
                <c:pt idx="20">
                  <c:v>6675897679972.3887</c:v>
                </c:pt>
                <c:pt idx="21">
                  <c:v>6746402209925.8916</c:v>
                </c:pt>
                <c:pt idx="22">
                  <c:v>6780853287062.2578</c:v>
                </c:pt>
                <c:pt idx="23">
                  <c:v>6815304364198.6318</c:v>
                </c:pt>
                <c:pt idx="24">
                  <c:v>6849755441334.998</c:v>
                </c:pt>
                <c:pt idx="25">
                  <c:v>6884206518471.3721</c:v>
                </c:pt>
                <c:pt idx="26">
                  <c:v>6918657595607.7461</c:v>
                </c:pt>
                <c:pt idx="27">
                  <c:v>6953108672744.1123</c:v>
                </c:pt>
                <c:pt idx="28">
                  <c:v>6987559749880.4863</c:v>
                </c:pt>
                <c:pt idx="29">
                  <c:v>7022010827016.8604</c:v>
                </c:pt>
                <c:pt idx="30">
                  <c:v>7056461904153.2266</c:v>
                </c:pt>
              </c:numCache>
            </c:numRef>
          </c:val>
          <c:smooth val="0"/>
          <c:extLst>
            <c:ext xmlns:c16="http://schemas.microsoft.com/office/drawing/2014/chart" uri="{C3380CC4-5D6E-409C-BE32-E72D297353CC}">
              <c16:uniqueId val="{00000009-DEAB-433F-88CD-B26F27CCCEF2}"/>
            </c:ext>
          </c:extLst>
        </c:ser>
        <c:ser>
          <c:idx val="11"/>
          <c:order val="11"/>
          <c:tx>
            <c:strRef>
              <c:f>'BIFUbC-coal'!$A$13</c:f>
              <c:strCache>
                <c:ptCount val="1"/>
                <c:pt idx="0">
                  <c:v>glass and glass products 231</c:v>
                </c:pt>
              </c:strCache>
            </c:strRef>
          </c:tx>
          <c:spPr>
            <a:ln w="28575" cap="rnd">
              <a:solidFill>
                <a:schemeClr val="accent6">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DEAB-433F-88CD-B26F27CCCEF2}"/>
            </c:ext>
          </c:extLst>
        </c:ser>
        <c:ser>
          <c:idx val="12"/>
          <c:order val="12"/>
          <c:tx>
            <c:strRef>
              <c:f>'BIFUbC-coal'!$A$14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'BIFUbC-coal'!$B$14:$AF$14</c:f>
              <c:numCache>
                <c:formatCode>0.00E+00</c:formatCode>
                <c:ptCount val="31"/>
                <c:pt idx="0">
                  <c:v>72052399916674.188</c:v>
                </c:pt>
                <c:pt idx="1">
                  <c:v>78992934626613.547</c:v>
                </c:pt>
                <c:pt idx="2">
                  <c:v>85933469336552.906</c:v>
                </c:pt>
                <c:pt idx="3">
                  <c:v>92874004046492.266</c:v>
                </c:pt>
                <c:pt idx="4">
                  <c:v>99814538756431.609</c:v>
                </c:pt>
                <c:pt idx="5">
                  <c:v>106755073466370.98</c:v>
                </c:pt>
                <c:pt idx="6">
                  <c:v>109256431642811.91</c:v>
                </c:pt>
                <c:pt idx="7">
                  <c:v>111757789819252.91</c:v>
                </c:pt>
                <c:pt idx="8">
                  <c:v>114259147995693.91</c:v>
                </c:pt>
                <c:pt idx="9">
                  <c:v>116760506172134.91</c:v>
                </c:pt>
                <c:pt idx="10">
                  <c:v>119261864348575.92</c:v>
                </c:pt>
                <c:pt idx="11">
                  <c:v>121001774069479.31</c:v>
                </c:pt>
                <c:pt idx="12">
                  <c:v>122741683790382.72</c:v>
                </c:pt>
                <c:pt idx="13">
                  <c:v>124481593511286.13</c:v>
                </c:pt>
                <c:pt idx="14">
                  <c:v>126221503232189.53</c:v>
                </c:pt>
                <c:pt idx="15">
                  <c:v>127961412953092.97</c:v>
                </c:pt>
                <c:pt idx="16">
                  <c:v>129084549425010.89</c:v>
                </c:pt>
                <c:pt idx="17">
                  <c:v>130207685896928.84</c:v>
                </c:pt>
                <c:pt idx="18">
                  <c:v>131330822368846.8</c:v>
                </c:pt>
                <c:pt idx="19">
                  <c:v>132453958840764.75</c:v>
                </c:pt>
                <c:pt idx="20">
                  <c:v>133577095312682.69</c:v>
                </c:pt>
                <c:pt idx="21">
                  <c:v>135522596116581.27</c:v>
                </c:pt>
                <c:pt idx="22">
                  <c:v>136907393966856.55</c:v>
                </c:pt>
                <c:pt idx="23">
                  <c:v>138292191817132.33</c:v>
                </c:pt>
                <c:pt idx="24">
                  <c:v>139676989667407.61</c:v>
                </c:pt>
                <c:pt idx="25">
                  <c:v>141061787517682.91</c:v>
                </c:pt>
                <c:pt idx="26">
                  <c:v>142446585367958.19</c:v>
                </c:pt>
                <c:pt idx="27">
                  <c:v>143831383218233.94</c:v>
                </c:pt>
                <c:pt idx="28">
                  <c:v>145216181068509.25</c:v>
                </c:pt>
                <c:pt idx="29">
                  <c:v>146600978918784.53</c:v>
                </c:pt>
                <c:pt idx="30">
                  <c:v>147985776769060.28</c:v>
                </c:pt>
              </c:numCache>
            </c:numRef>
          </c:val>
          <c:smooth val="0"/>
          <c:extLst>
            <c:ext xmlns:c16="http://schemas.microsoft.com/office/drawing/2014/chart" uri="{C3380CC4-5D6E-409C-BE32-E72D297353CC}">
              <c16:uniqueId val="{0000000B-DEAB-433F-88CD-B26F27CCCEF2}"/>
            </c:ext>
          </c:extLst>
        </c:ser>
        <c:ser>
          <c:idx val="13"/>
          <c:order val="13"/>
          <c:tx>
            <c:strRef>
              <c:f>'BIFUbC-coal'!$A$15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'BIFUbC-coal'!$B$15:$AF$15</c:f>
              <c:numCache>
                <c:formatCode>General</c:formatCode>
                <c:ptCount val="31"/>
                <c:pt idx="0">
                  <c:v>955882391300331</c:v>
                </c:pt>
                <c:pt idx="1">
                  <c:v>1000520325478848.8</c:v>
                </c:pt>
                <c:pt idx="2">
                  <c:v>1045158259657366.6</c:v>
                </c:pt>
                <c:pt idx="3">
                  <c:v>1089796193835884.4</c:v>
                </c:pt>
                <c:pt idx="4">
                  <c:v>1134434128014402.3</c:v>
                </c:pt>
                <c:pt idx="5">
                  <c:v>1179072062192920</c:v>
                </c:pt>
                <c:pt idx="6">
                  <c:v>1188034469230978</c:v>
                </c:pt>
                <c:pt idx="7">
                  <c:v>1196996876269038</c:v>
                </c:pt>
                <c:pt idx="8">
                  <c:v>1205959283307098</c:v>
                </c:pt>
                <c:pt idx="9">
                  <c:v>1214921690345158</c:v>
                </c:pt>
                <c:pt idx="10">
                  <c:v>1223884097383220</c:v>
                </c:pt>
                <c:pt idx="11">
                  <c:v>1221925057968706.5</c:v>
                </c:pt>
                <c:pt idx="12">
                  <c:v>1219966018554192.5</c:v>
                </c:pt>
                <c:pt idx="13">
                  <c:v>1218006979139678.5</c:v>
                </c:pt>
                <c:pt idx="14">
                  <c:v>1216047939725164.5</c:v>
                </c:pt>
                <c:pt idx="15">
                  <c:v>1214088900310650</c:v>
                </c:pt>
                <c:pt idx="16">
                  <c:v>1206316193321890</c:v>
                </c:pt>
                <c:pt idx="17">
                  <c:v>1198543486333130</c:v>
                </c:pt>
                <c:pt idx="18">
                  <c:v>1190770779344370</c:v>
                </c:pt>
                <c:pt idx="19">
                  <c:v>1182998072355610</c:v>
                </c:pt>
                <c:pt idx="20">
                  <c:v>1175225365366850</c:v>
                </c:pt>
                <c:pt idx="21">
                  <c:v>1175204215143750</c:v>
                </c:pt>
                <c:pt idx="22">
                  <c:v>1169897912580428</c:v>
                </c:pt>
                <c:pt idx="23">
                  <c:v>1164591610017106</c:v>
                </c:pt>
                <c:pt idx="24">
                  <c:v>1159285307453784</c:v>
                </c:pt>
                <c:pt idx="25">
                  <c:v>1153979004890462</c:v>
                </c:pt>
                <c:pt idx="26">
                  <c:v>1148672702327138</c:v>
                </c:pt>
                <c:pt idx="27">
                  <c:v>1143366399763816</c:v>
                </c:pt>
                <c:pt idx="28">
                  <c:v>1138060097200494</c:v>
                </c:pt>
                <c:pt idx="29">
                  <c:v>1132753794637172</c:v>
                </c:pt>
                <c:pt idx="30">
                  <c:v>1127447492073850</c:v>
                </c:pt>
              </c:numCache>
            </c:numRef>
          </c:val>
          <c:smooth val="0"/>
          <c:extLst>
            <c:ext xmlns:c16="http://schemas.microsoft.com/office/drawing/2014/chart" uri="{C3380CC4-5D6E-409C-BE32-E72D297353CC}">
              <c16:uniqueId val="{0000000C-DEAB-433F-88CD-B26F27CCCEF2}"/>
            </c:ext>
          </c:extLst>
        </c:ser>
        <c:ser>
          <c:idx val="14"/>
          <c:order val="14"/>
          <c:tx>
            <c:strRef>
              <c:f>'BIFUbC-coal'!$A$16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'BIFUbC-coal'!$B$16:$AF$16</c:f>
              <c:numCache>
                <c:formatCode>0.00E+00</c:formatCode>
                <c:ptCount val="31"/>
                <c:pt idx="0">
                  <c:v>79676747810506.031</c:v>
                </c:pt>
                <c:pt idx="1">
                  <c:v>80395000153035.156</c:v>
                </c:pt>
                <c:pt idx="2">
                  <c:v>81113252495564.297</c:v>
                </c:pt>
                <c:pt idx="3">
                  <c:v>81831504838093.406</c:v>
                </c:pt>
                <c:pt idx="4">
                  <c:v>82549757180622.547</c:v>
                </c:pt>
                <c:pt idx="5">
                  <c:v>83268009523151.672</c:v>
                </c:pt>
                <c:pt idx="6">
                  <c:v>82629262315164.469</c:v>
                </c:pt>
                <c:pt idx="7">
                  <c:v>81990515107177.25</c:v>
                </c:pt>
                <c:pt idx="8">
                  <c:v>81351767899190.047</c:v>
                </c:pt>
                <c:pt idx="9">
                  <c:v>80713020691202.844</c:v>
                </c:pt>
                <c:pt idx="10">
                  <c:v>80074273483215.625</c:v>
                </c:pt>
                <c:pt idx="11">
                  <c:v>79397047527759.313</c:v>
                </c:pt>
                <c:pt idx="12">
                  <c:v>78719821572303</c:v>
                </c:pt>
                <c:pt idx="13">
                  <c:v>78042595616846.688</c:v>
                </c:pt>
                <c:pt idx="14">
                  <c:v>77365369661390.359</c:v>
                </c:pt>
                <c:pt idx="15">
                  <c:v>76688143705934.047</c:v>
                </c:pt>
                <c:pt idx="16">
                  <c:v>76126353992885.063</c:v>
                </c:pt>
                <c:pt idx="17">
                  <c:v>75564564279836.063</c:v>
                </c:pt>
                <c:pt idx="18">
                  <c:v>75002774566787.078</c:v>
                </c:pt>
                <c:pt idx="19">
                  <c:v>74440984853738.094</c:v>
                </c:pt>
                <c:pt idx="20">
                  <c:v>73879195140689.094</c:v>
                </c:pt>
                <c:pt idx="21">
                  <c:v>73163490437763.672</c:v>
                </c:pt>
                <c:pt idx="22">
                  <c:v>72552727773390.25</c:v>
                </c:pt>
                <c:pt idx="23">
                  <c:v>71941965109017.078</c:v>
                </c:pt>
                <c:pt idx="24">
                  <c:v>71331202444643.656</c:v>
                </c:pt>
                <c:pt idx="25">
                  <c:v>70720439780270.469</c:v>
                </c:pt>
                <c:pt idx="26">
                  <c:v>70109677115897.055</c:v>
                </c:pt>
                <c:pt idx="27">
                  <c:v>69498914451523.875</c:v>
                </c:pt>
                <c:pt idx="28">
                  <c:v>68888151787150.453</c:v>
                </c:pt>
                <c:pt idx="29">
                  <c:v>68277389122777.031</c:v>
                </c:pt>
                <c:pt idx="30">
                  <c:v>67666626458403.859</c:v>
                </c:pt>
              </c:numCache>
            </c:numRef>
          </c:val>
          <c:smooth val="0"/>
          <c:extLst>
            <c:ext xmlns:c16="http://schemas.microsoft.com/office/drawing/2014/chart" uri="{C3380CC4-5D6E-409C-BE32-E72D297353CC}">
              <c16:uniqueId val="{0000000D-DEAB-433F-88CD-B26F27CCCEF2}"/>
            </c:ext>
          </c:extLst>
        </c:ser>
        <c:ser>
          <c:idx val="15"/>
          <c:order val="15"/>
          <c:tx>
            <c:strRef>
              <c:f>'BIFUbC-coal'!$A$17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'BIFUbC-coal'!$B$17:$AF$17</c:f>
              <c:numCache>
                <c:formatCode>0.00E+00</c:formatCode>
                <c:ptCount val="31"/>
                <c:pt idx="0">
                  <c:v>2439084116648.1553</c:v>
                </c:pt>
                <c:pt idx="1">
                  <c:v>2461071433256.1899</c:v>
                </c:pt>
                <c:pt idx="2">
                  <c:v>2483058749864.2246</c:v>
                </c:pt>
                <c:pt idx="3">
                  <c:v>2505046066472.2593</c:v>
                </c:pt>
                <c:pt idx="4">
                  <c:v>2527033383080.2939</c:v>
                </c:pt>
                <c:pt idx="5">
                  <c:v>2549020699688.3286</c:v>
                </c:pt>
                <c:pt idx="6">
                  <c:v>2529467213729.5366</c:v>
                </c:pt>
                <c:pt idx="7">
                  <c:v>2509913727770.7441</c:v>
                </c:pt>
                <c:pt idx="8">
                  <c:v>2490360241811.9521</c:v>
                </c:pt>
                <c:pt idx="9">
                  <c:v>2470806755853.1602</c:v>
                </c:pt>
                <c:pt idx="10">
                  <c:v>2451253269894.3677</c:v>
                </c:pt>
                <c:pt idx="11">
                  <c:v>2430521863094.6846</c:v>
                </c:pt>
                <c:pt idx="12">
                  <c:v>2409790456295.0015</c:v>
                </c:pt>
                <c:pt idx="13">
                  <c:v>2389059049495.3179</c:v>
                </c:pt>
                <c:pt idx="14">
                  <c:v>2368327642695.6348</c:v>
                </c:pt>
                <c:pt idx="15">
                  <c:v>2347596235895.9517</c:v>
                </c:pt>
                <c:pt idx="16">
                  <c:v>2330398591618.9414</c:v>
                </c:pt>
                <c:pt idx="17">
                  <c:v>2313200947341.9316</c:v>
                </c:pt>
                <c:pt idx="18">
                  <c:v>2296003303064.9214</c:v>
                </c:pt>
                <c:pt idx="19">
                  <c:v>2278805658787.9116</c:v>
                </c:pt>
                <c:pt idx="20">
                  <c:v>2261608014510.9014</c:v>
                </c:pt>
                <c:pt idx="21">
                  <c:v>2239698686870.3271</c:v>
                </c:pt>
                <c:pt idx="22">
                  <c:v>2221001870613.998</c:v>
                </c:pt>
                <c:pt idx="23">
                  <c:v>2202305054357.6763</c:v>
                </c:pt>
                <c:pt idx="24">
                  <c:v>2183608238101.3467</c:v>
                </c:pt>
                <c:pt idx="25">
                  <c:v>2164911421845.0249</c:v>
                </c:pt>
                <c:pt idx="26">
                  <c:v>2146214605588.6956</c:v>
                </c:pt>
                <c:pt idx="27">
                  <c:v>2127517789332.3738</c:v>
                </c:pt>
                <c:pt idx="28">
                  <c:v>2108820973076.0444</c:v>
                </c:pt>
                <c:pt idx="29">
                  <c:v>2090124156819.7151</c:v>
                </c:pt>
                <c:pt idx="30">
                  <c:v>2071427340563.3933</c:v>
                </c:pt>
              </c:numCache>
            </c:numRef>
          </c:val>
          <c:smooth val="0"/>
          <c:extLst>
            <c:ext xmlns:c16="http://schemas.microsoft.com/office/drawing/2014/chart" uri="{C3380CC4-5D6E-409C-BE32-E72D297353CC}">
              <c16:uniqueId val="{0000000E-DEAB-433F-88CD-B26F27CCCEF2}"/>
            </c:ext>
          </c:extLst>
        </c:ser>
        <c:ser>
          <c:idx val="16"/>
          <c:order val="16"/>
          <c:tx>
            <c:strRef>
              <c:f>'BIFUbC-coal'!$A$18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DEAB-433F-88CD-B26F27CCCEF2}"/>
            </c:ext>
          </c:extLst>
        </c:ser>
        <c:ser>
          <c:idx val="17"/>
          <c:order val="17"/>
          <c:tx>
            <c:strRef>
              <c:f>'BIFUbC-coal'!$A$19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DEAB-433F-88CD-B26F27CCCEF2}"/>
            </c:ext>
          </c:extLst>
        </c:ser>
        <c:ser>
          <c:idx val="18"/>
          <c:order val="18"/>
          <c:tx>
            <c:strRef>
              <c:f>'BIFUbC-coal'!$A$20</c:f>
              <c:strCache>
                <c:ptCount val="1"/>
                <c:pt idx="0">
                  <c:v>other machinery 28</c:v>
                </c:pt>
              </c:strCache>
            </c:strRef>
          </c:tx>
          <c:spPr>
            <a:ln w="28575" cap="rnd">
              <a:solidFill>
                <a:schemeClr val="accent1">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DEAB-433F-88CD-B26F27CCCEF2}"/>
            </c:ext>
          </c:extLst>
        </c:ser>
        <c:ser>
          <c:idx val="19"/>
          <c:order val="19"/>
          <c:tx>
            <c:strRef>
              <c:f>'BIFUbC-coal'!$A$21</c:f>
              <c:strCache>
                <c:ptCount val="1"/>
                <c:pt idx="0">
                  <c:v>road vehicles 29</c:v>
                </c:pt>
              </c:strCache>
            </c:strRef>
          </c:tx>
          <c:spPr>
            <a:ln w="28575" cap="rnd">
              <a:solidFill>
                <a:schemeClr val="accent2">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DEAB-433F-88CD-B26F27CCCEF2}"/>
            </c:ext>
          </c:extLst>
        </c:ser>
        <c:ser>
          <c:idx val="20"/>
          <c:order val="20"/>
          <c:tx>
            <c:strRef>
              <c:f>'BIFUbC-coal'!$A$22</c:f>
              <c:strCache>
                <c:ptCount val="1"/>
                <c:pt idx="0">
                  <c:v>nonroad vehicles 30</c:v>
                </c:pt>
              </c:strCache>
            </c:strRef>
          </c:tx>
          <c:spPr>
            <a:ln w="28575" cap="rnd">
              <a:solidFill>
                <a:schemeClr val="accent3">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DEAB-433F-88CD-B26F27CCCEF2}"/>
            </c:ext>
          </c:extLst>
        </c:ser>
        <c:ser>
          <c:idx val="21"/>
          <c:order val="21"/>
          <c:tx>
            <c:strRef>
              <c:f>'BIFUbC-coal'!$A$23</c:f>
              <c:strCache>
                <c:ptCount val="1"/>
                <c:pt idx="0">
                  <c:v>other manufacturing 31T33</c:v>
                </c:pt>
              </c:strCache>
            </c:strRef>
          </c:tx>
          <c:spPr>
            <a:ln w="28575" cap="rnd">
              <a:solidFill>
                <a:schemeClr val="accent4">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'BIFUbC-coal'!$B$23:$AF$23</c:f>
              <c:numCache>
                <c:formatCode>0.00E+00</c:formatCode>
                <c:ptCount val="31"/>
                <c:pt idx="0">
                  <c:v>62124983731826.484</c:v>
                </c:pt>
                <c:pt idx="1">
                  <c:v>68109248051180.227</c:v>
                </c:pt>
                <c:pt idx="2">
                  <c:v>74093512370533.969</c:v>
                </c:pt>
                <c:pt idx="3">
                  <c:v>80077776689887.703</c:v>
                </c:pt>
                <c:pt idx="4">
                  <c:v>86062041009241.438</c:v>
                </c:pt>
                <c:pt idx="5">
                  <c:v>92046305328595.188</c:v>
                </c:pt>
                <c:pt idx="6">
                  <c:v>94203025107514.063</c:v>
                </c:pt>
                <c:pt idx="7">
                  <c:v>96359744886433</c:v>
                </c:pt>
                <c:pt idx="8">
                  <c:v>98516464665351.938</c:v>
                </c:pt>
                <c:pt idx="9">
                  <c:v>100673184444270.88</c:v>
                </c:pt>
                <c:pt idx="10">
                  <c:v>102829904223189.81</c:v>
                </c:pt>
                <c:pt idx="11">
                  <c:v>104330088300763.56</c:v>
                </c:pt>
                <c:pt idx="12">
                  <c:v>105830272378337.31</c:v>
                </c:pt>
                <c:pt idx="13">
                  <c:v>107330456455911.06</c:v>
                </c:pt>
                <c:pt idx="14">
                  <c:v>108830640533484.81</c:v>
                </c:pt>
                <c:pt idx="15">
                  <c:v>110330824611058.58</c:v>
                </c:pt>
                <c:pt idx="16">
                  <c:v>111299214770542.7</c:v>
                </c:pt>
                <c:pt idx="17">
                  <c:v>112267604930026.86</c:v>
                </c:pt>
                <c:pt idx="18">
                  <c:v>113235995089511</c:v>
                </c:pt>
                <c:pt idx="19">
                  <c:v>114204385248995.16</c:v>
                </c:pt>
                <c:pt idx="20">
                  <c:v>115172775408479.3</c:v>
                </c:pt>
                <c:pt idx="21">
                  <c:v>116850224125416.27</c:v>
                </c:pt>
                <c:pt idx="22">
                  <c:v>118044223825908</c:v>
                </c:pt>
                <c:pt idx="23">
                  <c:v>119238223526400.17</c:v>
                </c:pt>
                <c:pt idx="24">
                  <c:v>120432223226891.91</c:v>
                </c:pt>
                <c:pt idx="25">
                  <c:v>121626222927383.66</c:v>
                </c:pt>
                <c:pt idx="26">
                  <c:v>122820222627875.41</c:v>
                </c:pt>
                <c:pt idx="27">
                  <c:v>124014222328367.56</c:v>
                </c:pt>
                <c:pt idx="28">
                  <c:v>125208222028859.31</c:v>
                </c:pt>
                <c:pt idx="29">
                  <c:v>126402221729351.06</c:v>
                </c:pt>
                <c:pt idx="30">
                  <c:v>127596221429843.22</c:v>
                </c:pt>
              </c:numCache>
            </c:numRef>
          </c:val>
          <c:smooth val="0"/>
          <c:extLst>
            <c:ext xmlns:c16="http://schemas.microsoft.com/office/drawing/2014/chart" uri="{C3380CC4-5D6E-409C-BE32-E72D297353CC}">
              <c16:uniqueId val="{00000014-DEAB-433F-88CD-B26F27CCCEF2}"/>
            </c:ext>
          </c:extLst>
        </c:ser>
        <c:ser>
          <c:idx val="22"/>
          <c:order val="22"/>
          <c:tx>
            <c:strRef>
              <c:f>'BIFUbC-coal'!$A$24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DEAB-433F-88CD-B26F27CCCEF2}"/>
            </c:ext>
          </c:extLst>
        </c:ser>
        <c:ser>
          <c:idx val="23"/>
          <c:order val="23"/>
          <c:tx>
            <c:strRef>
              <c:f>'BIFUbC-coal'!$A$25</c:f>
              <c:strCache>
                <c:ptCount val="1"/>
                <c:pt idx="0">
                  <c:v>water and waste 36T39</c:v>
                </c:pt>
              </c:strCache>
            </c:strRef>
          </c:tx>
          <c:spPr>
            <a:ln w="28575" cap="rnd">
              <a:solidFill>
                <a:schemeClr val="accent6">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DEAB-433F-88CD-B26F27CCCEF2}"/>
            </c:ext>
          </c:extLst>
        </c:ser>
        <c:ser>
          <c:idx val="24"/>
          <c:order val="24"/>
          <c:tx>
            <c:strRef>
              <c:f>'BIFUbC-coal'!$A$26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'BIFUbC-coal'!$B$26:$AF$26</c:f>
              <c:numCache>
                <c:formatCode>0.00E+00</c:formatCode>
                <c:ptCount val="31"/>
                <c:pt idx="0">
                  <c:v>17606129862.968643</c:v>
                </c:pt>
                <c:pt idx="1">
                  <c:v>19302061650.986099</c:v>
                </c:pt>
                <c:pt idx="2">
                  <c:v>20997993439.003548</c:v>
                </c:pt>
                <c:pt idx="3">
                  <c:v>22693925227.021</c:v>
                </c:pt>
                <c:pt idx="4">
                  <c:v>24389857015.038452</c:v>
                </c:pt>
                <c:pt idx="5">
                  <c:v>26085788803.055904</c:v>
                </c:pt>
                <c:pt idx="6">
                  <c:v>26697000045.695248</c:v>
                </c:pt>
                <c:pt idx="7">
                  <c:v>27308211288.33461</c:v>
                </c:pt>
                <c:pt idx="8">
                  <c:v>27919422530.973972</c:v>
                </c:pt>
                <c:pt idx="9">
                  <c:v>28530633773.613335</c:v>
                </c:pt>
                <c:pt idx="10">
                  <c:v>29141845016.252701</c:v>
                </c:pt>
                <c:pt idx="11">
                  <c:v>29566994997.814629</c:v>
                </c:pt>
                <c:pt idx="12">
                  <c:v>29992144979.37656</c:v>
                </c:pt>
                <c:pt idx="13">
                  <c:v>30417294960.938492</c:v>
                </c:pt>
                <c:pt idx="14">
                  <c:v>30842444942.50042</c:v>
                </c:pt>
                <c:pt idx="15">
                  <c:v>31267594924.062359</c:v>
                </c:pt>
                <c:pt idx="16">
                  <c:v>31542035284.151562</c:v>
                </c:pt>
                <c:pt idx="17">
                  <c:v>31816475644.240776</c:v>
                </c:pt>
                <c:pt idx="18">
                  <c:v>32090916004.329987</c:v>
                </c:pt>
                <c:pt idx="19">
                  <c:v>32365356364.419197</c:v>
                </c:pt>
                <c:pt idx="20">
                  <c:v>32639796724.508404</c:v>
                </c:pt>
                <c:pt idx="21">
                  <c:v>33115183246.561245</c:v>
                </c:pt>
                <c:pt idx="22">
                  <c:v>33453561021.820671</c:v>
                </c:pt>
                <c:pt idx="23">
                  <c:v>33791938797.080212</c:v>
                </c:pt>
                <c:pt idx="24">
                  <c:v>34130316572.339634</c:v>
                </c:pt>
                <c:pt idx="25">
                  <c:v>34468694347.59906</c:v>
                </c:pt>
                <c:pt idx="26">
                  <c:v>34807072122.858482</c:v>
                </c:pt>
                <c:pt idx="27">
                  <c:v>35145449898.118027</c:v>
                </c:pt>
                <c:pt idx="28">
                  <c:v>35483827673.377449</c:v>
                </c:pt>
                <c:pt idx="29">
                  <c:v>35822205448.636871</c:v>
                </c:pt>
                <c:pt idx="30">
                  <c:v>36160583223.896416</c:v>
                </c:pt>
              </c:numCache>
            </c:numRef>
          </c:val>
          <c:smooth val="0"/>
          <c:extLst>
            <c:ext xmlns:c16="http://schemas.microsoft.com/office/drawing/2014/chart" uri="{C3380CC4-5D6E-409C-BE32-E72D297353CC}">
              <c16:uniqueId val="{00000017-DEAB-433F-88CD-B26F27CCCEF2}"/>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'BIFUbC-natural-gas'!$A$2</c:f>
              <c:strCache>
                <c:ptCount val="1"/>
                <c:pt idx="0">
                  <c:v>agriculture and forestry 01T03</c:v>
                </c:pt>
              </c:strCache>
            </c:strRef>
          </c:tx>
          <c:spPr>
            <a:ln w="28575" cap="rnd">
              <a:solidFill>
                <a:schemeClr val="accent1"/>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'BIFUbC-natural-gas'!$B$2:$AF$2</c:f>
              <c:numCache>
                <c:formatCode>0.00E+00</c:formatCode>
                <c:ptCount val="31"/>
                <c:pt idx="0">
                  <c:v>2519586998.184525</c:v>
                </c:pt>
                <c:pt idx="1">
                  <c:v>2333608263.3715711</c:v>
                </c:pt>
                <c:pt idx="2">
                  <c:v>2147629528.5586166</c:v>
                </c:pt>
                <c:pt idx="3">
                  <c:v>1961650793.7456622</c:v>
                </c:pt>
                <c:pt idx="4">
                  <c:v>1775672058.9327078</c:v>
                </c:pt>
                <c:pt idx="5">
                  <c:v>1589693324.1197531</c:v>
                </c:pt>
                <c:pt idx="6">
                  <c:v>1616679070.3370383</c:v>
                </c:pt>
                <c:pt idx="7">
                  <c:v>1643664816.5543232</c:v>
                </c:pt>
                <c:pt idx="8">
                  <c:v>1670650562.7716081</c:v>
                </c:pt>
                <c:pt idx="9">
                  <c:v>1697636308.988893</c:v>
                </c:pt>
                <c:pt idx="10">
                  <c:v>1724622055.2061784</c:v>
                </c:pt>
                <c:pt idx="11">
                  <c:v>1752840652.7734909</c:v>
                </c:pt>
                <c:pt idx="12">
                  <c:v>1781059250.3408041</c:v>
                </c:pt>
                <c:pt idx="13">
                  <c:v>1809277847.9081173</c:v>
                </c:pt>
                <c:pt idx="14">
                  <c:v>1837496445.4754305</c:v>
                </c:pt>
                <c:pt idx="15">
                  <c:v>1865715043.0427439</c:v>
                </c:pt>
                <c:pt idx="16">
                  <c:v>1897769178.1434779</c:v>
                </c:pt>
                <c:pt idx="17">
                  <c:v>1929823313.2442124</c:v>
                </c:pt>
                <c:pt idx="18">
                  <c:v>1961877448.3449466</c:v>
                </c:pt>
                <c:pt idx="19">
                  <c:v>1993931583.4456811</c:v>
                </c:pt>
                <c:pt idx="20">
                  <c:v>2025985718.5464144</c:v>
                </c:pt>
                <c:pt idx="21">
                  <c:v>2052925803.6025853</c:v>
                </c:pt>
                <c:pt idx="22">
                  <c:v>2083352740.9618645</c:v>
                </c:pt>
                <c:pt idx="23">
                  <c:v>2113779678.3211524</c:v>
                </c:pt>
                <c:pt idx="24">
                  <c:v>2144206615.6804318</c:v>
                </c:pt>
                <c:pt idx="25">
                  <c:v>2174633553.0397196</c:v>
                </c:pt>
                <c:pt idx="26">
                  <c:v>2205060490.3989987</c:v>
                </c:pt>
                <c:pt idx="27">
                  <c:v>2235487427.758287</c:v>
                </c:pt>
                <c:pt idx="28">
                  <c:v>2265914365.1175661</c:v>
                </c:pt>
                <c:pt idx="29">
                  <c:v>2296341302.4768453</c:v>
                </c:pt>
                <c:pt idx="30">
                  <c:v>2326768239.8361335</c:v>
                </c:pt>
              </c:numCache>
            </c:numRef>
          </c:val>
          <c:smooth val="0"/>
          <c:extLst>
            <c:ext xmlns:c16="http://schemas.microsoft.com/office/drawing/2014/chart" uri="{C3380CC4-5D6E-409C-BE32-E72D297353CC}">
              <c16:uniqueId val="{00000000-9B0E-4789-92E7-780CE951D50E}"/>
            </c:ext>
          </c:extLst>
        </c:ser>
        <c:ser>
          <c:idx val="1"/>
          <c:order val="1"/>
          <c:tx>
            <c:strRef>
              <c:f>'BIFUbC-natural-gas'!$A$3</c:f>
              <c:strCache>
                <c:ptCount val="1"/>
                <c:pt idx="0">
                  <c:v>coal mining 05</c:v>
                </c:pt>
              </c:strCache>
            </c:strRef>
          </c:tx>
          <c:spPr>
            <a:ln w="28575" cap="rnd">
              <a:solidFill>
                <a:schemeClr val="accent2"/>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9B0E-4789-92E7-780CE951D50E}"/>
            </c:ext>
          </c:extLst>
        </c:ser>
        <c:ser>
          <c:idx val="2"/>
          <c:order val="2"/>
          <c:tx>
            <c:strRef>
              <c:f>'BIFUbC-natural-gas'!$A$4</c:f>
              <c:strCache>
                <c:ptCount val="1"/>
                <c:pt idx="0">
                  <c:v>oil and gas extraction 06</c:v>
                </c:pt>
              </c:strCache>
            </c:strRef>
          </c:tx>
          <c:spPr>
            <a:ln w="28575" cap="rnd">
              <a:solidFill>
                <a:schemeClr val="accent3"/>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9B0E-4789-92E7-780CE951D50E}"/>
            </c:ext>
          </c:extLst>
        </c:ser>
        <c:ser>
          <c:idx val="3"/>
          <c:order val="3"/>
          <c:tx>
            <c:strRef>
              <c:f>'BIFUbC-natural-gas'!$A$5</c:f>
              <c:strCache>
                <c:ptCount val="1"/>
                <c:pt idx="0">
                  <c:v>other mining and quarrying 07T08</c:v>
                </c:pt>
              </c:strCache>
            </c:strRef>
          </c:tx>
          <c:spPr>
            <a:ln w="28575" cap="rnd">
              <a:solidFill>
                <a:schemeClr val="accent4"/>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9B0E-4789-92E7-780CE951D50E}"/>
            </c:ext>
          </c:extLst>
        </c:ser>
        <c:ser>
          <c:idx val="4"/>
          <c:order val="4"/>
          <c:tx>
            <c:strRef>
              <c:f>'BIFUbC-natural-gas'!$A$6</c:f>
              <c:strCache>
                <c:ptCount val="1"/>
                <c:pt idx="0">
                  <c:v>food beverage and tobacco 10T12</c:v>
                </c:pt>
              </c:strCache>
            </c:strRef>
          </c:tx>
          <c:spPr>
            <a:ln w="28575" cap="rnd">
              <a:solidFill>
                <a:schemeClr val="accent5"/>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'BIFUbC-natural-gas'!$B$6:$AF$6</c:f>
              <c:numCache>
                <c:formatCode>0.00E+00</c:formatCode>
                <c:ptCount val="31"/>
                <c:pt idx="0">
                  <c:v>49927214155903.266</c:v>
                </c:pt>
                <c:pt idx="1">
                  <c:v>46241927587850.313</c:v>
                </c:pt>
                <c:pt idx="2">
                  <c:v>42556641019797.344</c:v>
                </c:pt>
                <c:pt idx="3">
                  <c:v>38871354451744.383</c:v>
                </c:pt>
                <c:pt idx="4">
                  <c:v>35186067883691.414</c:v>
                </c:pt>
                <c:pt idx="5">
                  <c:v>31500781315638.449</c:v>
                </c:pt>
                <c:pt idx="6">
                  <c:v>32035520989846.191</c:v>
                </c:pt>
                <c:pt idx="7">
                  <c:v>32570260664053.926</c:v>
                </c:pt>
                <c:pt idx="8">
                  <c:v>33105000338261.66</c:v>
                </c:pt>
                <c:pt idx="9">
                  <c:v>33639740012469.398</c:v>
                </c:pt>
                <c:pt idx="10">
                  <c:v>34174479686677.145</c:v>
                </c:pt>
                <c:pt idx="11">
                  <c:v>34733649092193.852</c:v>
                </c:pt>
                <c:pt idx="12">
                  <c:v>35292818497710.57</c:v>
                </c:pt>
                <c:pt idx="13">
                  <c:v>35851987903227.289</c:v>
                </c:pt>
                <c:pt idx="14">
                  <c:v>36411157308744.008</c:v>
                </c:pt>
                <c:pt idx="15">
                  <c:v>36970326714260.734</c:v>
                </c:pt>
                <c:pt idx="16">
                  <c:v>37605499728294.281</c:v>
                </c:pt>
                <c:pt idx="17">
                  <c:v>38240672742327.836</c:v>
                </c:pt>
                <c:pt idx="18">
                  <c:v>38875845756361.391</c:v>
                </c:pt>
                <c:pt idx="19">
                  <c:v>39511018770394.945</c:v>
                </c:pt>
                <c:pt idx="20">
                  <c:v>40146191784428.477</c:v>
                </c:pt>
                <c:pt idx="21">
                  <c:v>40680026653772.883</c:v>
                </c:pt>
                <c:pt idx="22">
                  <c:v>41282955712678.008</c:v>
                </c:pt>
                <c:pt idx="23">
                  <c:v>41885884771583.305</c:v>
                </c:pt>
                <c:pt idx="24">
                  <c:v>42488813830488.438</c:v>
                </c:pt>
                <c:pt idx="25">
                  <c:v>43091742889393.734</c:v>
                </c:pt>
                <c:pt idx="26">
                  <c:v>43694671948298.859</c:v>
                </c:pt>
                <c:pt idx="27">
                  <c:v>44297601007204.156</c:v>
                </c:pt>
                <c:pt idx="28">
                  <c:v>44900530066109.289</c:v>
                </c:pt>
                <c:pt idx="29">
                  <c:v>45503459125014.414</c:v>
                </c:pt>
                <c:pt idx="30">
                  <c:v>46106388183919.711</c:v>
                </c:pt>
              </c:numCache>
            </c:numRef>
          </c:val>
          <c:smooth val="0"/>
          <c:extLst>
            <c:ext xmlns:c16="http://schemas.microsoft.com/office/drawing/2014/chart" uri="{C3380CC4-5D6E-409C-BE32-E72D297353CC}">
              <c16:uniqueId val="{00000004-9B0E-4789-92E7-780CE951D50E}"/>
            </c:ext>
          </c:extLst>
        </c:ser>
        <c:ser>
          <c:idx val="5"/>
          <c:order val="5"/>
          <c:tx>
            <c:strRef>
              <c:f>'BIFUbC-natural-gas'!$A$7</c:f>
              <c:strCache>
                <c:ptCount val="1"/>
                <c:pt idx="0">
                  <c:v>textiles apparel and leather 13T15</c:v>
                </c:pt>
              </c:strCache>
            </c:strRef>
          </c:tx>
          <c:spPr>
            <a:ln w="28575" cap="rnd">
              <a:solidFill>
                <a:schemeClr val="accent6"/>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'BIFUbC-natural-gas'!$B$7:$AF$7</c:f>
              <c:numCache>
                <c:formatCode>0.00E+00</c:formatCode>
                <c:ptCount val="31"/>
                <c:pt idx="0">
                  <c:v>16037355603468.762</c:v>
                </c:pt>
                <c:pt idx="1">
                  <c:v>14853587348184.201</c:v>
                </c:pt>
                <c:pt idx="2">
                  <c:v>13669819092899.637</c:v>
                </c:pt>
                <c:pt idx="3">
                  <c:v>12486050837615.074</c:v>
                </c:pt>
                <c:pt idx="4">
                  <c:v>11302282582330.51</c:v>
                </c:pt>
                <c:pt idx="5">
                  <c:v>10118514327045.945</c:v>
                </c:pt>
                <c:pt idx="6">
                  <c:v>10290280576285.762</c:v>
                </c:pt>
                <c:pt idx="7">
                  <c:v>10462046825525.576</c:v>
                </c:pt>
                <c:pt idx="8">
                  <c:v>10633813074765.393</c:v>
                </c:pt>
                <c:pt idx="9">
                  <c:v>10805579324005.207</c:v>
                </c:pt>
                <c:pt idx="10">
                  <c:v>10977345573245.025</c:v>
                </c:pt>
                <c:pt idx="11">
                  <c:v>11156959011536.402</c:v>
                </c:pt>
                <c:pt idx="12">
                  <c:v>11336572449827.781</c:v>
                </c:pt>
                <c:pt idx="13">
                  <c:v>11516185888119.162</c:v>
                </c:pt>
                <c:pt idx="14">
                  <c:v>11695799326410.541</c:v>
                </c:pt>
                <c:pt idx="15">
                  <c:v>11875412764701.924</c:v>
                </c:pt>
                <c:pt idx="16">
                  <c:v>12079439680042.615</c:v>
                </c:pt>
                <c:pt idx="17">
                  <c:v>12283466595383.309</c:v>
                </c:pt>
                <c:pt idx="18">
                  <c:v>12487493510724.002</c:v>
                </c:pt>
                <c:pt idx="19">
                  <c:v>12691520426064.697</c:v>
                </c:pt>
                <c:pt idx="20">
                  <c:v>12895547341405.383</c:v>
                </c:pt>
                <c:pt idx="21">
                  <c:v>13067022954013.648</c:v>
                </c:pt>
                <c:pt idx="22">
                  <c:v>13260692636666.73</c:v>
                </c:pt>
                <c:pt idx="23">
                  <c:v>13454362319319.869</c:v>
                </c:pt>
                <c:pt idx="24">
                  <c:v>13648032001972.951</c:v>
                </c:pt>
                <c:pt idx="25">
                  <c:v>13841701684626.088</c:v>
                </c:pt>
                <c:pt idx="26">
                  <c:v>14035371367279.172</c:v>
                </c:pt>
                <c:pt idx="27">
                  <c:v>14229041049932.309</c:v>
                </c:pt>
                <c:pt idx="28">
                  <c:v>14422710732585.393</c:v>
                </c:pt>
                <c:pt idx="29">
                  <c:v>14616380415238.475</c:v>
                </c:pt>
                <c:pt idx="30">
                  <c:v>14810050097891.613</c:v>
                </c:pt>
              </c:numCache>
            </c:numRef>
          </c:val>
          <c:smooth val="0"/>
          <c:extLst>
            <c:ext xmlns:c16="http://schemas.microsoft.com/office/drawing/2014/chart" uri="{C3380CC4-5D6E-409C-BE32-E72D297353CC}">
              <c16:uniqueId val="{00000005-9B0E-4789-92E7-780CE951D50E}"/>
            </c:ext>
          </c:extLst>
        </c:ser>
        <c:ser>
          <c:idx val="6"/>
          <c:order val="6"/>
          <c:tx>
            <c:strRef>
              <c:f>'BIFUbC-natural-gas'!$A$8</c:f>
              <c:strCache>
                <c:ptCount val="1"/>
                <c:pt idx="0">
                  <c:v>wood products 16</c:v>
                </c:pt>
              </c:strCache>
            </c:strRef>
          </c:tx>
          <c:spPr>
            <a:ln w="28575" cap="rnd">
              <a:solidFill>
                <a:schemeClr val="accent1">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'BIFUbC-natural-gas'!$B$8:$AF$8</c:f>
              <c:numCache>
                <c:formatCode>0.00E+00</c:formatCode>
                <c:ptCount val="31"/>
                <c:pt idx="0">
                  <c:v>1659240218316.6387</c:v>
                </c:pt>
                <c:pt idx="1">
                  <c:v>1536766417342.2542</c:v>
                </c:pt>
                <c:pt idx="2">
                  <c:v>1414292616367.8696</c:v>
                </c:pt>
                <c:pt idx="3">
                  <c:v>1291818815393.4849</c:v>
                </c:pt>
                <c:pt idx="4">
                  <c:v>1169345014419.1003</c:v>
                </c:pt>
                <c:pt idx="5">
                  <c:v>1046871213444.7155</c:v>
                </c:pt>
                <c:pt idx="6">
                  <c:v>1064642314612.1959</c:v>
                </c:pt>
                <c:pt idx="7">
                  <c:v>1082413415779.6763</c:v>
                </c:pt>
                <c:pt idx="8">
                  <c:v>1100184516947.1565</c:v>
                </c:pt>
                <c:pt idx="9">
                  <c:v>1117955618114.637</c:v>
                </c:pt>
                <c:pt idx="10">
                  <c:v>1135726719282.1174</c:v>
                </c:pt>
                <c:pt idx="11">
                  <c:v>1154309698167.9087</c:v>
                </c:pt>
                <c:pt idx="12">
                  <c:v>1172892677053.7004</c:v>
                </c:pt>
                <c:pt idx="13">
                  <c:v>1191475655939.4919</c:v>
                </c:pt>
                <c:pt idx="14">
                  <c:v>1210058634825.2834</c:v>
                </c:pt>
                <c:pt idx="15">
                  <c:v>1228641613711.0754</c:v>
                </c:pt>
                <c:pt idx="16">
                  <c:v>1249750434387.1685</c:v>
                </c:pt>
                <c:pt idx="17">
                  <c:v>1270859255063.262</c:v>
                </c:pt>
                <c:pt idx="18">
                  <c:v>1291968075739.3552</c:v>
                </c:pt>
                <c:pt idx="19">
                  <c:v>1313076896415.4485</c:v>
                </c:pt>
                <c:pt idx="20">
                  <c:v>1334185717091.5413</c:v>
                </c:pt>
                <c:pt idx="21">
                  <c:v>1351926748713.8977</c:v>
                </c:pt>
                <c:pt idx="22">
                  <c:v>1371964000145.6182</c:v>
                </c:pt>
                <c:pt idx="23">
                  <c:v>1392001251577.3445</c:v>
                </c:pt>
                <c:pt idx="24">
                  <c:v>1412038503009.0649</c:v>
                </c:pt>
                <c:pt idx="25">
                  <c:v>1432075754440.791</c:v>
                </c:pt>
                <c:pt idx="26">
                  <c:v>1452113005872.5117</c:v>
                </c:pt>
                <c:pt idx="27">
                  <c:v>1472150257304.2378</c:v>
                </c:pt>
                <c:pt idx="28">
                  <c:v>1492187508735.9583</c:v>
                </c:pt>
                <c:pt idx="29">
                  <c:v>1512224760167.6787</c:v>
                </c:pt>
                <c:pt idx="30">
                  <c:v>1532262011599.405</c:v>
                </c:pt>
              </c:numCache>
            </c:numRef>
          </c:val>
          <c:smooth val="0"/>
          <c:extLst>
            <c:ext xmlns:c16="http://schemas.microsoft.com/office/drawing/2014/chart" uri="{C3380CC4-5D6E-409C-BE32-E72D297353CC}">
              <c16:uniqueId val="{00000006-9B0E-4789-92E7-780CE951D50E}"/>
            </c:ext>
          </c:extLst>
        </c:ser>
        <c:ser>
          <c:idx val="7"/>
          <c:order val="7"/>
          <c:tx>
            <c:strRef>
              <c:f>'BIFUbC-natural-gas'!$A$9</c:f>
              <c:strCache>
                <c:ptCount val="1"/>
                <c:pt idx="0">
                  <c:v>pulp paper and printing 17T18</c:v>
                </c:pt>
              </c:strCache>
            </c:strRef>
          </c:tx>
          <c:spPr>
            <a:ln w="28575" cap="rnd">
              <a:solidFill>
                <a:schemeClr val="accent2">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'BIFUbC-natural-gas'!$B$9:$AF$9</c:f>
              <c:numCache>
                <c:formatCode>0.00E+00</c:formatCode>
                <c:ptCount val="31"/>
                <c:pt idx="0">
                  <c:v>17984504726334.047</c:v>
                </c:pt>
                <c:pt idx="1">
                  <c:v>16657011197572.693</c:v>
                </c:pt>
                <c:pt idx="2">
                  <c:v>15329517668811.34</c:v>
                </c:pt>
                <c:pt idx="3">
                  <c:v>14002024140049.984</c:v>
                </c:pt>
                <c:pt idx="4">
                  <c:v>12674530611288.629</c:v>
                </c:pt>
                <c:pt idx="5">
                  <c:v>11347037082527.271</c:v>
                </c:pt>
                <c:pt idx="6">
                  <c:v>11539658048081.594</c:v>
                </c:pt>
                <c:pt idx="7">
                  <c:v>11732279013635.912</c:v>
                </c:pt>
                <c:pt idx="8">
                  <c:v>11924899979190.23</c:v>
                </c:pt>
                <c:pt idx="9">
                  <c:v>12117520944744.551</c:v>
                </c:pt>
                <c:pt idx="10">
                  <c:v>12310141910298.873</c:v>
                </c:pt>
                <c:pt idx="11">
                  <c:v>12511562818441.965</c:v>
                </c:pt>
                <c:pt idx="12">
                  <c:v>12712983726585.059</c:v>
                </c:pt>
                <c:pt idx="13">
                  <c:v>12914404634728.154</c:v>
                </c:pt>
                <c:pt idx="14">
                  <c:v>13115825542871.25</c:v>
                </c:pt>
                <c:pt idx="15">
                  <c:v>13317246451014.346</c:v>
                </c:pt>
                <c:pt idx="16">
                  <c:v>13546044958322.521</c:v>
                </c:pt>
                <c:pt idx="17">
                  <c:v>13774843465630.697</c:v>
                </c:pt>
                <c:pt idx="18">
                  <c:v>14003641972938.873</c:v>
                </c:pt>
                <c:pt idx="19">
                  <c:v>14232440480247.049</c:v>
                </c:pt>
                <c:pt idx="20">
                  <c:v>14461238987555.217</c:v>
                </c:pt>
                <c:pt idx="21">
                  <c:v>14653534029309.939</c:v>
                </c:pt>
                <c:pt idx="22">
                  <c:v>14870717797578.357</c:v>
                </c:pt>
                <c:pt idx="23">
                  <c:v>15087901565846.838</c:v>
                </c:pt>
                <c:pt idx="24">
                  <c:v>15305085334115.256</c:v>
                </c:pt>
                <c:pt idx="25">
                  <c:v>15522269102383.736</c:v>
                </c:pt>
                <c:pt idx="26">
                  <c:v>15739452870652.154</c:v>
                </c:pt>
                <c:pt idx="27">
                  <c:v>15956636638920.635</c:v>
                </c:pt>
                <c:pt idx="28">
                  <c:v>16173820407189.053</c:v>
                </c:pt>
                <c:pt idx="29">
                  <c:v>16391004175457.473</c:v>
                </c:pt>
                <c:pt idx="30">
                  <c:v>16608187943725.951</c:v>
                </c:pt>
              </c:numCache>
            </c:numRef>
          </c:val>
          <c:smooth val="0"/>
          <c:extLst>
            <c:ext xmlns:c16="http://schemas.microsoft.com/office/drawing/2014/chart" uri="{C3380CC4-5D6E-409C-BE32-E72D297353CC}">
              <c16:uniqueId val="{00000007-9B0E-4789-92E7-780CE951D50E}"/>
            </c:ext>
          </c:extLst>
        </c:ser>
        <c:ser>
          <c:idx val="8"/>
          <c:order val="8"/>
          <c:tx>
            <c:strRef>
              <c:f>'BIFUbC-natural-gas'!$A$10</c:f>
              <c:strCache>
                <c:ptCount val="1"/>
                <c:pt idx="0">
                  <c:v>refined petroleum and coke 19</c:v>
                </c:pt>
              </c:strCache>
            </c:strRef>
          </c:tx>
          <c:spPr>
            <a:ln w="28575" cap="rnd">
              <a:solidFill>
                <a:schemeClr val="accent3">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9B0E-4789-92E7-780CE951D50E}"/>
            </c:ext>
          </c:extLst>
        </c:ser>
        <c:ser>
          <c:idx val="9"/>
          <c:order val="9"/>
          <c:tx>
            <c:strRef>
              <c:f>'BIFUbC-natural-gas'!$A$11</c:f>
              <c:strCache>
                <c:ptCount val="1"/>
                <c:pt idx="0">
                  <c:v>chemicals 20</c:v>
                </c:pt>
              </c:strCache>
            </c:strRef>
          </c:tx>
          <c:spPr>
            <a:ln w="28575" cap="rnd">
              <a:solidFill>
                <a:schemeClr val="accent4">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'BIFUbC-natural-gas'!$B$11:$AF$11</c:f>
              <c:numCache>
                <c:formatCode>0.00E+00</c:formatCode>
                <c:ptCount val="31"/>
                <c:pt idx="0">
                  <c:v>124665316002242.16</c:v>
                </c:pt>
                <c:pt idx="1">
                  <c:v>117485877871597.38</c:v>
                </c:pt>
                <c:pt idx="2">
                  <c:v>110306439740952.61</c:v>
                </c:pt>
                <c:pt idx="3">
                  <c:v>103127001610307.83</c:v>
                </c:pt>
                <c:pt idx="4">
                  <c:v>95947563479663.063</c:v>
                </c:pt>
                <c:pt idx="5">
                  <c:v>88768125349018.266</c:v>
                </c:pt>
                <c:pt idx="6">
                  <c:v>90738175128304.578</c:v>
                </c:pt>
                <c:pt idx="7">
                  <c:v>92708224907590.875</c:v>
                </c:pt>
                <c:pt idx="8">
                  <c:v>94678274686877.188</c:v>
                </c:pt>
                <c:pt idx="9">
                  <c:v>96648324466163.484</c:v>
                </c:pt>
                <c:pt idx="10">
                  <c:v>98618374245449.797</c:v>
                </c:pt>
                <c:pt idx="11">
                  <c:v>99537730809116.734</c:v>
                </c:pt>
                <c:pt idx="12">
                  <c:v>100457087372783.69</c:v>
                </c:pt>
                <c:pt idx="13">
                  <c:v>101376443936450.63</c:v>
                </c:pt>
                <c:pt idx="14">
                  <c:v>102295800500117.56</c:v>
                </c:pt>
                <c:pt idx="15">
                  <c:v>103215157063784.52</c:v>
                </c:pt>
                <c:pt idx="16">
                  <c:v>103493281738507.28</c:v>
                </c:pt>
                <c:pt idx="17">
                  <c:v>103771406413230.06</c:v>
                </c:pt>
                <c:pt idx="18">
                  <c:v>104049531087952.83</c:v>
                </c:pt>
                <c:pt idx="19">
                  <c:v>104327655762675.61</c:v>
                </c:pt>
                <c:pt idx="20">
                  <c:v>104605780437398.38</c:v>
                </c:pt>
                <c:pt idx="21">
                  <c:v>105738880964046.78</c:v>
                </c:pt>
                <c:pt idx="22">
                  <c:v>106289043409836.67</c:v>
                </c:pt>
                <c:pt idx="23">
                  <c:v>106839205855626.8</c:v>
                </c:pt>
                <c:pt idx="24">
                  <c:v>107389368301416.67</c:v>
                </c:pt>
                <c:pt idx="25">
                  <c:v>107939530747206.8</c:v>
                </c:pt>
                <c:pt idx="26">
                  <c:v>108489693192996.67</c:v>
                </c:pt>
                <c:pt idx="27">
                  <c:v>109039855638786.8</c:v>
                </c:pt>
                <c:pt idx="28">
                  <c:v>109590018084576.67</c:v>
                </c:pt>
                <c:pt idx="29">
                  <c:v>110140180530366.55</c:v>
                </c:pt>
                <c:pt idx="30">
                  <c:v>110690342976156.67</c:v>
                </c:pt>
              </c:numCache>
            </c:numRef>
          </c:val>
          <c:smooth val="0"/>
          <c:extLst>
            <c:ext xmlns:c16="http://schemas.microsoft.com/office/drawing/2014/chart" uri="{C3380CC4-5D6E-409C-BE32-E72D297353CC}">
              <c16:uniqueId val="{00000009-9B0E-4789-92E7-780CE951D50E}"/>
            </c:ext>
          </c:extLst>
        </c:ser>
        <c:ser>
          <c:idx val="10"/>
          <c:order val="10"/>
          <c:tx>
            <c:strRef>
              <c:f>'BIFUbC-natural-gas'!$A$12</c:f>
              <c:strCache>
                <c:ptCount val="1"/>
                <c:pt idx="0">
                  <c:v>rubber and plastic products 22</c:v>
                </c:pt>
              </c:strCache>
            </c:strRef>
          </c:tx>
          <c:spPr>
            <a:ln w="28575" cap="rnd">
              <a:solidFill>
                <a:schemeClr val="accent5">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'BIFUbC-natural-gas'!$B$12:$AF$12</c:f>
              <c:numCache>
                <c:formatCode>0.00E+00</c:formatCode>
                <c:ptCount val="31"/>
                <c:pt idx="0">
                  <c:v>131302191073559.84</c:v>
                </c:pt>
                <c:pt idx="1">
                  <c:v>123740537299596.22</c:v>
                </c:pt>
                <c:pt idx="2">
                  <c:v>116178883525632.61</c:v>
                </c:pt>
                <c:pt idx="3">
                  <c:v>108617229751668.98</c:v>
                </c:pt>
                <c:pt idx="4">
                  <c:v>101055575977705.38</c:v>
                </c:pt>
                <c:pt idx="5">
                  <c:v>93493922203741.734</c:v>
                </c:pt>
                <c:pt idx="6">
                  <c:v>95568852592075.422</c:v>
                </c:pt>
                <c:pt idx="7">
                  <c:v>97643782980409.125</c:v>
                </c:pt>
                <c:pt idx="8">
                  <c:v>99718713368742.813</c:v>
                </c:pt>
                <c:pt idx="9">
                  <c:v>101793643757076.52</c:v>
                </c:pt>
                <c:pt idx="10">
                  <c:v>103868574145410.2</c:v>
                </c:pt>
                <c:pt idx="11">
                  <c:v>104836874993299.27</c:v>
                </c:pt>
                <c:pt idx="12">
                  <c:v>105805175841188.31</c:v>
                </c:pt>
                <c:pt idx="13">
                  <c:v>106773476689077.38</c:v>
                </c:pt>
                <c:pt idx="14">
                  <c:v>107741777536966.44</c:v>
                </c:pt>
                <c:pt idx="15">
                  <c:v>108710078384855.48</c:v>
                </c:pt>
                <c:pt idx="16">
                  <c:v>109003009733796.72</c:v>
                </c:pt>
                <c:pt idx="17">
                  <c:v>109295941082737.94</c:v>
                </c:pt>
                <c:pt idx="18">
                  <c:v>109588872431679.17</c:v>
                </c:pt>
                <c:pt idx="19">
                  <c:v>109881803780620.39</c:v>
                </c:pt>
                <c:pt idx="20">
                  <c:v>110174735129561.63</c:v>
                </c:pt>
                <c:pt idx="21">
                  <c:v>111368159143766.72</c:v>
                </c:pt>
                <c:pt idx="22">
                  <c:v>111947610886200.83</c:v>
                </c:pt>
                <c:pt idx="23">
                  <c:v>112527062628635.2</c:v>
                </c:pt>
                <c:pt idx="24">
                  <c:v>113106514371069.33</c:v>
                </c:pt>
                <c:pt idx="25">
                  <c:v>113685966113503.7</c:v>
                </c:pt>
                <c:pt idx="26">
                  <c:v>114265417855937.83</c:v>
                </c:pt>
                <c:pt idx="27">
                  <c:v>114844869598372.2</c:v>
                </c:pt>
                <c:pt idx="28">
                  <c:v>115424321340806.33</c:v>
                </c:pt>
                <c:pt idx="29">
                  <c:v>116003773083240.45</c:v>
                </c:pt>
                <c:pt idx="30">
                  <c:v>116583224825674.83</c:v>
                </c:pt>
              </c:numCache>
            </c:numRef>
          </c:val>
          <c:smooth val="0"/>
          <c:extLst>
            <c:ext xmlns:c16="http://schemas.microsoft.com/office/drawing/2014/chart" uri="{C3380CC4-5D6E-409C-BE32-E72D297353CC}">
              <c16:uniqueId val="{0000000A-9B0E-4789-92E7-780CE951D50E}"/>
            </c:ext>
          </c:extLst>
        </c:ser>
        <c:ser>
          <c:idx val="11"/>
          <c:order val="11"/>
          <c:tx>
            <c:strRef>
              <c:f>'BIFUbC-natural-gas'!$A$13</c:f>
              <c:strCache>
                <c:ptCount val="1"/>
                <c:pt idx="0">
                  <c:v>glass and glass products 231</c:v>
                </c:pt>
              </c:strCache>
            </c:strRef>
          </c:tx>
          <c:spPr>
            <a:ln w="28575" cap="rnd">
              <a:solidFill>
                <a:schemeClr val="accent6">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'BIFUbC-natural-gas'!$B$13:$AF$13</c:f>
              <c:numCache>
                <c:formatCode>0.00E+00</c:formatCode>
                <c:ptCount val="31"/>
                <c:pt idx="0">
                  <c:v>14398662326831.67</c:v>
                </c:pt>
                <c:pt idx="1">
                  <c:v>13335851237366.369</c:v>
                </c:pt>
                <c:pt idx="2">
                  <c:v>12273040147901.068</c:v>
                </c:pt>
                <c:pt idx="3">
                  <c:v>11210229058435.766</c:v>
                </c:pt>
                <c:pt idx="4">
                  <c:v>10147417968970.465</c:v>
                </c:pt>
                <c:pt idx="5">
                  <c:v>9084606879505.1621</c:v>
                </c:pt>
                <c:pt idx="6">
                  <c:v>9238822093228.7754</c:v>
                </c:pt>
                <c:pt idx="7">
                  <c:v>9393037306952.3867</c:v>
                </c:pt>
                <c:pt idx="8">
                  <c:v>9547252520675.998</c:v>
                </c:pt>
                <c:pt idx="9">
                  <c:v>9701467734399.6113</c:v>
                </c:pt>
                <c:pt idx="10">
                  <c:v>9855682948123.2266</c:v>
                </c:pt>
                <c:pt idx="11">
                  <c:v>10016943526940.807</c:v>
                </c:pt>
                <c:pt idx="12">
                  <c:v>10178204105758.391</c:v>
                </c:pt>
                <c:pt idx="13">
                  <c:v>10339464684575.975</c:v>
                </c:pt>
                <c:pt idx="14">
                  <c:v>10500725263393.559</c:v>
                </c:pt>
                <c:pt idx="15">
                  <c:v>10661985842211.145</c:v>
                </c:pt>
                <c:pt idx="16">
                  <c:v>10845165334654.418</c:v>
                </c:pt>
                <c:pt idx="17">
                  <c:v>11028344827097.693</c:v>
                </c:pt>
                <c:pt idx="18">
                  <c:v>11211524319540.969</c:v>
                </c:pt>
                <c:pt idx="19">
                  <c:v>11394703811984.244</c:v>
                </c:pt>
                <c:pt idx="20">
                  <c:v>11577883304427.514</c:v>
                </c:pt>
                <c:pt idx="21">
                  <c:v>11731837578703.189</c:v>
                </c:pt>
                <c:pt idx="22">
                  <c:v>11905718138093.121</c:v>
                </c:pt>
                <c:pt idx="23">
                  <c:v>12079598697483.1</c:v>
                </c:pt>
                <c:pt idx="24">
                  <c:v>12253479256873.031</c:v>
                </c:pt>
                <c:pt idx="25">
                  <c:v>12427359816263.012</c:v>
                </c:pt>
                <c:pt idx="26">
                  <c:v>12601240375652.941</c:v>
                </c:pt>
                <c:pt idx="27">
                  <c:v>12775120935042.922</c:v>
                </c:pt>
                <c:pt idx="28">
                  <c:v>12949001494432.854</c:v>
                </c:pt>
                <c:pt idx="29">
                  <c:v>13122882053822.783</c:v>
                </c:pt>
                <c:pt idx="30">
                  <c:v>13296762613212.764</c:v>
                </c:pt>
              </c:numCache>
            </c:numRef>
          </c:val>
          <c:smooth val="0"/>
          <c:extLst>
            <c:ext xmlns:c16="http://schemas.microsoft.com/office/drawing/2014/chart" uri="{C3380CC4-5D6E-409C-BE32-E72D297353CC}">
              <c16:uniqueId val="{0000000B-9B0E-4789-92E7-780CE951D50E}"/>
            </c:ext>
          </c:extLst>
        </c:ser>
        <c:ser>
          <c:idx val="12"/>
          <c:order val="12"/>
          <c:tx>
            <c:strRef>
              <c:f>'BIFUbC-natural-gas'!$A$14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'BIFUbC-natural-gas'!$B$14:$AF$14</c:f>
              <c:numCache>
                <c:formatCode>0.00E+00</c:formatCode>
                <c:ptCount val="31"/>
                <c:pt idx="0">
                  <c:v>22366966790652.66</c:v>
                </c:pt>
                <c:pt idx="1">
                  <c:v>20715989789927.445</c:v>
                </c:pt>
                <c:pt idx="2">
                  <c:v>19065012789202.223</c:v>
                </c:pt>
                <c:pt idx="3">
                  <c:v>17414035788477.002</c:v>
                </c:pt>
                <c:pt idx="4">
                  <c:v>15763058787751.781</c:v>
                </c:pt>
                <c:pt idx="5">
                  <c:v>14112081787026.559</c:v>
                </c:pt>
                <c:pt idx="6">
                  <c:v>14351640607538.773</c:v>
                </c:pt>
                <c:pt idx="7">
                  <c:v>14591199428050.986</c:v>
                </c:pt>
                <c:pt idx="8">
                  <c:v>14830758248563.199</c:v>
                </c:pt>
                <c:pt idx="9">
                  <c:v>15070317069075.412</c:v>
                </c:pt>
                <c:pt idx="10">
                  <c:v>15309875889587.631</c:v>
                </c:pt>
                <c:pt idx="11">
                  <c:v>15560379021696.844</c:v>
                </c:pt>
                <c:pt idx="12">
                  <c:v>15810882153806.061</c:v>
                </c:pt>
                <c:pt idx="13">
                  <c:v>16061385285915.279</c:v>
                </c:pt>
                <c:pt idx="14">
                  <c:v>16311888418024.496</c:v>
                </c:pt>
                <c:pt idx="15">
                  <c:v>16562391550133.717</c:v>
                </c:pt>
                <c:pt idx="16">
                  <c:v>16846943651655.836</c:v>
                </c:pt>
                <c:pt idx="17">
                  <c:v>17131495753177.957</c:v>
                </c:pt>
                <c:pt idx="18">
                  <c:v>17416047854700.078</c:v>
                </c:pt>
                <c:pt idx="19">
                  <c:v>17700599956222.199</c:v>
                </c:pt>
                <c:pt idx="20">
                  <c:v>17985152057744.309</c:v>
                </c:pt>
                <c:pt idx="21">
                  <c:v>18224305533382.543</c:v>
                </c:pt>
                <c:pt idx="22">
                  <c:v>18494412617577.945</c:v>
                </c:pt>
                <c:pt idx="23">
                  <c:v>18764519701773.426</c:v>
                </c:pt>
                <c:pt idx="24">
                  <c:v>19034626785968.828</c:v>
                </c:pt>
                <c:pt idx="25">
                  <c:v>19304733870164.305</c:v>
                </c:pt>
                <c:pt idx="26">
                  <c:v>19574840954359.707</c:v>
                </c:pt>
                <c:pt idx="27">
                  <c:v>19844948038555.188</c:v>
                </c:pt>
                <c:pt idx="28">
                  <c:v>20115055122750.59</c:v>
                </c:pt>
                <c:pt idx="29">
                  <c:v>20385162206945.992</c:v>
                </c:pt>
                <c:pt idx="30">
                  <c:v>20655269291141.473</c:v>
                </c:pt>
              </c:numCache>
            </c:numRef>
          </c:val>
          <c:smooth val="0"/>
          <c:extLst>
            <c:ext xmlns:c16="http://schemas.microsoft.com/office/drawing/2014/chart" uri="{C3380CC4-5D6E-409C-BE32-E72D297353CC}">
              <c16:uniqueId val="{0000000C-9B0E-4789-92E7-780CE951D50E}"/>
            </c:ext>
          </c:extLst>
        </c:ser>
        <c:ser>
          <c:idx val="13"/>
          <c:order val="13"/>
          <c:tx>
            <c:strRef>
              <c:f>'BIFUbC-natural-gas'!$A$15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'BIFUbC-natural-gas'!$B$15:$AF$15</c:f>
              <c:numCache>
                <c:formatCode>General</c:formatCode>
                <c:ptCount val="31"/>
                <c:pt idx="0" formatCode="0.E+00">
                  <c:v>115985416512739.73</c:v>
                </c:pt>
                <c:pt idx="1">
                  <c:v>106953695130523.78</c:v>
                </c:pt>
                <c:pt idx="2">
                  <c:v>97921973748307.844</c:v>
                </c:pt>
                <c:pt idx="3">
                  <c:v>88890252366091.891</c:v>
                </c:pt>
                <c:pt idx="4">
                  <c:v>79858530983875.938</c:v>
                </c:pt>
                <c:pt idx="5">
                  <c:v>70826809601660</c:v>
                </c:pt>
                <c:pt idx="6">
                  <c:v>71366140290676</c:v>
                </c:pt>
                <c:pt idx="7">
                  <c:v>71905470979692</c:v>
                </c:pt>
                <c:pt idx="8">
                  <c:v>72444801668708</c:v>
                </c:pt>
                <c:pt idx="9">
                  <c:v>72984132357724</c:v>
                </c:pt>
                <c:pt idx="10">
                  <c:v>73523463046740</c:v>
                </c:pt>
                <c:pt idx="11">
                  <c:v>74150038406038</c:v>
                </c:pt>
                <c:pt idx="12">
                  <c:v>74776613765336</c:v>
                </c:pt>
                <c:pt idx="13">
                  <c:v>75403189124634</c:v>
                </c:pt>
                <c:pt idx="14">
                  <c:v>76029764483932</c:v>
                </c:pt>
                <c:pt idx="15">
                  <c:v>76656339843230</c:v>
                </c:pt>
                <c:pt idx="16">
                  <c:v>77171876531260</c:v>
                </c:pt>
                <c:pt idx="17">
                  <c:v>77687413219290</c:v>
                </c:pt>
                <c:pt idx="18">
                  <c:v>78202949907320</c:v>
                </c:pt>
                <c:pt idx="19">
                  <c:v>78718486595350</c:v>
                </c:pt>
                <c:pt idx="20">
                  <c:v>79234023283380</c:v>
                </c:pt>
                <c:pt idx="21">
                  <c:v>79897611533100.75</c:v>
                </c:pt>
                <c:pt idx="22">
                  <c:v>80460255536214.25</c:v>
                </c:pt>
                <c:pt idx="23">
                  <c:v>81022899539327.5</c:v>
                </c:pt>
                <c:pt idx="24">
                  <c:v>81585543542441</c:v>
                </c:pt>
                <c:pt idx="25">
                  <c:v>82148187545554.25</c:v>
                </c:pt>
                <c:pt idx="26">
                  <c:v>82710831548667.75</c:v>
                </c:pt>
                <c:pt idx="27">
                  <c:v>83273475551781</c:v>
                </c:pt>
                <c:pt idx="28">
                  <c:v>83836119554894.5</c:v>
                </c:pt>
                <c:pt idx="29">
                  <c:v>84398763558008</c:v>
                </c:pt>
                <c:pt idx="30">
                  <c:v>84961407561121.25</c:v>
                </c:pt>
              </c:numCache>
            </c:numRef>
          </c:val>
          <c:smooth val="0"/>
          <c:extLst>
            <c:ext xmlns:c16="http://schemas.microsoft.com/office/drawing/2014/chart" uri="{C3380CC4-5D6E-409C-BE32-E72D297353CC}">
              <c16:uniqueId val="{0000000D-9B0E-4789-92E7-780CE951D50E}"/>
            </c:ext>
          </c:extLst>
        </c:ser>
        <c:ser>
          <c:idx val="14"/>
          <c:order val="14"/>
          <c:tx>
            <c:strRef>
              <c:f>'BIFUbC-natural-gas'!$A$16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'BIFUbC-natural-gas'!$B$16:$AF$16</c:f>
              <c:numCache>
                <c:formatCode>0.00E+00</c:formatCode>
                <c:ptCount val="31"/>
                <c:pt idx="0">
                  <c:v>15687627942365.611</c:v>
                </c:pt>
                <c:pt idx="1">
                  <c:v>14604974088948.871</c:v>
                </c:pt>
                <c:pt idx="2">
                  <c:v>13522320235532.133</c:v>
                </c:pt>
                <c:pt idx="3">
                  <c:v>12439666382115.393</c:v>
                </c:pt>
                <c:pt idx="4">
                  <c:v>11357012528698.654</c:v>
                </c:pt>
                <c:pt idx="5">
                  <c:v>10274358675281.916</c:v>
                </c:pt>
                <c:pt idx="6">
                  <c:v>10378238447038.32</c:v>
                </c:pt>
                <c:pt idx="7">
                  <c:v>10482118218794.725</c:v>
                </c:pt>
                <c:pt idx="8">
                  <c:v>10585997990551.131</c:v>
                </c:pt>
                <c:pt idx="9">
                  <c:v>10689877762307.535</c:v>
                </c:pt>
                <c:pt idx="10">
                  <c:v>10793757534063.939</c:v>
                </c:pt>
                <c:pt idx="11">
                  <c:v>10852189905676.918</c:v>
                </c:pt>
                <c:pt idx="12">
                  <c:v>10910622277289.895</c:v>
                </c:pt>
                <c:pt idx="13">
                  <c:v>10969054648902.873</c:v>
                </c:pt>
                <c:pt idx="14">
                  <c:v>11027487020515.852</c:v>
                </c:pt>
                <c:pt idx="15">
                  <c:v>11085919392128.83</c:v>
                </c:pt>
                <c:pt idx="16">
                  <c:v>11111889335067.93</c:v>
                </c:pt>
                <c:pt idx="17">
                  <c:v>11137859278007.031</c:v>
                </c:pt>
                <c:pt idx="18">
                  <c:v>11163829220946.133</c:v>
                </c:pt>
                <c:pt idx="19">
                  <c:v>11189799163885.234</c:v>
                </c:pt>
                <c:pt idx="20">
                  <c:v>11215769106824.334</c:v>
                </c:pt>
                <c:pt idx="21">
                  <c:v>11285022287995.275</c:v>
                </c:pt>
                <c:pt idx="22">
                  <c:v>11324764170371.785</c:v>
                </c:pt>
                <c:pt idx="23">
                  <c:v>11364506052748.279</c:v>
                </c:pt>
                <c:pt idx="24">
                  <c:v>11404247935124.789</c:v>
                </c:pt>
                <c:pt idx="25">
                  <c:v>11443989817501.285</c:v>
                </c:pt>
                <c:pt idx="26">
                  <c:v>11483731699877.793</c:v>
                </c:pt>
                <c:pt idx="27">
                  <c:v>11523473582254.289</c:v>
                </c:pt>
                <c:pt idx="28">
                  <c:v>11563215464630.799</c:v>
                </c:pt>
                <c:pt idx="29">
                  <c:v>11602957347007.307</c:v>
                </c:pt>
                <c:pt idx="30">
                  <c:v>11642699229383.803</c:v>
                </c:pt>
              </c:numCache>
            </c:numRef>
          </c:val>
          <c:smooth val="0"/>
          <c:extLst>
            <c:ext xmlns:c16="http://schemas.microsoft.com/office/drawing/2014/chart" uri="{C3380CC4-5D6E-409C-BE32-E72D297353CC}">
              <c16:uniqueId val="{0000000E-9B0E-4789-92E7-780CE951D50E}"/>
            </c:ext>
          </c:extLst>
        </c:ser>
        <c:ser>
          <c:idx val="15"/>
          <c:order val="15"/>
          <c:tx>
            <c:strRef>
              <c:f>'BIFUbC-natural-gas'!$A$17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'BIFUbC-natural-gas'!$B$17:$AF$17</c:f>
              <c:numCache>
                <c:formatCode>0.00E+00</c:formatCode>
                <c:ptCount val="31"/>
                <c:pt idx="0">
                  <c:v>22640931151656.746</c:v>
                </c:pt>
                <c:pt idx="1">
                  <c:v>21078407394315.012</c:v>
                </c:pt>
                <c:pt idx="2">
                  <c:v>19515883636973.281</c:v>
                </c:pt>
                <c:pt idx="3">
                  <c:v>17953359879631.547</c:v>
                </c:pt>
                <c:pt idx="4">
                  <c:v>16390836122289.814</c:v>
                </c:pt>
                <c:pt idx="5">
                  <c:v>14828312364948.084</c:v>
                </c:pt>
                <c:pt idx="6">
                  <c:v>14978235270375.68</c:v>
                </c:pt>
                <c:pt idx="7">
                  <c:v>15128158175803.275</c:v>
                </c:pt>
                <c:pt idx="8">
                  <c:v>15278081081230.869</c:v>
                </c:pt>
                <c:pt idx="9">
                  <c:v>15428003986658.465</c:v>
                </c:pt>
                <c:pt idx="10">
                  <c:v>15577926892086.061</c:v>
                </c:pt>
                <c:pt idx="11">
                  <c:v>15662258526389.082</c:v>
                </c:pt>
                <c:pt idx="12">
                  <c:v>15746590160692.105</c:v>
                </c:pt>
                <c:pt idx="13">
                  <c:v>15830921794995.127</c:v>
                </c:pt>
                <c:pt idx="14">
                  <c:v>15915253429298.148</c:v>
                </c:pt>
                <c:pt idx="15">
                  <c:v>15999585063601.174</c:v>
                </c:pt>
                <c:pt idx="16">
                  <c:v>16037065789958.07</c:v>
                </c:pt>
                <c:pt idx="17">
                  <c:v>16074546516314.969</c:v>
                </c:pt>
                <c:pt idx="18">
                  <c:v>16112027242671.867</c:v>
                </c:pt>
                <c:pt idx="19">
                  <c:v>16149507969028.766</c:v>
                </c:pt>
                <c:pt idx="20">
                  <c:v>16186988695385.662</c:v>
                </c:pt>
                <c:pt idx="21">
                  <c:v>16286937299004.068</c:v>
                </c:pt>
                <c:pt idx="22">
                  <c:v>16344294168125.996</c:v>
                </c:pt>
                <c:pt idx="23">
                  <c:v>16401651037247.908</c:v>
                </c:pt>
                <c:pt idx="24">
                  <c:v>16459007906369.836</c:v>
                </c:pt>
                <c:pt idx="25">
                  <c:v>16516364775491.746</c:v>
                </c:pt>
                <c:pt idx="26">
                  <c:v>16573721644613.676</c:v>
                </c:pt>
                <c:pt idx="27">
                  <c:v>16631078513735.586</c:v>
                </c:pt>
                <c:pt idx="28">
                  <c:v>16688435382857.514</c:v>
                </c:pt>
                <c:pt idx="29">
                  <c:v>16745792251979.443</c:v>
                </c:pt>
                <c:pt idx="30">
                  <c:v>16803149121101.354</c:v>
                </c:pt>
              </c:numCache>
            </c:numRef>
          </c:val>
          <c:smooth val="0"/>
          <c:extLst>
            <c:ext xmlns:c16="http://schemas.microsoft.com/office/drawing/2014/chart" uri="{C3380CC4-5D6E-409C-BE32-E72D297353CC}">
              <c16:uniqueId val="{0000000F-9B0E-4789-92E7-780CE951D50E}"/>
            </c:ext>
          </c:extLst>
        </c:ser>
        <c:ser>
          <c:idx val="16"/>
          <c:order val="16"/>
          <c:tx>
            <c:strRef>
              <c:f>'BIFUbC-natural-gas'!$A$18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'BIFUbC-natural-gas'!$B$18:$AF$18</c:f>
              <c:numCache>
                <c:formatCode>0.00E+00</c:formatCode>
                <c:ptCount val="31"/>
                <c:pt idx="0">
                  <c:v>70791534040719.109</c:v>
                </c:pt>
                <c:pt idx="1">
                  <c:v>65221556746782.125</c:v>
                </c:pt>
                <c:pt idx="2">
                  <c:v>59651579452845.148</c:v>
                </c:pt>
                <c:pt idx="3">
                  <c:v>54081602158908.164</c:v>
                </c:pt>
                <c:pt idx="4">
                  <c:v>48511624864971.18</c:v>
                </c:pt>
                <c:pt idx="5">
                  <c:v>42941647571034.188</c:v>
                </c:pt>
                <c:pt idx="6">
                  <c:v>43825740315143.719</c:v>
                </c:pt>
                <c:pt idx="7">
                  <c:v>44709833059253.25</c:v>
                </c:pt>
                <c:pt idx="8">
                  <c:v>45593925803362.773</c:v>
                </c:pt>
                <c:pt idx="9">
                  <c:v>46478018547472.305</c:v>
                </c:pt>
                <c:pt idx="10">
                  <c:v>47362111291581.828</c:v>
                </c:pt>
                <c:pt idx="11">
                  <c:v>48172869153691.484</c:v>
                </c:pt>
                <c:pt idx="12">
                  <c:v>48983627015801.148</c:v>
                </c:pt>
                <c:pt idx="13">
                  <c:v>49794384877910.805</c:v>
                </c:pt>
                <c:pt idx="14">
                  <c:v>50605142740020.461</c:v>
                </c:pt>
                <c:pt idx="15">
                  <c:v>51415900602130.125</c:v>
                </c:pt>
                <c:pt idx="16">
                  <c:v>52267400065350.82</c:v>
                </c:pt>
                <c:pt idx="17">
                  <c:v>53118899528571.516</c:v>
                </c:pt>
                <c:pt idx="18">
                  <c:v>53970398991792.211</c:v>
                </c:pt>
                <c:pt idx="19">
                  <c:v>54821898455012.914</c:v>
                </c:pt>
                <c:pt idx="20">
                  <c:v>55673397918233.609</c:v>
                </c:pt>
                <c:pt idx="21">
                  <c:v>56470575246639.5</c:v>
                </c:pt>
                <c:pt idx="22">
                  <c:v>57304790394237.297</c:v>
                </c:pt>
                <c:pt idx="23">
                  <c:v>58139005541835.086</c:v>
                </c:pt>
                <c:pt idx="24">
                  <c:v>58973220689432.883</c:v>
                </c:pt>
                <c:pt idx="25">
                  <c:v>59807435837030.93</c:v>
                </c:pt>
                <c:pt idx="26">
                  <c:v>60641650984628.727</c:v>
                </c:pt>
                <c:pt idx="27">
                  <c:v>61475866132226.516</c:v>
                </c:pt>
                <c:pt idx="28">
                  <c:v>62310081279824.313</c:v>
                </c:pt>
                <c:pt idx="29">
                  <c:v>63144296427422.102</c:v>
                </c:pt>
                <c:pt idx="30">
                  <c:v>63978511575019.898</c:v>
                </c:pt>
              </c:numCache>
            </c:numRef>
          </c:val>
          <c:smooth val="0"/>
          <c:extLst>
            <c:ext xmlns:c16="http://schemas.microsoft.com/office/drawing/2014/chart" uri="{C3380CC4-5D6E-409C-BE32-E72D297353CC}">
              <c16:uniqueId val="{00000010-9B0E-4789-92E7-780CE951D50E}"/>
            </c:ext>
          </c:extLst>
        </c:ser>
        <c:ser>
          <c:idx val="17"/>
          <c:order val="17"/>
          <c:tx>
            <c:strRef>
              <c:f>'BIFUbC-natural-gas'!$A$19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'BIFUbC-natural-gas'!$B$19:$AF$19</c:f>
              <c:numCache>
                <c:formatCode>0.00E+00</c:formatCode>
                <c:ptCount val="31"/>
                <c:pt idx="0">
                  <c:v>10415933592828.84</c:v>
                </c:pt>
                <c:pt idx="1">
                  <c:v>9596393313141.707</c:v>
                </c:pt>
                <c:pt idx="2">
                  <c:v>8776853033454.5762</c:v>
                </c:pt>
                <c:pt idx="3">
                  <c:v>7957312753767.4434</c:v>
                </c:pt>
                <c:pt idx="4">
                  <c:v>7137772474080.3115</c:v>
                </c:pt>
                <c:pt idx="5">
                  <c:v>6318232194393.1777</c:v>
                </c:pt>
                <c:pt idx="6">
                  <c:v>6448313445454.2139</c:v>
                </c:pt>
                <c:pt idx="7">
                  <c:v>6578394696515.249</c:v>
                </c:pt>
                <c:pt idx="8">
                  <c:v>6708475947576.2852</c:v>
                </c:pt>
                <c:pt idx="9">
                  <c:v>6838557198637.3213</c:v>
                </c:pt>
                <c:pt idx="10">
                  <c:v>6968638449698.3574</c:v>
                </c:pt>
                <c:pt idx="11">
                  <c:v>7087929550901.7959</c:v>
                </c:pt>
                <c:pt idx="12">
                  <c:v>7207220652105.2344</c:v>
                </c:pt>
                <c:pt idx="13">
                  <c:v>7326511753308.6729</c:v>
                </c:pt>
                <c:pt idx="14">
                  <c:v>7445802854512.1113</c:v>
                </c:pt>
                <c:pt idx="15">
                  <c:v>7565093955715.5498</c:v>
                </c:pt>
                <c:pt idx="16">
                  <c:v>7690379584617.6543</c:v>
                </c:pt>
                <c:pt idx="17">
                  <c:v>7815665213519.7578</c:v>
                </c:pt>
                <c:pt idx="18">
                  <c:v>7940950842421.8613</c:v>
                </c:pt>
                <c:pt idx="19">
                  <c:v>8066236471323.9658</c:v>
                </c:pt>
                <c:pt idx="20">
                  <c:v>8191522100226.0693</c:v>
                </c:pt>
                <c:pt idx="21">
                  <c:v>8308815025529.9404</c:v>
                </c:pt>
                <c:pt idx="22">
                  <c:v>8431557521468.9678</c:v>
                </c:pt>
                <c:pt idx="23">
                  <c:v>8554300017407.9961</c:v>
                </c:pt>
                <c:pt idx="24">
                  <c:v>8677042513347.0244</c:v>
                </c:pt>
                <c:pt idx="25">
                  <c:v>8799785009286.0898</c:v>
                </c:pt>
                <c:pt idx="26">
                  <c:v>8922527505225.1172</c:v>
                </c:pt>
                <c:pt idx="27">
                  <c:v>9045270001164.1465</c:v>
                </c:pt>
                <c:pt idx="28">
                  <c:v>9168012497103.1738</c:v>
                </c:pt>
                <c:pt idx="29">
                  <c:v>9290754993042.2012</c:v>
                </c:pt>
                <c:pt idx="30">
                  <c:v>9413497488981.2305</c:v>
                </c:pt>
              </c:numCache>
            </c:numRef>
          </c:val>
          <c:smooth val="0"/>
          <c:extLst>
            <c:ext xmlns:c16="http://schemas.microsoft.com/office/drawing/2014/chart" uri="{C3380CC4-5D6E-409C-BE32-E72D297353CC}">
              <c16:uniqueId val="{00000011-9B0E-4789-92E7-780CE951D50E}"/>
            </c:ext>
          </c:extLst>
        </c:ser>
        <c:ser>
          <c:idx val="18"/>
          <c:order val="18"/>
          <c:tx>
            <c:strRef>
              <c:f>'BIFUbC-natural-gas'!$A$20</c:f>
              <c:strCache>
                <c:ptCount val="1"/>
                <c:pt idx="0">
                  <c:v>other machinery 28</c:v>
                </c:pt>
              </c:strCache>
            </c:strRef>
          </c:tx>
          <c:spPr>
            <a:ln w="28575" cap="rnd">
              <a:solidFill>
                <a:schemeClr val="accent1">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'BIFUbC-natural-gas'!$B$20:$AF$20</c:f>
              <c:numCache>
                <c:formatCode>0.00E+00</c:formatCode>
                <c:ptCount val="31"/>
                <c:pt idx="0">
                  <c:v>8276890557616.5781</c:v>
                </c:pt>
                <c:pt idx="1">
                  <c:v>7625653187286.2793</c:v>
                </c:pt>
                <c:pt idx="2">
                  <c:v>6974415816955.9814</c:v>
                </c:pt>
                <c:pt idx="3">
                  <c:v>6323178446625.6816</c:v>
                </c:pt>
                <c:pt idx="4">
                  <c:v>5671941076295.3828</c:v>
                </c:pt>
                <c:pt idx="5">
                  <c:v>5020703705965.083</c:v>
                </c:pt>
                <c:pt idx="6">
                  <c:v>5124071135205.541</c:v>
                </c:pt>
                <c:pt idx="7">
                  <c:v>5227438564445.998</c:v>
                </c:pt>
                <c:pt idx="8">
                  <c:v>5330805993686.4561</c:v>
                </c:pt>
                <c:pt idx="9">
                  <c:v>5434173422926.9131</c:v>
                </c:pt>
                <c:pt idx="10">
                  <c:v>5537540852167.3711</c:v>
                </c:pt>
                <c:pt idx="11">
                  <c:v>5632334024604.4727</c:v>
                </c:pt>
                <c:pt idx="12">
                  <c:v>5727127197041.5742</c:v>
                </c:pt>
                <c:pt idx="13">
                  <c:v>5821920369478.6758</c:v>
                </c:pt>
                <c:pt idx="14">
                  <c:v>5916713541915.7773</c:v>
                </c:pt>
                <c:pt idx="15">
                  <c:v>6011506714352.8799</c:v>
                </c:pt>
                <c:pt idx="16">
                  <c:v>6111063362791.8457</c:v>
                </c:pt>
                <c:pt idx="17">
                  <c:v>6210620011230.8115</c:v>
                </c:pt>
                <c:pt idx="18">
                  <c:v>6310176659669.7773</c:v>
                </c:pt>
                <c:pt idx="19">
                  <c:v>6409733308108.7441</c:v>
                </c:pt>
                <c:pt idx="20">
                  <c:v>6509289956547.71</c:v>
                </c:pt>
                <c:pt idx="21">
                  <c:v>6602495303650.8467</c:v>
                </c:pt>
                <c:pt idx="22">
                  <c:v>6700031083482.957</c:v>
                </c:pt>
                <c:pt idx="23">
                  <c:v>6797566863315.0664</c:v>
                </c:pt>
                <c:pt idx="24">
                  <c:v>6895102643147.1768</c:v>
                </c:pt>
                <c:pt idx="25">
                  <c:v>6992638422979.3164</c:v>
                </c:pt>
                <c:pt idx="26">
                  <c:v>7090174202811.4268</c:v>
                </c:pt>
                <c:pt idx="27">
                  <c:v>7187709982643.5361</c:v>
                </c:pt>
                <c:pt idx="28">
                  <c:v>7285245762475.6465</c:v>
                </c:pt>
                <c:pt idx="29">
                  <c:v>7382781542307.7559</c:v>
                </c:pt>
                <c:pt idx="30">
                  <c:v>7480317322139.8662</c:v>
                </c:pt>
              </c:numCache>
            </c:numRef>
          </c:val>
          <c:smooth val="0"/>
          <c:extLst>
            <c:ext xmlns:c16="http://schemas.microsoft.com/office/drawing/2014/chart" uri="{C3380CC4-5D6E-409C-BE32-E72D297353CC}">
              <c16:uniqueId val="{00000012-9B0E-4789-92E7-780CE951D50E}"/>
            </c:ext>
          </c:extLst>
        </c:ser>
        <c:ser>
          <c:idx val="19"/>
          <c:order val="19"/>
          <c:tx>
            <c:strRef>
              <c:f>'BIFUbC-natural-gas'!$A$21</c:f>
              <c:strCache>
                <c:ptCount val="1"/>
                <c:pt idx="0">
                  <c:v>road vehicles 29</c:v>
                </c:pt>
              </c:strCache>
            </c:strRef>
          </c:tx>
          <c:spPr>
            <a:ln w="28575" cap="rnd">
              <a:solidFill>
                <a:schemeClr val="accent2">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'BIFUbC-natural-gas'!$B$21:$AF$21</c:f>
              <c:numCache>
                <c:formatCode>0.00E+00</c:formatCode>
                <c:ptCount val="31"/>
                <c:pt idx="0">
                  <c:v>43485411971036.188</c:v>
                </c:pt>
                <c:pt idx="1">
                  <c:v>40063918700995.633</c:v>
                </c:pt>
                <c:pt idx="2">
                  <c:v>36642425430955.086</c:v>
                </c:pt>
                <c:pt idx="3">
                  <c:v>33220932160914.535</c:v>
                </c:pt>
                <c:pt idx="4">
                  <c:v>29799438890873.984</c:v>
                </c:pt>
                <c:pt idx="5">
                  <c:v>26377945620833.43</c:v>
                </c:pt>
                <c:pt idx="6">
                  <c:v>26921020971850.586</c:v>
                </c:pt>
                <c:pt idx="7">
                  <c:v>27464096322867.746</c:v>
                </c:pt>
                <c:pt idx="8">
                  <c:v>28007171673884.906</c:v>
                </c:pt>
                <c:pt idx="9">
                  <c:v>28550247024902.063</c:v>
                </c:pt>
                <c:pt idx="10">
                  <c:v>29093322375919.223</c:v>
                </c:pt>
                <c:pt idx="11">
                  <c:v>29591350001967.215</c:v>
                </c:pt>
                <c:pt idx="12">
                  <c:v>30089377628015.211</c:v>
                </c:pt>
                <c:pt idx="13">
                  <c:v>30587405254063.203</c:v>
                </c:pt>
                <c:pt idx="14">
                  <c:v>31085432880111.195</c:v>
                </c:pt>
                <c:pt idx="15">
                  <c:v>31583460506159.191</c:v>
                </c:pt>
                <c:pt idx="16">
                  <c:v>32106514646078.941</c:v>
                </c:pt>
                <c:pt idx="17">
                  <c:v>32629568785998.695</c:v>
                </c:pt>
                <c:pt idx="18">
                  <c:v>33152622925918.445</c:v>
                </c:pt>
                <c:pt idx="19">
                  <c:v>33675677065838.199</c:v>
                </c:pt>
                <c:pt idx="20">
                  <c:v>34198731205757.949</c:v>
                </c:pt>
                <c:pt idx="21">
                  <c:v>34688416660515.305</c:v>
                </c:pt>
                <c:pt idx="22">
                  <c:v>35200853491519.742</c:v>
                </c:pt>
                <c:pt idx="23">
                  <c:v>35713290322524.18</c:v>
                </c:pt>
                <c:pt idx="24">
                  <c:v>36225727153528.617</c:v>
                </c:pt>
                <c:pt idx="25">
                  <c:v>36738163984533.211</c:v>
                </c:pt>
                <c:pt idx="26">
                  <c:v>37250600815537.648</c:v>
                </c:pt>
                <c:pt idx="27">
                  <c:v>37763037646542.086</c:v>
                </c:pt>
                <c:pt idx="28">
                  <c:v>38275474477546.523</c:v>
                </c:pt>
                <c:pt idx="29">
                  <c:v>38787911308550.953</c:v>
                </c:pt>
                <c:pt idx="30">
                  <c:v>39300348139555.391</c:v>
                </c:pt>
              </c:numCache>
            </c:numRef>
          </c:val>
          <c:smooth val="0"/>
          <c:extLst>
            <c:ext xmlns:c16="http://schemas.microsoft.com/office/drawing/2014/chart" uri="{C3380CC4-5D6E-409C-BE32-E72D297353CC}">
              <c16:uniqueId val="{00000013-9B0E-4789-92E7-780CE951D50E}"/>
            </c:ext>
          </c:extLst>
        </c:ser>
        <c:ser>
          <c:idx val="20"/>
          <c:order val="20"/>
          <c:tx>
            <c:strRef>
              <c:f>'BIFUbC-natural-gas'!$A$22</c:f>
              <c:strCache>
                <c:ptCount val="1"/>
                <c:pt idx="0">
                  <c:v>nonroad vehicles 30</c:v>
                </c:pt>
              </c:strCache>
            </c:strRef>
          </c:tx>
          <c:spPr>
            <a:ln w="28575" cap="rnd">
              <a:solidFill>
                <a:schemeClr val="accent3">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'BIFUbC-natural-gas'!$B$22:$AF$22</c:f>
              <c:numCache>
                <c:formatCode>0.00E+00</c:formatCode>
                <c:ptCount val="31"/>
                <c:pt idx="0">
                  <c:v>4842996545599.2725</c:v>
                </c:pt>
                <c:pt idx="1">
                  <c:v>4461942777530.2402</c:v>
                </c:pt>
                <c:pt idx="2">
                  <c:v>4080889009461.2085</c:v>
                </c:pt>
                <c:pt idx="3">
                  <c:v>3699835241392.1758</c:v>
                </c:pt>
                <c:pt idx="4">
                  <c:v>3318781473323.1436</c:v>
                </c:pt>
                <c:pt idx="5">
                  <c:v>2937727705254.1104</c:v>
                </c:pt>
                <c:pt idx="6">
                  <c:v>2998210334479.9307</c:v>
                </c:pt>
                <c:pt idx="7">
                  <c:v>3058692963705.7505</c:v>
                </c:pt>
                <c:pt idx="8">
                  <c:v>3119175592931.5703</c:v>
                </c:pt>
                <c:pt idx="9">
                  <c:v>3179658222157.3901</c:v>
                </c:pt>
                <c:pt idx="10">
                  <c:v>3240140851383.21</c:v>
                </c:pt>
                <c:pt idx="11">
                  <c:v>3295606488323.0176</c:v>
                </c:pt>
                <c:pt idx="12">
                  <c:v>3351072125262.8247</c:v>
                </c:pt>
                <c:pt idx="13">
                  <c:v>3406537762202.6318</c:v>
                </c:pt>
                <c:pt idx="14">
                  <c:v>3462003399142.439</c:v>
                </c:pt>
                <c:pt idx="15">
                  <c:v>3517469036082.2461</c:v>
                </c:pt>
                <c:pt idx="16">
                  <c:v>3575721890958.7271</c:v>
                </c:pt>
                <c:pt idx="17">
                  <c:v>3633974745835.208</c:v>
                </c:pt>
                <c:pt idx="18">
                  <c:v>3692227600711.689</c:v>
                </c:pt>
                <c:pt idx="19">
                  <c:v>3750480455588.1699</c:v>
                </c:pt>
                <c:pt idx="20">
                  <c:v>3808733310464.6509</c:v>
                </c:pt>
                <c:pt idx="21">
                  <c:v>3863269874758.8945</c:v>
                </c:pt>
                <c:pt idx="22">
                  <c:v>3920340273541.0264</c:v>
                </c:pt>
                <c:pt idx="23">
                  <c:v>3977410672323.1582</c:v>
                </c:pt>
                <c:pt idx="24">
                  <c:v>4034481071105.29</c:v>
                </c:pt>
                <c:pt idx="25">
                  <c:v>4091551469887.4395</c:v>
                </c:pt>
                <c:pt idx="26">
                  <c:v>4148621868669.5713</c:v>
                </c:pt>
                <c:pt idx="27">
                  <c:v>4205692267451.7031</c:v>
                </c:pt>
                <c:pt idx="28">
                  <c:v>4262762666233.835</c:v>
                </c:pt>
                <c:pt idx="29">
                  <c:v>4319833065015.9668</c:v>
                </c:pt>
                <c:pt idx="30">
                  <c:v>4376903463798.0986</c:v>
                </c:pt>
              </c:numCache>
            </c:numRef>
          </c:val>
          <c:smooth val="0"/>
          <c:extLst>
            <c:ext xmlns:c16="http://schemas.microsoft.com/office/drawing/2014/chart" uri="{C3380CC4-5D6E-409C-BE32-E72D297353CC}">
              <c16:uniqueId val="{00000014-9B0E-4789-92E7-780CE951D50E}"/>
            </c:ext>
          </c:extLst>
        </c:ser>
        <c:ser>
          <c:idx val="21"/>
          <c:order val="21"/>
          <c:tx>
            <c:strRef>
              <c:f>'BIFUbC-natural-gas'!$A$23</c:f>
              <c:strCache>
                <c:ptCount val="1"/>
                <c:pt idx="0">
                  <c:v>other manufacturing 31T33</c:v>
                </c:pt>
              </c:strCache>
            </c:strRef>
          </c:tx>
          <c:spPr>
            <a:ln w="28575" cap="rnd">
              <a:solidFill>
                <a:schemeClr val="accent4">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'BIFUbC-natural-gas'!$B$23:$AF$23</c:f>
              <c:numCache>
                <c:formatCode>0.00E+00</c:formatCode>
                <c:ptCount val="31"/>
                <c:pt idx="0">
                  <c:v>23499450491970.035</c:v>
                </c:pt>
                <c:pt idx="1">
                  <c:v>21764881265170.047</c:v>
                </c:pt>
                <c:pt idx="2">
                  <c:v>20030312038370.055</c:v>
                </c:pt>
                <c:pt idx="3">
                  <c:v>18295742811570.059</c:v>
                </c:pt>
                <c:pt idx="4">
                  <c:v>16561173584770.066</c:v>
                </c:pt>
                <c:pt idx="5">
                  <c:v>14826604357970.072</c:v>
                </c:pt>
                <c:pt idx="6">
                  <c:v>15078292514671.506</c:v>
                </c:pt>
                <c:pt idx="7">
                  <c:v>15329980671372.936</c:v>
                </c:pt>
                <c:pt idx="8">
                  <c:v>15581668828074.367</c:v>
                </c:pt>
                <c:pt idx="9">
                  <c:v>15833356984775.797</c:v>
                </c:pt>
                <c:pt idx="10">
                  <c:v>16085045141477.234</c:v>
                </c:pt>
                <c:pt idx="11">
                  <c:v>16348231741885.832</c:v>
                </c:pt>
                <c:pt idx="12">
                  <c:v>16611418342294.434</c:v>
                </c:pt>
                <c:pt idx="13">
                  <c:v>16874604942703.037</c:v>
                </c:pt>
                <c:pt idx="14">
                  <c:v>17137791543111.639</c:v>
                </c:pt>
                <c:pt idx="15">
                  <c:v>17400978143520.244</c:v>
                </c:pt>
                <c:pt idx="16">
                  <c:v>17699937679906.715</c:v>
                </c:pt>
                <c:pt idx="17">
                  <c:v>17998897216293.184</c:v>
                </c:pt>
                <c:pt idx="18">
                  <c:v>18297856752679.656</c:v>
                </c:pt>
                <c:pt idx="19">
                  <c:v>18596816289066.125</c:v>
                </c:pt>
                <c:pt idx="20">
                  <c:v>18895775825452.586</c:v>
                </c:pt>
                <c:pt idx="21">
                  <c:v>19147038113868.551</c:v>
                </c:pt>
                <c:pt idx="22">
                  <c:v>19430821253173.469</c:v>
                </c:pt>
                <c:pt idx="23">
                  <c:v>19714604392478.465</c:v>
                </c:pt>
                <c:pt idx="24">
                  <c:v>19998387531783.383</c:v>
                </c:pt>
                <c:pt idx="25">
                  <c:v>20282170671088.379</c:v>
                </c:pt>
                <c:pt idx="26">
                  <c:v>20565953810393.297</c:v>
                </c:pt>
                <c:pt idx="27">
                  <c:v>20849736949698.297</c:v>
                </c:pt>
                <c:pt idx="28">
                  <c:v>21133520089003.211</c:v>
                </c:pt>
                <c:pt idx="29">
                  <c:v>21417303228308.129</c:v>
                </c:pt>
                <c:pt idx="30">
                  <c:v>21701086367613.125</c:v>
                </c:pt>
              </c:numCache>
            </c:numRef>
          </c:val>
          <c:smooth val="0"/>
          <c:extLst>
            <c:ext xmlns:c16="http://schemas.microsoft.com/office/drawing/2014/chart" uri="{C3380CC4-5D6E-409C-BE32-E72D297353CC}">
              <c16:uniqueId val="{00000015-9B0E-4789-92E7-780CE951D50E}"/>
            </c:ext>
          </c:extLst>
        </c:ser>
        <c:ser>
          <c:idx val="22"/>
          <c:order val="22"/>
          <c:tx>
            <c:strRef>
              <c:f>'BIFUbC-natural-gas'!$A$24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'BIFUbC-natural-gas'!$B$24:$AF$24</c:f>
              <c:numCache>
                <c:formatCode>0.E+00</c:formatCode>
                <c:ptCount val="31"/>
                <c:pt idx="0">
                  <c:v>4617163393378.5254</c:v>
                </c:pt>
                <c:pt idx="1">
                  <c:v>4649857303447.8115</c:v>
                </c:pt>
                <c:pt idx="2">
                  <c:v>4682551213517.0977</c:v>
                </c:pt>
                <c:pt idx="3">
                  <c:v>4715245123586.3828</c:v>
                </c:pt>
                <c:pt idx="4">
                  <c:v>4747939033655.668</c:v>
                </c:pt>
                <c:pt idx="5">
                  <c:v>4780632943724.9541</c:v>
                </c:pt>
                <c:pt idx="6">
                  <c:v>4867544254659.1299</c:v>
                </c:pt>
                <c:pt idx="7">
                  <c:v>4954455565593.3145</c:v>
                </c:pt>
                <c:pt idx="8">
                  <c:v>5041366876527.498</c:v>
                </c:pt>
                <c:pt idx="9">
                  <c:v>5128278187461.6826</c:v>
                </c:pt>
                <c:pt idx="10">
                  <c:v>5215189498395.876</c:v>
                </c:pt>
                <c:pt idx="11">
                  <c:v>5278329612217.1758</c:v>
                </c:pt>
                <c:pt idx="12">
                  <c:v>5341469726038.4834</c:v>
                </c:pt>
                <c:pt idx="13">
                  <c:v>5404609839859.791</c:v>
                </c:pt>
                <c:pt idx="14">
                  <c:v>5467749953681.0986</c:v>
                </c:pt>
                <c:pt idx="15">
                  <c:v>5530890067502.4141</c:v>
                </c:pt>
                <c:pt idx="16">
                  <c:v>5636038450147.126</c:v>
                </c:pt>
                <c:pt idx="17">
                  <c:v>5741186832791.8281</c:v>
                </c:pt>
                <c:pt idx="18">
                  <c:v>5846335215436.5313</c:v>
                </c:pt>
                <c:pt idx="19">
                  <c:v>5951483598081.2344</c:v>
                </c:pt>
                <c:pt idx="20">
                  <c:v>6056631980725.9502</c:v>
                </c:pt>
                <c:pt idx="21">
                  <c:v>6105769338272.7686</c:v>
                </c:pt>
                <c:pt idx="22">
                  <c:v>6193096031113.627</c:v>
                </c:pt>
                <c:pt idx="23">
                  <c:v>6280422723954.4502</c:v>
                </c:pt>
                <c:pt idx="24">
                  <c:v>6367749416795.3076</c:v>
                </c:pt>
                <c:pt idx="25">
                  <c:v>6455076109636.1309</c:v>
                </c:pt>
                <c:pt idx="26">
                  <c:v>6542402802476.9893</c:v>
                </c:pt>
                <c:pt idx="27">
                  <c:v>6629729495317.8135</c:v>
                </c:pt>
                <c:pt idx="28">
                  <c:v>6717056188158.6709</c:v>
                </c:pt>
                <c:pt idx="29">
                  <c:v>6804382880999.5293</c:v>
                </c:pt>
                <c:pt idx="30">
                  <c:v>6891709573840.3535</c:v>
                </c:pt>
              </c:numCache>
            </c:numRef>
          </c:val>
          <c:smooth val="0"/>
          <c:extLst>
            <c:ext xmlns:c16="http://schemas.microsoft.com/office/drawing/2014/chart" uri="{C3380CC4-5D6E-409C-BE32-E72D297353CC}">
              <c16:uniqueId val="{00000016-9B0E-4789-92E7-780CE951D50E}"/>
            </c:ext>
          </c:extLst>
        </c:ser>
        <c:ser>
          <c:idx val="23"/>
          <c:order val="23"/>
          <c:tx>
            <c:strRef>
              <c:f>'BIFUbC-natural-gas'!$A$25</c:f>
              <c:strCache>
                <c:ptCount val="1"/>
                <c:pt idx="0">
                  <c:v>water and waste 36T39</c:v>
                </c:pt>
              </c:strCache>
            </c:strRef>
          </c:tx>
          <c:spPr>
            <a:ln w="28575" cap="rnd">
              <a:solidFill>
                <a:schemeClr val="accent6">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'BIFUbC-natural-gas'!$B$25:$AF$25</c:f>
              <c:numCache>
                <c:formatCode>0.E+00</c:formatCode>
                <c:ptCount val="31"/>
                <c:pt idx="0">
                  <c:v>5506553237775.4502</c:v>
                </c:pt>
                <c:pt idx="1">
                  <c:v>5512059791013.2246</c:v>
                </c:pt>
                <c:pt idx="2">
                  <c:v>5517571850804.2373</c:v>
                </c:pt>
                <c:pt idx="3">
                  <c:v>5523089422655.041</c:v>
                </c:pt>
                <c:pt idx="4">
                  <c:v>5528612512077.6953</c:v>
                </c:pt>
                <c:pt idx="5">
                  <c:v>5534141124589.7725</c:v>
                </c:pt>
                <c:pt idx="6">
                  <c:v>5539675265714.3613</c:v>
                </c:pt>
                <c:pt idx="7">
                  <c:v>5545214940980.0752</c:v>
                </c:pt>
                <c:pt idx="8">
                  <c:v>5550760155921.0547</c:v>
                </c:pt>
                <c:pt idx="9">
                  <c:v>5556310916076.9756</c:v>
                </c:pt>
                <c:pt idx="10">
                  <c:v>5561867226993.0518</c:v>
                </c:pt>
                <c:pt idx="11">
                  <c:v>5567429094220.0439</c:v>
                </c:pt>
                <c:pt idx="12">
                  <c:v>5572996523314.2637</c:v>
                </c:pt>
                <c:pt idx="13">
                  <c:v>5578569519837.5771</c:v>
                </c:pt>
                <c:pt idx="14">
                  <c:v>5584148089357.4141</c:v>
                </c:pt>
                <c:pt idx="15">
                  <c:v>5589732237446.7705</c:v>
                </c:pt>
                <c:pt idx="16">
                  <c:v>5595321969684.2168</c:v>
                </c:pt>
                <c:pt idx="17">
                  <c:v>5600917291653.9004</c:v>
                </c:pt>
                <c:pt idx="18">
                  <c:v>5606518208945.5537</c:v>
                </c:pt>
                <c:pt idx="19">
                  <c:v>5612124727154.499</c:v>
                </c:pt>
                <c:pt idx="20">
                  <c:v>5617736851881.6533</c:v>
                </c:pt>
                <c:pt idx="21">
                  <c:v>5589648167622.2451</c:v>
                </c:pt>
                <c:pt idx="22">
                  <c:v>5561699926784.1338</c:v>
                </c:pt>
                <c:pt idx="23">
                  <c:v>5533891427150.2129</c:v>
                </c:pt>
                <c:pt idx="24">
                  <c:v>5506221970014.4619</c:v>
                </c:pt>
                <c:pt idx="25">
                  <c:v>5478690860164.3896</c:v>
                </c:pt>
                <c:pt idx="26">
                  <c:v>5451297405863.5674</c:v>
                </c:pt>
                <c:pt idx="27">
                  <c:v>5424040918834.25</c:v>
                </c:pt>
                <c:pt idx="28">
                  <c:v>5396920714240.0791</c:v>
                </c:pt>
                <c:pt idx="29">
                  <c:v>5369936110668.8789</c:v>
                </c:pt>
                <c:pt idx="30">
                  <c:v>5343086430115.5342</c:v>
                </c:pt>
              </c:numCache>
            </c:numRef>
          </c:val>
          <c:smooth val="0"/>
          <c:extLst>
            <c:ext xmlns:c16="http://schemas.microsoft.com/office/drawing/2014/chart" uri="{C3380CC4-5D6E-409C-BE32-E72D297353CC}">
              <c16:uniqueId val="{00000017-9B0E-4789-92E7-780CE951D50E}"/>
            </c:ext>
          </c:extLst>
        </c:ser>
        <c:ser>
          <c:idx val="24"/>
          <c:order val="24"/>
          <c:tx>
            <c:strRef>
              <c:f>'BIFUbC-natural-gas'!$A$26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'BIFUbC-natural-gas'!$B$26:$AF$26</c:f>
              <c:numCache>
                <c:formatCode>0.00E+00</c:formatCode>
                <c:ptCount val="31"/>
                <c:pt idx="0">
                  <c:v>7988934384.4875193</c:v>
                </c:pt>
                <c:pt idx="1">
                  <c:v>7399245713.1293726</c:v>
                </c:pt>
                <c:pt idx="2">
                  <c:v>6809557041.771224</c:v>
                </c:pt>
                <c:pt idx="3">
                  <c:v>6219868370.4130754</c:v>
                </c:pt>
                <c:pt idx="4">
                  <c:v>5630179699.0549278</c:v>
                </c:pt>
                <c:pt idx="5">
                  <c:v>5040491027.6967783</c:v>
                </c:pt>
                <c:pt idx="6">
                  <c:v>5126055588.8735361</c:v>
                </c:pt>
                <c:pt idx="7">
                  <c:v>5211620150.050293</c:v>
                </c:pt>
                <c:pt idx="8">
                  <c:v>5297184711.2270508</c:v>
                </c:pt>
                <c:pt idx="9">
                  <c:v>5382749272.4038076</c:v>
                </c:pt>
                <c:pt idx="10">
                  <c:v>5468313833.5805664</c:v>
                </c:pt>
                <c:pt idx="11">
                  <c:v>5557787435.6232643</c:v>
                </c:pt>
                <c:pt idx="12">
                  <c:v>5647261037.6659651</c:v>
                </c:pt>
                <c:pt idx="13">
                  <c:v>5736734639.7086649</c:v>
                </c:pt>
                <c:pt idx="14">
                  <c:v>5826208241.7513657</c:v>
                </c:pt>
                <c:pt idx="15">
                  <c:v>5915681843.7940664</c:v>
                </c:pt>
                <c:pt idx="16">
                  <c:v>6017316906.308589</c:v>
                </c:pt>
                <c:pt idx="17">
                  <c:v>6118951968.8231125</c:v>
                </c:pt>
                <c:pt idx="18">
                  <c:v>6220587031.3376369</c:v>
                </c:pt>
                <c:pt idx="19">
                  <c:v>6322222093.8521605</c:v>
                </c:pt>
                <c:pt idx="20">
                  <c:v>6423857156.3666801</c:v>
                </c:pt>
                <c:pt idx="21">
                  <c:v>6509276938.2521</c:v>
                </c:pt>
                <c:pt idx="22">
                  <c:v>6605752593.2937174</c:v>
                </c:pt>
                <c:pt idx="23">
                  <c:v>6702228248.3353624</c:v>
                </c:pt>
                <c:pt idx="24">
                  <c:v>6798703903.3769798</c:v>
                </c:pt>
                <c:pt idx="25">
                  <c:v>6895179558.4186239</c:v>
                </c:pt>
                <c:pt idx="26">
                  <c:v>6991655213.4602413</c:v>
                </c:pt>
                <c:pt idx="27">
                  <c:v>7088130868.5018864</c:v>
                </c:pt>
                <c:pt idx="28">
                  <c:v>7184606523.5435028</c:v>
                </c:pt>
                <c:pt idx="29">
                  <c:v>7281082178.5851202</c:v>
                </c:pt>
                <c:pt idx="30">
                  <c:v>7377557833.6267653</c:v>
                </c:pt>
              </c:numCache>
            </c:numRef>
          </c:val>
          <c:smooth val="0"/>
          <c:extLst>
            <c:ext xmlns:c16="http://schemas.microsoft.com/office/drawing/2014/chart" uri="{C3380CC4-5D6E-409C-BE32-E72D297353CC}">
              <c16:uniqueId val="{00000018-9B0E-4789-92E7-780CE951D50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24458561772904.477</c:v>
                </c:pt>
                <c:pt idx="1">
                  <c:v>25545826135020.988</c:v>
                </c:pt>
                <c:pt idx="2">
                  <c:v>26633090497137.492</c:v>
                </c:pt>
                <c:pt idx="3">
                  <c:v>27720354859254</c:v>
                </c:pt>
                <c:pt idx="4">
                  <c:v>28807619221370.512</c:v>
                </c:pt>
                <c:pt idx="5">
                  <c:v>29894883583487.02</c:v>
                </c:pt>
                <c:pt idx="6">
                  <c:v>30698221735902.77</c:v>
                </c:pt>
                <c:pt idx="7">
                  <c:v>31501559888318.516</c:v>
                </c:pt>
                <c:pt idx="8">
                  <c:v>32304898040734.004</c:v>
                </c:pt>
                <c:pt idx="9">
                  <c:v>33108236193149.75</c:v>
                </c:pt>
                <c:pt idx="10">
                  <c:v>33911574345565.109</c:v>
                </c:pt>
                <c:pt idx="11">
                  <c:v>34629483841157.801</c:v>
                </c:pt>
                <c:pt idx="12">
                  <c:v>35347393336750.102</c:v>
                </c:pt>
                <c:pt idx="13">
                  <c:v>36065302832342.664</c:v>
                </c:pt>
                <c:pt idx="14">
                  <c:v>36783212327934.969</c:v>
                </c:pt>
                <c:pt idx="15">
                  <c:v>37501121823527.273</c:v>
                </c:pt>
                <c:pt idx="16">
                  <c:v>38234470233003.539</c:v>
                </c:pt>
                <c:pt idx="17">
                  <c:v>38967818642479.813</c:v>
                </c:pt>
                <c:pt idx="18">
                  <c:v>39701167051955.82</c:v>
                </c:pt>
                <c:pt idx="19">
                  <c:v>40434515461432.094</c:v>
                </c:pt>
                <c:pt idx="20">
                  <c:v>41167863870907.977</c:v>
                </c:pt>
                <c:pt idx="21">
                  <c:v>41880627061872.5</c:v>
                </c:pt>
                <c:pt idx="22">
                  <c:v>42607425629095.031</c:v>
                </c:pt>
                <c:pt idx="23">
                  <c:v>43334224196317.563</c:v>
                </c:pt>
                <c:pt idx="24">
                  <c:v>44061022763539.828</c:v>
                </c:pt>
                <c:pt idx="25">
                  <c:v>44787821330762.359</c:v>
                </c:pt>
                <c:pt idx="26">
                  <c:v>45514619897984.891</c:v>
                </c:pt>
                <c:pt idx="27">
                  <c:v>46241418465207.156</c:v>
                </c:pt>
                <c:pt idx="28">
                  <c:v>46968217032429.688</c:v>
                </c:pt>
                <c:pt idx="29">
                  <c:v>47695015599652.211</c:v>
                </c:pt>
                <c:pt idx="30">
                  <c:v>48421814166874.484</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10913154458.729464</c:v>
                </c:pt>
                <c:pt idx="1">
                  <c:v>11398280445.752716</c:v>
                </c:pt>
                <c:pt idx="2">
                  <c:v>11883406432.775965</c:v>
                </c:pt>
                <c:pt idx="3">
                  <c:v>12368532419.799213</c:v>
                </c:pt>
                <c:pt idx="4">
                  <c:v>12853658406.822464</c:v>
                </c:pt>
                <c:pt idx="5">
                  <c:v>13338784393.845715</c:v>
                </c:pt>
                <c:pt idx="6">
                  <c:v>13697225475.594666</c:v>
                </c:pt>
                <c:pt idx="7">
                  <c:v>14055666557.343616</c:v>
                </c:pt>
                <c:pt idx="8">
                  <c:v>14414107639.092451</c:v>
                </c:pt>
                <c:pt idx="9">
                  <c:v>14772548720.8414</c:v>
                </c:pt>
                <c:pt idx="10">
                  <c:v>15130989802.590178</c:v>
                </c:pt>
                <c:pt idx="11">
                  <c:v>15451313511.135908</c:v>
                </c:pt>
                <c:pt idx="12">
                  <c:v>15771637219.681465</c:v>
                </c:pt>
                <c:pt idx="13">
                  <c:v>16091960928.227139</c:v>
                </c:pt>
                <c:pt idx="14">
                  <c:v>16412284636.772696</c:v>
                </c:pt>
                <c:pt idx="15">
                  <c:v>16732608345.318253</c:v>
                </c:pt>
                <c:pt idx="16">
                  <c:v>17059820735.768131</c:v>
                </c:pt>
                <c:pt idx="17">
                  <c:v>17387033126.21801</c:v>
                </c:pt>
                <c:pt idx="18">
                  <c:v>17714245516.667774</c:v>
                </c:pt>
                <c:pt idx="19">
                  <c:v>18041457907.117657</c:v>
                </c:pt>
                <c:pt idx="20">
                  <c:v>18368670297.56736</c:v>
                </c:pt>
                <c:pt idx="21">
                  <c:v>18686697778.811573</c:v>
                </c:pt>
                <c:pt idx="22">
                  <c:v>19010987698.150558</c:v>
                </c:pt>
                <c:pt idx="23">
                  <c:v>19335277617.48954</c:v>
                </c:pt>
                <c:pt idx="24">
                  <c:v>19659567536.828407</c:v>
                </c:pt>
                <c:pt idx="25">
                  <c:v>19983857456.167389</c:v>
                </c:pt>
                <c:pt idx="26">
                  <c:v>20308147375.506374</c:v>
                </c:pt>
                <c:pt idx="27">
                  <c:v>20632437294.845242</c:v>
                </c:pt>
                <c:pt idx="28">
                  <c:v>20956727214.184223</c:v>
                </c:pt>
                <c:pt idx="29">
                  <c:v>21281017133.523205</c:v>
                </c:pt>
                <c:pt idx="30">
                  <c:v>21605307052.862072</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9241441081559.7559</c:v>
                </c:pt>
                <c:pt idx="1">
                  <c:v>9652253852804.1621</c:v>
                </c:pt>
                <c:pt idx="2">
                  <c:v>10063066624048.566</c:v>
                </c:pt>
                <c:pt idx="3">
                  <c:v>10473879395292.971</c:v>
                </c:pt>
                <c:pt idx="4">
                  <c:v>10884692166537.377</c:v>
                </c:pt>
                <c:pt idx="5">
                  <c:v>11295504937781.783</c:v>
                </c:pt>
                <c:pt idx="6">
                  <c:v>11599038819824.822</c:v>
                </c:pt>
                <c:pt idx="7">
                  <c:v>11902572701867.863</c:v>
                </c:pt>
                <c:pt idx="8">
                  <c:v>12206106583910.805</c:v>
                </c:pt>
                <c:pt idx="9">
                  <c:v>12509640465953.846</c:v>
                </c:pt>
                <c:pt idx="10">
                  <c:v>12813174347996.738</c:v>
                </c:pt>
                <c:pt idx="11">
                  <c:v>13084429803121.74</c:v>
                </c:pt>
                <c:pt idx="12">
                  <c:v>13355685258246.594</c:v>
                </c:pt>
                <c:pt idx="13">
                  <c:v>13626940713371.545</c:v>
                </c:pt>
                <c:pt idx="14">
                  <c:v>13898196168496.398</c:v>
                </c:pt>
                <c:pt idx="15">
                  <c:v>14169451623621.252</c:v>
                </c:pt>
                <c:pt idx="16">
                  <c:v>14446540529394.051</c:v>
                </c:pt>
                <c:pt idx="17">
                  <c:v>14723629435166.85</c:v>
                </c:pt>
                <c:pt idx="18">
                  <c:v>15000718340939.551</c:v>
                </c:pt>
                <c:pt idx="19">
                  <c:v>15277807246712.35</c:v>
                </c:pt>
                <c:pt idx="20">
                  <c:v>15554896152485.002</c:v>
                </c:pt>
                <c:pt idx="21">
                  <c:v>15824207124060.621</c:v>
                </c:pt>
                <c:pt idx="22">
                  <c:v>16098821232588.861</c:v>
                </c:pt>
                <c:pt idx="23">
                  <c:v>16373435341117.102</c:v>
                </c:pt>
                <c:pt idx="24">
                  <c:v>16648049449645.242</c:v>
                </c:pt>
                <c:pt idx="25">
                  <c:v>16922663558173.482</c:v>
                </c:pt>
                <c:pt idx="26">
                  <c:v>17197277666701.723</c:v>
                </c:pt>
                <c:pt idx="27">
                  <c:v>17471891775229.863</c:v>
                </c:pt>
                <c:pt idx="28">
                  <c:v>17746505883758.102</c:v>
                </c:pt>
                <c:pt idx="29">
                  <c:v>18021119992286.344</c:v>
                </c:pt>
                <c:pt idx="30">
                  <c:v>18295734100814.484</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19941789028343.996</c:v>
                </c:pt>
                <c:pt idx="1">
                  <c:v>20828267829864.699</c:v>
                </c:pt>
                <c:pt idx="2">
                  <c:v>21714746631385.402</c:v>
                </c:pt>
                <c:pt idx="3">
                  <c:v>22601225432906.102</c:v>
                </c:pt>
                <c:pt idx="4">
                  <c:v>23487704234426.805</c:v>
                </c:pt>
                <c:pt idx="5">
                  <c:v>24374183035947.508</c:v>
                </c:pt>
                <c:pt idx="6">
                  <c:v>25029168398645.395</c:v>
                </c:pt>
                <c:pt idx="7">
                  <c:v>25684153761343.281</c:v>
                </c:pt>
                <c:pt idx="8">
                  <c:v>26339139124040.957</c:v>
                </c:pt>
                <c:pt idx="9">
                  <c:v>26994124486738.844</c:v>
                </c:pt>
                <c:pt idx="10">
                  <c:v>27649109849436.41</c:v>
                </c:pt>
                <c:pt idx="11">
                  <c:v>28234442700790.5</c:v>
                </c:pt>
                <c:pt idx="12">
                  <c:v>28819775552144.273</c:v>
                </c:pt>
                <c:pt idx="13">
                  <c:v>29405108403498.258</c:v>
                </c:pt>
                <c:pt idx="14">
                  <c:v>29990441254852.027</c:v>
                </c:pt>
                <c:pt idx="15">
                  <c:v>30575774106205.801</c:v>
                </c:pt>
                <c:pt idx="16">
                  <c:v>31173694760814.707</c:v>
                </c:pt>
                <c:pt idx="17">
                  <c:v>31771615415423.613</c:v>
                </c:pt>
                <c:pt idx="18">
                  <c:v>32369536070032.309</c:v>
                </c:pt>
                <c:pt idx="19">
                  <c:v>32967456724641.215</c:v>
                </c:pt>
                <c:pt idx="20">
                  <c:v>33565377379249.801</c:v>
                </c:pt>
                <c:pt idx="21">
                  <c:v>34146514296185.371</c:v>
                </c:pt>
                <c:pt idx="22">
                  <c:v>34739094670625.484</c:v>
                </c:pt>
                <c:pt idx="23">
                  <c:v>35331675045065.602</c:v>
                </c:pt>
                <c:pt idx="24">
                  <c:v>35924255419505.5</c:v>
                </c:pt>
                <c:pt idx="25">
                  <c:v>36516835793945.609</c:v>
                </c:pt>
                <c:pt idx="26">
                  <c:v>37109416168385.727</c:v>
                </c:pt>
                <c:pt idx="27">
                  <c:v>37701996542825.625</c:v>
                </c:pt>
                <c:pt idx="28">
                  <c:v>38294576917265.734</c:v>
                </c:pt>
                <c:pt idx="29">
                  <c:v>38887157291705.852</c:v>
                </c:pt>
                <c:pt idx="30">
                  <c:v>39479737666145.75</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12298579417265.172</c:v>
                </c:pt>
                <c:pt idx="1">
                  <c:v>12845292148341.025</c:v>
                </c:pt>
                <c:pt idx="2">
                  <c:v>13392004879416.875</c:v>
                </c:pt>
                <c:pt idx="3">
                  <c:v>13938717610492.727</c:v>
                </c:pt>
                <c:pt idx="4">
                  <c:v>14485430341568.578</c:v>
                </c:pt>
                <c:pt idx="5">
                  <c:v>15032143072644.432</c:v>
                </c:pt>
                <c:pt idx="6">
                  <c:v>15436088249721.412</c:v>
                </c:pt>
                <c:pt idx="7">
                  <c:v>15840033426798.391</c:v>
                </c:pt>
                <c:pt idx="8">
                  <c:v>16243978603875.24</c:v>
                </c:pt>
                <c:pt idx="9">
                  <c:v>16647923780952.221</c:v>
                </c:pt>
                <c:pt idx="10">
                  <c:v>17051868958029.004</c:v>
                </c:pt>
                <c:pt idx="11">
                  <c:v>17412857761374.615</c:v>
                </c:pt>
                <c:pt idx="12">
                  <c:v>17773846564720.031</c:v>
                </c:pt>
                <c:pt idx="13">
                  <c:v>18134835368065.578</c:v>
                </c:pt>
                <c:pt idx="14">
                  <c:v>18495824171410.992</c:v>
                </c:pt>
                <c:pt idx="15">
                  <c:v>18856812974756.406</c:v>
                </c:pt>
                <c:pt idx="16">
                  <c:v>19225564978173.898</c:v>
                </c:pt>
                <c:pt idx="17">
                  <c:v>19594316981591.391</c:v>
                </c:pt>
                <c:pt idx="18">
                  <c:v>19963068985008.754</c:v>
                </c:pt>
                <c:pt idx="19">
                  <c:v>20331820988426.246</c:v>
                </c:pt>
                <c:pt idx="20">
                  <c:v>20700572991843.543</c:v>
                </c:pt>
                <c:pt idx="21">
                  <c:v>21058974061831.707</c:v>
                </c:pt>
                <c:pt idx="22">
                  <c:v>21424432586430.773</c:v>
                </c:pt>
                <c:pt idx="23">
                  <c:v>21789891111029.84</c:v>
                </c:pt>
                <c:pt idx="24">
                  <c:v>22155349635628.777</c:v>
                </c:pt>
                <c:pt idx="25">
                  <c:v>22520808160227.844</c:v>
                </c:pt>
                <c:pt idx="26">
                  <c:v>22886266684826.91</c:v>
                </c:pt>
                <c:pt idx="27">
                  <c:v>23251725209425.848</c:v>
                </c:pt>
                <c:pt idx="28">
                  <c:v>23617183734024.914</c:v>
                </c:pt>
                <c:pt idx="29">
                  <c:v>23982642258623.98</c:v>
                </c:pt>
                <c:pt idx="30">
                  <c:v>24348100783222.918</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109162828963409.66</c:v>
                </c:pt>
                <c:pt idx="1">
                  <c:v>114015479528138.31</c:v>
                </c:pt>
                <c:pt idx="2">
                  <c:v>118868130092866.94</c:v>
                </c:pt>
                <c:pt idx="3">
                  <c:v>123720780657595.56</c:v>
                </c:pt>
                <c:pt idx="4">
                  <c:v>128573431222324.2</c:v>
                </c:pt>
                <c:pt idx="5">
                  <c:v>133426081787052.84</c:v>
                </c:pt>
                <c:pt idx="6">
                  <c:v>137011520135643.36</c:v>
                </c:pt>
                <c:pt idx="7">
                  <c:v>140596958484233.88</c:v>
                </c:pt>
                <c:pt idx="8">
                  <c:v>144182396832823.25</c:v>
                </c:pt>
                <c:pt idx="9">
                  <c:v>147767835181413.75</c:v>
                </c:pt>
                <c:pt idx="10">
                  <c:v>151353273530002.53</c:v>
                </c:pt>
                <c:pt idx="11">
                  <c:v>154557428876757.66</c:v>
                </c:pt>
                <c:pt idx="12">
                  <c:v>157761584223511.06</c:v>
                </c:pt>
                <c:pt idx="13">
                  <c:v>160965739570265.63</c:v>
                </c:pt>
                <c:pt idx="14">
                  <c:v>164169894917019.03</c:v>
                </c:pt>
                <c:pt idx="15">
                  <c:v>167374050263772.44</c:v>
                </c:pt>
                <c:pt idx="16">
                  <c:v>170647112177123.84</c:v>
                </c:pt>
                <c:pt idx="17">
                  <c:v>173920174090475.28</c:v>
                </c:pt>
                <c:pt idx="18">
                  <c:v>177193236003825.53</c:v>
                </c:pt>
                <c:pt idx="19">
                  <c:v>180466297917176.94</c:v>
                </c:pt>
                <c:pt idx="20">
                  <c:v>183739359830526.63</c:v>
                </c:pt>
                <c:pt idx="21">
                  <c:v>186920546321748.31</c:v>
                </c:pt>
                <c:pt idx="22">
                  <c:v>190164375146240.25</c:v>
                </c:pt>
                <c:pt idx="23">
                  <c:v>193408203970732.19</c:v>
                </c:pt>
                <c:pt idx="24">
                  <c:v>196652032795222.97</c:v>
                </c:pt>
                <c:pt idx="25">
                  <c:v>199895861619714.91</c:v>
                </c:pt>
                <c:pt idx="26">
                  <c:v>203139690444206.84</c:v>
                </c:pt>
                <c:pt idx="27">
                  <c:v>206383519268697.63</c:v>
                </c:pt>
                <c:pt idx="28">
                  <c:v>209627348093189.56</c:v>
                </c:pt>
                <c:pt idx="29">
                  <c:v>212871176917681.5</c:v>
                </c:pt>
                <c:pt idx="30">
                  <c:v>216115005742172.25</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127229192398021.02</c:v>
                </c:pt>
                <c:pt idx="1">
                  <c:v>132884952863400.41</c:v>
                </c:pt>
                <c:pt idx="2">
                  <c:v>138540713328779.8</c:v>
                </c:pt>
                <c:pt idx="3">
                  <c:v>144196473794159.19</c:v>
                </c:pt>
                <c:pt idx="4">
                  <c:v>149852234259538.56</c:v>
                </c:pt>
                <c:pt idx="5">
                  <c:v>155507994724917.97</c:v>
                </c:pt>
                <c:pt idx="6">
                  <c:v>159686820336307.81</c:v>
                </c:pt>
                <c:pt idx="7">
                  <c:v>163865645947697.66</c:v>
                </c:pt>
                <c:pt idx="8">
                  <c:v>168044471559086.16</c:v>
                </c:pt>
                <c:pt idx="9">
                  <c:v>172223297170476</c:v>
                </c:pt>
                <c:pt idx="10">
                  <c:v>176402122781863.84</c:v>
                </c:pt>
                <c:pt idx="11">
                  <c:v>180136563350659.47</c:v>
                </c:pt>
                <c:pt idx="12">
                  <c:v>183871003919453.09</c:v>
                </c:pt>
                <c:pt idx="13">
                  <c:v>187605444488248.06</c:v>
                </c:pt>
                <c:pt idx="14">
                  <c:v>191339885057041.69</c:v>
                </c:pt>
                <c:pt idx="15">
                  <c:v>195074325625835.31</c:v>
                </c:pt>
                <c:pt idx="16">
                  <c:v>198889076744496.81</c:v>
                </c:pt>
                <c:pt idx="17">
                  <c:v>202703827863158.34</c:v>
                </c:pt>
                <c:pt idx="18">
                  <c:v>206518578981818.5</c:v>
                </c:pt>
                <c:pt idx="19">
                  <c:v>210333330100480</c:v>
                </c:pt>
                <c:pt idx="20">
                  <c:v>214148081219139.5</c:v>
                </c:pt>
                <c:pt idx="21">
                  <c:v>217855751604644.94</c:v>
                </c:pt>
                <c:pt idx="22">
                  <c:v>221636431580938.59</c:v>
                </c:pt>
                <c:pt idx="23">
                  <c:v>225417111557232.22</c:v>
                </c:pt>
                <c:pt idx="24">
                  <c:v>229197791533524.53</c:v>
                </c:pt>
                <c:pt idx="25">
                  <c:v>232978471509818.16</c:v>
                </c:pt>
                <c:pt idx="26">
                  <c:v>236759151486111.81</c:v>
                </c:pt>
                <c:pt idx="27">
                  <c:v>240539831462404.09</c:v>
                </c:pt>
                <c:pt idx="28">
                  <c:v>244320511438697.75</c:v>
                </c:pt>
                <c:pt idx="29">
                  <c:v>248101191414991.41</c:v>
                </c:pt>
                <c:pt idx="30">
                  <c:v>251881871391283.69</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68517148953687.078</c:v>
                </c:pt>
                <c:pt idx="1">
                  <c:v>71562963950613.859</c:v>
                </c:pt>
                <c:pt idx="2">
                  <c:v>74608778947540.625</c:v>
                </c:pt>
                <c:pt idx="3">
                  <c:v>77654593944467.391</c:v>
                </c:pt>
                <c:pt idx="4">
                  <c:v>80700408941394.172</c:v>
                </c:pt>
                <c:pt idx="5">
                  <c:v>83746223938320.953</c:v>
                </c:pt>
                <c:pt idx="6">
                  <c:v>85996660425973.563</c:v>
                </c:pt>
                <c:pt idx="7">
                  <c:v>88247096913626.172</c:v>
                </c:pt>
                <c:pt idx="8">
                  <c:v>90497533401278.047</c:v>
                </c:pt>
                <c:pt idx="9">
                  <c:v>92747969888930.656</c:v>
                </c:pt>
                <c:pt idx="10">
                  <c:v>94998406376582.188</c:v>
                </c:pt>
                <c:pt idx="11">
                  <c:v>97009526748315.703</c:v>
                </c:pt>
                <c:pt idx="12">
                  <c:v>99020647120048.125</c:v>
                </c:pt>
                <c:pt idx="13">
                  <c:v>101031767491781.28</c:v>
                </c:pt>
                <c:pt idx="14">
                  <c:v>103042887863513.7</c:v>
                </c:pt>
                <c:pt idx="15">
                  <c:v>105054008235246.13</c:v>
                </c:pt>
                <c:pt idx="16">
                  <c:v>107108378507446.66</c:v>
                </c:pt>
                <c:pt idx="17">
                  <c:v>109162748779647.17</c:v>
                </c:pt>
                <c:pt idx="18">
                  <c:v>111217119051846.97</c:v>
                </c:pt>
                <c:pt idx="19">
                  <c:v>113271489324047.5</c:v>
                </c:pt>
                <c:pt idx="20">
                  <c:v>115325859596246.94</c:v>
                </c:pt>
                <c:pt idx="21">
                  <c:v>117322563334490.59</c:v>
                </c:pt>
                <c:pt idx="22">
                  <c:v>119358585164068.47</c:v>
                </c:pt>
                <c:pt idx="23">
                  <c:v>121394606993646.34</c:v>
                </c:pt>
                <c:pt idx="24">
                  <c:v>123430628823223.48</c:v>
                </c:pt>
                <c:pt idx="25">
                  <c:v>125466650652801.36</c:v>
                </c:pt>
                <c:pt idx="26">
                  <c:v>127502672482379.22</c:v>
                </c:pt>
                <c:pt idx="27">
                  <c:v>129538694311956.38</c:v>
                </c:pt>
                <c:pt idx="28">
                  <c:v>131574716141534.23</c:v>
                </c:pt>
                <c:pt idx="29">
                  <c:v>133610737971112.11</c:v>
                </c:pt>
                <c:pt idx="30">
                  <c:v>135646759800689.25</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0.E+00</c:formatCode>
                <c:ptCount val="31"/>
                <c:pt idx="0">
                  <c:v>25612478040.130802</c:v>
                </c:pt>
                <c:pt idx="1">
                  <c:v>25638090518.170929</c:v>
                </c:pt>
                <c:pt idx="2">
                  <c:v>25663728608.689098</c:v>
                </c:pt>
                <c:pt idx="3">
                  <c:v>25689392337.297783</c:v>
                </c:pt>
                <c:pt idx="4">
                  <c:v>25715081729.635078</c:v>
                </c:pt>
                <c:pt idx="5">
                  <c:v>25740796811.364712</c:v>
                </c:pt>
                <c:pt idx="6">
                  <c:v>25766537608.176075</c:v>
                </c:pt>
                <c:pt idx="7">
                  <c:v>25792304145.784248</c:v>
                </c:pt>
                <c:pt idx="8">
                  <c:v>25818096449.930031</c:v>
                </c:pt>
                <c:pt idx="9">
                  <c:v>25843914546.379959</c:v>
                </c:pt>
                <c:pt idx="10">
                  <c:v>25869758460.926334</c:v>
                </c:pt>
                <c:pt idx="11">
                  <c:v>25895628219.387257</c:v>
                </c:pt>
                <c:pt idx="12">
                  <c:v>25921523847.60664</c:v>
                </c:pt>
                <c:pt idx="13">
                  <c:v>25947445371.454243</c:v>
                </c:pt>
                <c:pt idx="14">
                  <c:v>25973392816.825695</c:v>
                </c:pt>
                <c:pt idx="15">
                  <c:v>25999366209.642517</c:v>
                </c:pt>
                <c:pt idx="16">
                  <c:v>26025365575.852158</c:v>
                </c:pt>
                <c:pt idx="17">
                  <c:v>26051390941.428005</c:v>
                </c:pt>
                <c:pt idx="18">
                  <c:v>26077442332.369431</c:v>
                </c:pt>
                <c:pt idx="19">
                  <c:v>26103519774.701797</c:v>
                </c:pt>
                <c:pt idx="20">
                  <c:v>26129623294.476498</c:v>
                </c:pt>
                <c:pt idx="21">
                  <c:v>25998975178.004116</c:v>
                </c:pt>
                <c:pt idx="22">
                  <c:v>25868980302.114094</c:v>
                </c:pt>
                <c:pt idx="23">
                  <c:v>25739635400.603523</c:v>
                </c:pt>
                <c:pt idx="24">
                  <c:v>25610937223.600506</c:v>
                </c:pt>
                <c:pt idx="25">
                  <c:v>25482882537.482502</c:v>
                </c:pt>
                <c:pt idx="26">
                  <c:v>25355468124.79509</c:v>
                </c:pt>
                <c:pt idx="27">
                  <c:v>25228690784.171116</c:v>
                </c:pt>
                <c:pt idx="28">
                  <c:v>25102547330.250259</c:v>
                </c:pt>
                <c:pt idx="29">
                  <c:v>24977034593.599007</c:v>
                </c:pt>
                <c:pt idx="30">
                  <c:v>24852149420.631008</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6087721328894.5859</c:v>
                </c:pt>
                <c:pt idx="1">
                  <c:v>6358340775322.3896</c:v>
                </c:pt>
                <c:pt idx="2">
                  <c:v>6628960221750.1924</c:v>
                </c:pt>
                <c:pt idx="3">
                  <c:v>6899579668177.9941</c:v>
                </c:pt>
                <c:pt idx="4">
                  <c:v>7170199114605.7979</c:v>
                </c:pt>
                <c:pt idx="5">
                  <c:v>7440818561033.6016</c:v>
                </c:pt>
                <c:pt idx="6">
                  <c:v>7640768944469.2246</c:v>
                </c:pt>
                <c:pt idx="7">
                  <c:v>7840719327904.8467</c:v>
                </c:pt>
                <c:pt idx="8">
                  <c:v>8040669711340.4053</c:v>
                </c:pt>
                <c:pt idx="9">
                  <c:v>8240620094776.0283</c:v>
                </c:pt>
                <c:pt idx="10">
                  <c:v>8440570478211.5537</c:v>
                </c:pt>
                <c:pt idx="11">
                  <c:v>8619257720295.3145</c:v>
                </c:pt>
                <c:pt idx="12">
                  <c:v>8797944962378.9766</c:v>
                </c:pt>
                <c:pt idx="13">
                  <c:v>8976632204462.7051</c:v>
                </c:pt>
                <c:pt idx="14">
                  <c:v>9155319446546.3691</c:v>
                </c:pt>
                <c:pt idx="15">
                  <c:v>9334006688630.0313</c:v>
                </c:pt>
                <c:pt idx="16">
                  <c:v>9516536667102.6563</c:v>
                </c:pt>
                <c:pt idx="17">
                  <c:v>9699066645575.2813</c:v>
                </c:pt>
                <c:pt idx="18">
                  <c:v>9881596624047.8398</c:v>
                </c:pt>
                <c:pt idx="19">
                  <c:v>10064126602520.465</c:v>
                </c:pt>
                <c:pt idx="20">
                  <c:v>10246656580992.992</c:v>
                </c:pt>
                <c:pt idx="21">
                  <c:v>10424062910947.057</c:v>
                </c:pt>
                <c:pt idx="22">
                  <c:v>10604962637618.318</c:v>
                </c:pt>
                <c:pt idx="23">
                  <c:v>10785862364289.582</c:v>
                </c:pt>
                <c:pt idx="24">
                  <c:v>10966762090960.779</c:v>
                </c:pt>
                <c:pt idx="25">
                  <c:v>11147661817632.043</c:v>
                </c:pt>
                <c:pt idx="26">
                  <c:v>11328561544303.305</c:v>
                </c:pt>
                <c:pt idx="27">
                  <c:v>11509461270974.502</c:v>
                </c:pt>
                <c:pt idx="28">
                  <c:v>11690360997645.766</c:v>
                </c:pt>
                <c:pt idx="29">
                  <c:v>11871260724317.027</c:v>
                </c:pt>
                <c:pt idx="30">
                  <c:v>12052160450988.227</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0.E+00</c:formatCode>
                <c:ptCount val="3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0.E+00</c:formatCode>
                <c:ptCount val="31"/>
                <c:pt idx="0">
                  <c:v>136.05075463216477</c:v>
                </c:pt>
                <c:pt idx="1">
                  <c:v>138.14423449672361</c:v>
                </c:pt>
                <c:pt idx="2">
                  <c:v>140.26992776542832</c:v>
                </c:pt>
                <c:pt idx="3">
                  <c:v>142.42833012176942</c:v>
                </c:pt>
                <c:pt idx="4">
                  <c:v>144.6199448765631</c:v>
                </c:pt>
                <c:pt idx="5">
                  <c:v>146.84528308531654</c:v>
                </c:pt>
                <c:pt idx="6">
                  <c:v>149.10486366739937</c:v>
                </c:pt>
                <c:pt idx="7">
                  <c:v>151.39921352704872</c:v>
                </c:pt>
                <c:pt idx="8">
                  <c:v>153.72886767623629</c:v>
                </c:pt>
                <c:pt idx="9">
                  <c:v>156.09436935942614</c:v>
                </c:pt>
                <c:pt idx="10">
                  <c:v>158.49627018025197</c:v>
                </c:pt>
                <c:pt idx="11">
                  <c:v>160.9351302301439</c:v>
                </c:pt>
                <c:pt idx="12">
                  <c:v>163.4115182189343</c:v>
                </c:pt>
                <c:pt idx="13">
                  <c:v>165.92601160747338</c:v>
                </c:pt>
                <c:pt idx="14">
                  <c:v>168.47919674228544</c:v>
                </c:pt>
                <c:pt idx="15">
                  <c:v>171.07166899229705</c:v>
                </c:pt>
                <c:pt idx="16">
                  <c:v>173.70403288766923</c:v>
                </c:pt>
                <c:pt idx="17">
                  <c:v>176.37690226076592</c:v>
                </c:pt>
                <c:pt idx="18">
                  <c:v>179.09090038929142</c:v>
                </c:pt>
                <c:pt idx="19">
                  <c:v>181.84666014163062</c:v>
                </c:pt>
                <c:pt idx="20">
                  <c:v>184.64482412442544</c:v>
                </c:pt>
                <c:pt idx="21">
                  <c:v>187.48604483242221</c:v>
                </c:pt>
                <c:pt idx="22">
                  <c:v>190.3709848006248</c:v>
                </c:pt>
                <c:pt idx="23">
                  <c:v>193.30031675878894</c:v>
                </c:pt>
                <c:pt idx="24">
                  <c:v>196.27472378829395</c:v>
                </c:pt>
                <c:pt idx="25">
                  <c:v>199.29489948142827</c:v>
                </c:pt>
                <c:pt idx="26">
                  <c:v>202.3615481031259</c:v>
                </c:pt>
                <c:pt idx="27">
                  <c:v>205.47538475519175</c:v>
                </c:pt>
                <c:pt idx="28">
                  <c:v>208.63713554305383</c:v>
                </c:pt>
                <c:pt idx="29">
                  <c:v>211.84753774508144</c:v>
                </c:pt>
                <c:pt idx="30">
                  <c:v>215.10733998450871</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0.E+00</c:formatCode>
                <c:ptCount val="31"/>
                <c:pt idx="0">
                  <c:v>256.94075862500199</c:v>
                </c:pt>
                <c:pt idx="1">
                  <c:v>260.89443242872488</c:v>
                </c:pt>
                <c:pt idx="2">
                  <c:v>264.90894335548694</c:v>
                </c:pt>
                <c:pt idx="3">
                  <c:v>268.98522753601702</c:v>
                </c:pt>
                <c:pt idx="4">
                  <c:v>273.12423550574795</c:v>
                </c:pt>
                <c:pt idx="5">
                  <c:v>277.32693242646855</c:v>
                </c:pt>
                <c:pt idx="6">
                  <c:v>281.59429831138681</c:v>
                </c:pt>
                <c:pt idx="7">
                  <c:v>285.92732825365584</c:v>
                </c:pt>
                <c:pt idx="8">
                  <c:v>290.32703265841644</c:v>
                </c:pt>
                <c:pt idx="9">
                  <c:v>294.79443747841015</c:v>
                </c:pt>
                <c:pt idx="10">
                  <c:v>299.33058445321791</c:v>
                </c:pt>
                <c:pt idx="11">
                  <c:v>303.93653135217983</c:v>
                </c:pt>
                <c:pt idx="12">
                  <c:v>308.61335222105299</c:v>
                </c:pt>
                <c:pt idx="13">
                  <c:v>313.36213763246474</c:v>
                </c:pt>
                <c:pt idx="14">
                  <c:v>318.18399494021975</c:v>
                </c:pt>
                <c:pt idx="15">
                  <c:v>323.08004853752016</c:v>
                </c:pt>
                <c:pt idx="16">
                  <c:v>328.05144011915928</c:v>
                </c:pt>
                <c:pt idx="17">
                  <c:v>333.09932894774965</c:v>
                </c:pt>
                <c:pt idx="18">
                  <c:v>338.22489212404764</c:v>
                </c:pt>
                <c:pt idx="19">
                  <c:v>343.42932486143786</c:v>
                </c:pt>
                <c:pt idx="20">
                  <c:v>348.71384076464096</c:v>
                </c:pt>
                <c:pt idx="21">
                  <c:v>354.07967211271028</c:v>
                </c:pt>
                <c:pt idx="22">
                  <c:v>359.5280701463829</c:v>
                </c:pt>
                <c:pt idx="23">
                  <c:v>365.06030535985235</c:v>
                </c:pt>
                <c:pt idx="24">
                  <c:v>370.67766779703118</c:v>
                </c:pt>
                <c:pt idx="25">
                  <c:v>376.38146735237194</c:v>
                </c:pt>
                <c:pt idx="26">
                  <c:v>382.17303407631732</c:v>
                </c:pt>
                <c:pt idx="27">
                  <c:v>388.05371848545019</c:v>
                </c:pt>
                <c:pt idx="28">
                  <c:v>394.02489187741622</c:v>
                </c:pt>
                <c:pt idx="29">
                  <c:v>400.08794665069223</c:v>
                </c:pt>
                <c:pt idx="30">
                  <c:v>406.2442966292752</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0.E+00</c:formatCode>
                <c:ptCount val="31"/>
                <c:pt idx="0">
                  <c:v>8.8765174528833288</c:v>
                </c:pt>
                <c:pt idx="1">
                  <c:v>9.0131047919632046</c:v>
                </c:pt>
                <c:pt idx="2">
                  <c:v>9.1517938675964015</c:v>
                </c:pt>
                <c:pt idx="3">
                  <c:v>9.292617020236797</c:v>
                </c:pt>
                <c:pt idx="4">
                  <c:v>9.4356070879767326</c:v>
                </c:pt>
                <c:pt idx="5">
                  <c:v>9.5807974142044277</c:v>
                </c:pt>
                <c:pt idx="6">
                  <c:v>9.7282218553792106</c:v>
                </c:pt>
                <c:pt idx="7">
                  <c:v>9.8779147889264003</c:v>
                </c:pt>
                <c:pt idx="8">
                  <c:v>10.029911121253663</c:v>
                </c:pt>
                <c:pt idx="9">
                  <c:v>10.184246295890727</c:v>
                </c:pt>
                <c:pt idx="10">
                  <c:v>10.340956301754339</c:v>
                </c:pt>
                <c:pt idx="11">
                  <c:v>10.500077681540406</c:v>
                </c:pt>
                <c:pt idx="12">
                  <c:v>10.661647540245268</c:v>
                </c:pt>
                <c:pt idx="13">
                  <c:v>10.825703553818087</c:v>
                </c:pt>
                <c:pt idx="14">
                  <c:v>10.992283977946387</c:v>
                </c:pt>
                <c:pt idx="15">
                  <c:v>11.161427656976766</c:v>
                </c:pt>
                <c:pt idx="16">
                  <c:v>11.333174032972883</c:v>
                </c:pt>
                <c:pt idx="17">
                  <c:v>11.507563154912827</c:v>
                </c:pt>
                <c:pt idx="18">
                  <c:v>11.684635688028008</c:v>
                </c:pt>
                <c:pt idx="19">
                  <c:v>11.864432923285749</c:v>
                </c:pt>
                <c:pt idx="20">
                  <c:v>12.04699678701779</c:v>
                </c:pt>
                <c:pt idx="21">
                  <c:v>12.232369850696957</c:v>
                </c:pt>
                <c:pt idx="22">
                  <c:v>12.420595340864262</c:v>
                </c:pt>
                <c:pt idx="23">
                  <c:v>12.61171714920876</c:v>
                </c:pt>
                <c:pt idx="24">
                  <c:v>12.805779842802508</c:v>
                </c:pt>
                <c:pt idx="25">
                  <c:v>13.002828674493021</c:v>
                </c:pt>
                <c:pt idx="26">
                  <c:v>13.202909593455628</c:v>
                </c:pt>
                <c:pt idx="27">
                  <c:v>13.406069255908214</c:v>
                </c:pt>
                <c:pt idx="28">
                  <c:v>13.612355035990834</c:v>
                </c:pt>
                <c:pt idx="29">
                  <c:v>13.821815036812733</c:v>
                </c:pt>
                <c:pt idx="30">
                  <c:v>14.03449810166935</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0.E+00</c:formatCode>
                <c:ptCount val="31"/>
                <c:pt idx="0">
                  <c:v>259.40713484246407</c:v>
                </c:pt>
                <c:pt idx="1">
                  <c:v>263.39875998988691</c:v>
                </c:pt>
                <c:pt idx="2">
                  <c:v>267.45180623633701</c:v>
                </c:pt>
                <c:pt idx="3">
                  <c:v>271.56721869846893</c:v>
                </c:pt>
                <c:pt idx="4">
                  <c:v>275.74595703591206</c:v>
                </c:pt>
                <c:pt idx="5">
                  <c:v>279.98899567505032</c:v>
                </c:pt>
                <c:pt idx="6">
                  <c:v>284.29732403624558</c:v>
                </c:pt>
                <c:pt idx="7">
                  <c:v>288.67194676455739</c:v>
                </c:pt>
                <c:pt idx="8">
                  <c:v>293.11388396401287</c:v>
                </c:pt>
                <c:pt idx="9">
                  <c:v>297.62417143548146</c:v>
                </c:pt>
                <c:pt idx="10">
                  <c:v>302.2038609182099</c:v>
                </c:pt>
                <c:pt idx="11">
                  <c:v>306.85402033507393</c:v>
                </c:pt>
                <c:pt idx="12">
                  <c:v>311.57573404160371</c:v>
                </c:pt>
                <c:pt idx="13">
                  <c:v>316.37010307884117</c:v>
                </c:pt>
                <c:pt idx="14">
                  <c:v>321.23824543008823</c:v>
                </c:pt>
                <c:pt idx="15">
                  <c:v>326.18129628160563</c:v>
                </c:pt>
                <c:pt idx="16">
                  <c:v>331.20040828732328</c:v>
                </c:pt>
                <c:pt idx="17">
                  <c:v>336.29675183762402</c:v>
                </c:pt>
                <c:pt idx="18">
                  <c:v>341.47151533226298</c:v>
                </c:pt>
                <c:pt idx="19">
                  <c:v>346.72590545748676</c:v>
                </c:pt>
                <c:pt idx="20">
                  <c:v>352.06114746741662</c:v>
                </c:pt>
                <c:pt idx="21">
                  <c:v>357.47848546976149</c:v>
                </c:pt>
                <c:pt idx="22">
                  <c:v>362.97918271592738</c:v>
                </c:pt>
                <c:pt idx="23">
                  <c:v>368.56452189559093</c:v>
                </c:pt>
                <c:pt idx="24">
                  <c:v>374.23580543580562</c:v>
                </c:pt>
                <c:pt idx="25">
                  <c:v>379.99435580471038</c:v>
                </c:pt>
                <c:pt idx="26">
                  <c:v>385.84151581991182</c:v>
                </c:pt>
                <c:pt idx="27">
                  <c:v>391.77864896161134</c:v>
                </c:pt>
                <c:pt idx="28">
                  <c:v>397.80713969055068</c:v>
                </c:pt>
                <c:pt idx="29">
                  <c:v>403.92839377084982</c:v>
                </c:pt>
                <c:pt idx="30">
                  <c:v>410.14383859781265</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0.E+00</c:formatCode>
                <c:ptCount val="31"/>
                <c:pt idx="0">
                  <c:v>1386.1483780153455</c:v>
                </c:pt>
                <c:pt idx="1">
                  <c:v>1396.7538310744858</c:v>
                </c:pt>
                <c:pt idx="2">
                  <c:v>1407.4404266984291</c:v>
                </c:pt>
                <c:pt idx="3">
                  <c:v>1418.2087857108013</c:v>
                </c:pt>
                <c:pt idx="4">
                  <c:v>1429.0595336851641</c:v>
                </c:pt>
                <c:pt idx="5">
                  <c:v>1439.9933009813569</c:v>
                </c:pt>
                <c:pt idx="6">
                  <c:v>1451.0107227821168</c:v>
                </c:pt>
                <c:pt idx="7">
                  <c:v>1462.1124391299784</c:v>
                </c:pt>
                <c:pt idx="8">
                  <c:v>1473.2990949644568</c:v>
                </c:pt>
                <c:pt idx="9">
                  <c:v>1484.5713401595137</c:v>
                </c:pt>
                <c:pt idx="10">
                  <c:v>1495.9298295613116</c:v>
                </c:pt>
                <c:pt idx="11">
                  <c:v>1507.3752230262562</c:v>
                </c:pt>
                <c:pt idx="12">
                  <c:v>1518.9081854593292</c:v>
                </c:pt>
                <c:pt idx="13">
                  <c:v>1530.529386852716</c:v>
                </c:pt>
                <c:pt idx="14">
                  <c:v>1542.2395023247275</c:v>
                </c:pt>
                <c:pt idx="15">
                  <c:v>1554.0392121590203</c:v>
                </c:pt>
                <c:pt idx="16">
                  <c:v>1565.929201844117</c:v>
                </c:pt>
                <c:pt idx="17">
                  <c:v>1577.9101621132281</c:v>
                </c:pt>
                <c:pt idx="18">
                  <c:v>1589.9827889843805</c:v>
                </c:pt>
                <c:pt idx="19">
                  <c:v>1602.1477838008504</c:v>
                </c:pt>
                <c:pt idx="20">
                  <c:v>1614.4058532719077</c:v>
                </c:pt>
                <c:pt idx="21">
                  <c:v>1626.7577095138713</c:v>
                </c:pt>
                <c:pt idx="22">
                  <c:v>1639.2040700914781</c:v>
                </c:pt>
                <c:pt idx="23">
                  <c:v>1651.7456580595697</c:v>
                </c:pt>
                <c:pt idx="24">
                  <c:v>1664.3832020050963</c:v>
                </c:pt>
                <c:pt idx="25">
                  <c:v>1677.1174360894443</c:v>
                </c:pt>
                <c:pt idx="26">
                  <c:v>1689.949100091085</c:v>
                </c:pt>
                <c:pt idx="27">
                  <c:v>1702.8789394485525</c:v>
                </c:pt>
                <c:pt idx="28">
                  <c:v>1715.9077053037474</c:v>
                </c:pt>
                <c:pt idx="29">
                  <c:v>1729.0361545455751</c:v>
                </c:pt>
                <c:pt idx="30">
                  <c:v>1742.2650498539144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0.E+00</c:formatCode>
                <c:ptCount val="31"/>
                <c:pt idx="0">
                  <c:v>989.65593612199496</c:v>
                </c:pt>
                <c:pt idx="1">
                  <c:v>997.22781640675123</c:v>
                </c:pt>
                <c:pt idx="2">
                  <c:v>1004.8576293213782</c:v>
                </c:pt>
                <c:pt idx="3">
                  <c:v>1012.5458181097569</c:v>
                </c:pt>
                <c:pt idx="4">
                  <c:v>1020.2928294070373</c:v>
                </c:pt>
                <c:pt idx="5">
                  <c:v>1028.0991132655854</c:v>
                </c:pt>
                <c:pt idx="6">
                  <c:v>1035.9651231811279</c:v>
                </c:pt>
                <c:pt idx="7">
                  <c:v>1043.8913161190981</c:v>
                </c:pt>
                <c:pt idx="8">
                  <c:v>1051.8781525411819</c:v>
                </c:pt>
                <c:pt idx="9">
                  <c:v>1059.9260964320683</c:v>
                </c:pt>
                <c:pt idx="10">
                  <c:v>1068.035615326404</c:v>
                </c:pt>
                <c:pt idx="11">
                  <c:v>1076.2071803359536</c:v>
                </c:pt>
                <c:pt idx="12">
                  <c:v>1084.4412661769691</c:v>
                </c:pt>
                <c:pt idx="13">
                  <c:v>1092.7383511977671</c:v>
                </c:pt>
                <c:pt idx="14">
                  <c:v>1101.0989174065182</c:v>
                </c:pt>
                <c:pt idx="15">
                  <c:v>1109.5234504992488</c:v>
                </c:pt>
                <c:pt idx="16">
                  <c:v>1118.0124398880564</c:v>
                </c:pt>
                <c:pt idx="17">
                  <c:v>1126.5663787295421</c:v>
                </c:pt>
                <c:pt idx="18">
                  <c:v>1135.1857639534589</c:v>
                </c:pt>
                <c:pt idx="19">
                  <c:v>1143.8710962915814</c:v>
                </c:pt>
                <c:pt idx="20">
                  <c:v>1152.6228803067941</c:v>
                </c:pt>
                <c:pt idx="21">
                  <c:v>1161.4416244224037</c:v>
                </c:pt>
                <c:pt idx="22">
                  <c:v>1170.3278409516756</c:v>
                </c:pt>
                <c:pt idx="23">
                  <c:v>1179.2820461275955</c:v>
                </c:pt>
                <c:pt idx="24">
                  <c:v>1188.3047601328597</c:v>
                </c:pt>
                <c:pt idx="25">
                  <c:v>1197.3965071300938</c:v>
                </c:pt>
                <c:pt idx="26">
                  <c:v>1206.5578152923042</c:v>
                </c:pt>
                <c:pt idx="27">
                  <c:v>1215.7892168335609</c:v>
                </c:pt>
                <c:pt idx="28">
                  <c:v>1225.0912480399161</c:v>
                </c:pt>
                <c:pt idx="29">
                  <c:v>1234.4644493005585</c:v>
                </c:pt>
                <c:pt idx="30">
                  <c:v>1243.9093651392072</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0.E+00</c:formatCode>
                <c:ptCount val="31"/>
                <c:pt idx="0">
                  <c:v>7.9252755017212131E-6</c:v>
                </c:pt>
                <c:pt idx="1">
                  <c:v>8.0472256131248021E-6</c:v>
                </c:pt>
                <c:pt idx="2">
                  <c:v>8.1710522308615936E-6</c:v>
                </c:pt>
                <c:pt idx="3">
                  <c:v>8.2967842296573079E-6</c:v>
                </c:pt>
                <c:pt idx="4">
                  <c:v>8.4244509285472716E-6</c:v>
                </c:pt>
                <c:pt idx="5">
                  <c:v>8.5540820977132252E-6</c:v>
                </c:pt>
                <c:pt idx="6">
                  <c:v>8.6857079654253339E-6</c:v>
                </c:pt>
                <c:pt idx="7">
                  <c:v>8.8193592250910234E-6</c:v>
                </c:pt>
                <c:pt idx="8">
                  <c:v>8.9550670424122693E-6</c:v>
                </c:pt>
                <c:pt idx="9">
                  <c:v>9.0928630626530309E-6</c:v>
                </c:pt>
                <c:pt idx="10">
                  <c:v>9.2327794180185064E-6</c:v>
                </c:pt>
                <c:pt idx="11">
                  <c:v>9.374848735147935E-6</c:v>
                </c:pt>
                <c:pt idx="12">
                  <c:v>9.5191041427226996E-6</c:v>
                </c:pt>
                <c:pt idx="13">
                  <c:v>9.665579279191494E-6</c:v>
                </c:pt>
                <c:pt idx="14">
                  <c:v>9.8143083006143617E-6</c:v>
                </c:pt>
                <c:pt idx="15">
                  <c:v>9.965325888627443E-6</c:v>
                </c:pt>
                <c:pt idx="16">
                  <c:v>1.0118667258530263E-5</c:v>
                </c:pt>
                <c:pt idx="17">
                  <c:v>1.0274368167497481E-5</c:v>
                </c:pt>
                <c:pt idx="18">
                  <c:v>1.0432464922916986E-5</c:v>
                </c:pt>
                <c:pt idx="19">
                  <c:v>1.0592994390856298E-5</c:v>
                </c:pt>
                <c:pt idx="20">
                  <c:v>1.0755994004659246E-5</c:v>
                </c:pt>
                <c:pt idx="21">
                  <c:v>1.092150177367493E-5</c:v>
                </c:pt>
                <c:pt idx="22">
                  <c:v>1.1089556292120995E-5</c:v>
                </c:pt>
                <c:pt idx="23">
                  <c:v>1.1260196748083292E-5</c:v>
                </c:pt>
                <c:pt idx="24">
                  <c:v>1.143346293265402E-5</c:v>
                </c:pt>
                <c:pt idx="25">
                  <c:v>1.160939524921048E-5</c:v>
                </c:pt>
                <c:pt idx="26">
                  <c:v>1.1788034722836609E-5</c:v>
                </c:pt>
                <c:pt idx="27">
                  <c:v>1.1969423009889481E-5</c:v>
                </c:pt>
                <c:pt idx="28">
                  <c:v>1.2153602407713026E-5</c:v>
                </c:pt>
                <c:pt idx="29">
                  <c:v>1.2340615864501204E-5</c:v>
                </c:pt>
                <c:pt idx="30">
                  <c:v>1.2530506989312952E-5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0.E+00</c:formatCode>
                <c:ptCount val="31"/>
                <c:pt idx="0">
                  <c:v>1.6590243383603068E-4</c:v>
                </c:pt>
                <c:pt idx="1">
                  <c:v>1.6845525616807915E-4</c:v>
                </c:pt>
                <c:pt idx="2">
                  <c:v>1.7104736003270264E-4</c:v>
                </c:pt>
                <c:pt idx="3">
                  <c:v>1.7367934987415961E-4</c:v>
                </c:pt>
                <c:pt idx="4">
                  <c:v>1.7635183943758953E-4</c:v>
                </c:pt>
                <c:pt idx="5">
                  <c:v>1.7906545191213017E-4</c:v>
                </c:pt>
                <c:pt idx="6">
                  <c:v>1.81820820076237E-4</c:v>
                </c:pt>
                <c:pt idx="7">
                  <c:v>1.8461858644523875E-4</c:v>
                </c:pt>
                <c:pt idx="8">
                  <c:v>1.8745940342116348E-4</c:v>
                </c:pt>
                <c:pt idx="9">
                  <c:v>1.9034393344487008E-4</c:v>
                </c:pt>
                <c:pt idx="10">
                  <c:v>1.9327284915052071E-4</c:v>
                </c:pt>
                <c:pt idx="11">
                  <c:v>1.9624683352243008E-4</c:v>
                </c:pt>
                <c:pt idx="12">
                  <c:v>1.9926658005432849E-4</c:v>
                </c:pt>
                <c:pt idx="13">
                  <c:v>2.0233279291107523E-4</c:v>
                </c:pt>
                <c:pt idx="14">
                  <c:v>2.0544618709286062E-4</c:v>
                </c:pt>
                <c:pt idx="15">
                  <c:v>2.0860748860193444E-4</c:v>
                </c:pt>
                <c:pt idx="16">
                  <c:v>2.1181743461190015E-4</c:v>
                </c:pt>
                <c:pt idx="17">
                  <c:v>2.150767736396139E-4</c:v>
                </c:pt>
                <c:pt idx="18">
                  <c:v>2.1838626571972887E-4</c:v>
                </c:pt>
                <c:pt idx="19">
                  <c:v>2.2174668258192513E-4</c:v>
                </c:pt>
                <c:pt idx="20">
                  <c:v>2.2515880783086686E-4</c:v>
                </c:pt>
                <c:pt idx="21">
                  <c:v>2.2862343712892852E-4</c:v>
                </c:pt>
                <c:pt idx="22">
                  <c:v>2.3214137838173282E-4</c:v>
                </c:pt>
                <c:pt idx="23">
                  <c:v>2.3571345192654358E-4</c:v>
                </c:pt>
                <c:pt idx="24">
                  <c:v>2.3934049072355749E-4</c:v>
                </c:pt>
                <c:pt idx="25">
                  <c:v>2.4302334055013937E-4</c:v>
                </c:pt>
                <c:pt idx="26">
                  <c:v>2.4676286019804629E-4</c:v>
                </c:pt>
                <c:pt idx="27">
                  <c:v>2.505599216736864E-4</c:v>
                </c:pt>
                <c:pt idx="28">
                  <c:v>2.5441541040145926E-4</c:v>
                </c:pt>
                <c:pt idx="29">
                  <c:v>2.5833022543022508E-4</c:v>
                </c:pt>
                <c:pt idx="30">
                  <c:v>2.62305279642951E-4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0.E+00</c:formatCode>
                <c:ptCount val="31"/>
                <c:pt idx="0">
                  <c:v>6.2244236817898804</c:v>
                </c:pt>
                <c:pt idx="1">
                  <c:v>6.2449145987148116</c:v>
                </c:pt>
                <c:pt idx="2">
                  <c:v>6.2654729721140914</c:v>
                </c:pt>
                <c:pt idx="3">
                  <c:v>6.2860990240556704</c:v>
                </c:pt>
                <c:pt idx="4">
                  <c:v>6.3067929773385512</c:v>
                </c:pt>
                <c:pt idx="5">
                  <c:v>6.3275550554951945</c:v>
                </c:pt>
                <c:pt idx="6">
                  <c:v>6.3483854827939341</c:v>
                </c:pt>
                <c:pt idx="7">
                  <c:v>6.3692844842414003</c:v>
                </c:pt>
                <c:pt idx="8">
                  <c:v>6.390252285584948</c:v>
                </c:pt>
                <c:pt idx="9">
                  <c:v>6.4112891133150969</c:v>
                </c:pt>
                <c:pt idx="10">
                  <c:v>6.4323951946679774</c:v>
                </c:pt>
                <c:pt idx="11">
                  <c:v>6.4535707576277863</c:v>
                </c:pt>
                <c:pt idx="12">
                  <c:v>6.4748160309292482</c:v>
                </c:pt>
                <c:pt idx="13">
                  <c:v>6.496131244060086</c:v>
                </c:pt>
                <c:pt idx="14">
                  <c:v>6.5175166272635003</c:v>
                </c:pt>
                <c:pt idx="15">
                  <c:v>6.5389724115406578</c:v>
                </c:pt>
                <c:pt idx="16">
                  <c:v>6.5604988286531842</c:v>
                </c:pt>
                <c:pt idx="17">
                  <c:v>6.5820961111256695</c:v>
                </c:pt>
                <c:pt idx="18">
                  <c:v>6.6037644922481773</c:v>
                </c:pt>
                <c:pt idx="19">
                  <c:v>6.6255042060787686</c:v>
                </c:pt>
                <c:pt idx="20">
                  <c:v>6.6473154874460265</c:v>
                </c:pt>
                <c:pt idx="21">
                  <c:v>6.6691985719515943</c:v>
                </c:pt>
                <c:pt idx="22">
                  <c:v>6.6911536959727203</c:v>
                </c:pt>
                <c:pt idx="23">
                  <c:v>6.7131810966648109</c:v>
                </c:pt>
                <c:pt idx="24">
                  <c:v>6.7352810119639921</c:v>
                </c:pt>
                <c:pt idx="25">
                  <c:v>6.7574536805896814</c:v>
                </c:pt>
                <c:pt idx="26">
                  <c:v>6.7796993420471638</c:v>
                </c:pt>
                <c:pt idx="27">
                  <c:v>6.8020182366301798</c:v>
                </c:pt>
                <c:pt idx="28">
                  <c:v>6.8244106054235223</c:v>
                </c:pt>
                <c:pt idx="29">
                  <c:v>6.8468766903056393</c:v>
                </c:pt>
                <c:pt idx="30">
                  <c:v>6.8694167339512475</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0.E+00</c:formatCode>
                <c:ptCount val="31"/>
                <c:pt idx="0">
                  <c:v>2.3136604185399214</c:v>
                </c:pt>
                <c:pt idx="1">
                  <c:v>2.3104849236533194</c:v>
                </c:pt>
                <c:pt idx="2">
                  <c:v>2.3073137871279075</c:v>
                </c:pt>
                <c:pt idx="3">
                  <c:v>2.3041470029818423</c:v>
                </c:pt>
                <c:pt idx="4">
                  <c:v>2.3009845652414906</c:v>
                </c:pt>
                <c:pt idx="5">
                  <c:v>2.2978264679414186</c:v>
                </c:pt>
                <c:pt idx="6">
                  <c:v>2.2946727051243796</c:v>
                </c:pt>
                <c:pt idx="7">
                  <c:v>2.2915232708413029</c:v>
                </c:pt>
                <c:pt idx="8">
                  <c:v>2.2883781591512831</c:v>
                </c:pt>
                <c:pt idx="9">
                  <c:v>2.2852373641215689</c:v>
                </c:pt>
                <c:pt idx="10">
                  <c:v>2.2821008798275515</c:v>
                </c:pt>
                <c:pt idx="11">
                  <c:v>2.2789687003527539</c:v>
                </c:pt>
                <c:pt idx="12">
                  <c:v>2.2758408197888191</c:v>
                </c:pt>
                <c:pt idx="13">
                  <c:v>2.2727172322354994</c:v>
                </c:pt>
                <c:pt idx="14">
                  <c:v>2.2695979318006452</c:v>
                </c:pt>
                <c:pt idx="15">
                  <c:v>2.266482912600194</c:v>
                </c:pt>
                <c:pt idx="16">
                  <c:v>2.2633721687581594</c:v>
                </c:pt>
                <c:pt idx="17">
                  <c:v>2.2602656944066188</c:v>
                </c:pt>
                <c:pt idx="18">
                  <c:v>2.2571634836857042</c:v>
                </c:pt>
                <c:pt idx="19">
                  <c:v>2.2540655307435902</c:v>
                </c:pt>
                <c:pt idx="20">
                  <c:v>2.2509718297364825</c:v>
                </c:pt>
                <c:pt idx="21">
                  <c:v>2.2478823748286079</c:v>
                </c:pt>
                <c:pt idx="22">
                  <c:v>2.2447971601922028</c:v>
                </c:pt>
                <c:pt idx="23">
                  <c:v>2.2417161800075016</c:v>
                </c:pt>
                <c:pt idx="24">
                  <c:v>2.2386394284627271</c:v>
                </c:pt>
                <c:pt idx="25">
                  <c:v>2.2355668997540779</c:v>
                </c:pt>
                <c:pt idx="26">
                  <c:v>2.2324985880857193</c:v>
                </c:pt>
                <c:pt idx="27">
                  <c:v>2.2294344876697707</c:v>
                </c:pt>
                <c:pt idx="28">
                  <c:v>2.2263745927262955</c:v>
                </c:pt>
                <c:pt idx="29">
                  <c:v>2.2233188974832898</c:v>
                </c:pt>
                <c:pt idx="30">
                  <c:v>2.2202673961766721</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0.E+00</c:formatCode>
                <c:ptCount val="31"/>
                <c:pt idx="0">
                  <c:v>1.6059525258100631</c:v>
                </c:pt>
                <c:pt idx="1">
                  <c:v>1.6037483587711276</c:v>
                </c:pt>
                <c:pt idx="2">
                  <c:v>1.6015472169476064</c:v>
                </c:pt>
                <c:pt idx="3">
                  <c:v>1.5993490961873964</c:v>
                </c:pt>
                <c:pt idx="4">
                  <c:v>1.5971539923440936</c:v>
                </c:pt>
                <c:pt idx="5">
                  <c:v>1.5949619012769849</c:v>
                </c:pt>
                <c:pt idx="6">
                  <c:v>1.5927728188510399</c:v>
                </c:pt>
                <c:pt idx="7">
                  <c:v>1.5905867409369043</c:v>
                </c:pt>
                <c:pt idx="8">
                  <c:v>1.5884036634108907</c:v>
                </c:pt>
                <c:pt idx="9">
                  <c:v>1.5862235821549715</c:v>
                </c:pt>
                <c:pt idx="10">
                  <c:v>1.5840464930567713</c:v>
                </c:pt>
                <c:pt idx="11">
                  <c:v>1.5818723920095588</c:v>
                </c:pt>
                <c:pt idx="12">
                  <c:v>1.5797012749122394</c:v>
                </c:pt>
                <c:pt idx="13">
                  <c:v>1.5775331376693471</c:v>
                </c:pt>
                <c:pt idx="14">
                  <c:v>1.5753679761910366</c:v>
                </c:pt>
                <c:pt idx="15">
                  <c:v>1.5732057863930766</c:v>
                </c:pt>
                <c:pt idx="16">
                  <c:v>1.5710465641968407</c:v>
                </c:pt>
                <c:pt idx="17">
                  <c:v>1.5688903055293009</c:v>
                </c:pt>
                <c:pt idx="18">
                  <c:v>1.566737006323019</c:v>
                </c:pt>
                <c:pt idx="19">
                  <c:v>1.5645866625161398</c:v>
                </c:pt>
                <c:pt idx="20">
                  <c:v>1.5624392700523826</c:v>
                </c:pt>
                <c:pt idx="21">
                  <c:v>1.5602948248810344</c:v>
                </c:pt>
                <c:pt idx="22">
                  <c:v>1.5581533229569413</c:v>
                </c:pt>
                <c:pt idx="23">
                  <c:v>1.5560147602405017</c:v>
                </c:pt>
                <c:pt idx="24">
                  <c:v>1.553879132697658</c:v>
                </c:pt>
                <c:pt idx="25">
                  <c:v>1.5517464362998898</c:v>
                </c:pt>
                <c:pt idx="26">
                  <c:v>1.5496166670242055</c:v>
                </c:pt>
                <c:pt idx="27">
                  <c:v>1.5474898208531351</c:v>
                </c:pt>
                <c:pt idx="28">
                  <c:v>1.5453658937747228</c:v>
                </c:pt>
                <c:pt idx="29">
                  <c:v>1.5432448817825188</c:v>
                </c:pt>
                <c:pt idx="30">
                  <c:v>1.5411267808755726</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0.E+00</c:formatCode>
                <c:ptCount val="31"/>
                <c:pt idx="0">
                  <c:v>285.88150584649742</c:v>
                </c:pt>
                <c:pt idx="1">
                  <c:v>289.53683741723381</c:v>
                </c:pt>
                <c:pt idx="2">
                  <c:v>293.23890670488709</c:v>
                </c:pt>
                <c:pt idx="3">
                  <c:v>296.98831130618413</c:v>
                </c:pt>
                <c:pt idx="4">
                  <c:v>300.78565645882958</c:v>
                </c:pt>
                <c:pt idx="5">
                  <c:v>304.63155513920447</c:v>
                </c:pt>
                <c:pt idx="6">
                  <c:v>308.52662816131442</c:v>
                </c:pt>
                <c:pt idx="7">
                  <c:v>312.47150427700285</c:v>
                </c:pt>
                <c:pt idx="8">
                  <c:v>316.46682027744572</c:v>
                </c:pt>
                <c:pt idx="9">
                  <c:v>320.51322109594372</c:v>
                </c:pt>
                <c:pt idx="10">
                  <c:v>324.61135991202889</c:v>
                </c:pt>
                <c:pt idx="11">
                  <c:v>328.76189825690255</c:v>
                </c:pt>
                <c:pt idx="12">
                  <c:v>332.96550612022105</c:v>
                </c:pt>
                <c:pt idx="13">
                  <c:v>337.22286205824724</c:v>
                </c:pt>
                <c:pt idx="14">
                  <c:v>341.53465330338452</c:v>
                </c:pt>
                <c:pt idx="15">
                  <c:v>345.90157587511146</c:v>
                </c:pt>
                <c:pt idx="16">
                  <c:v>350.32433469233507</c:v>
                </c:pt>
                <c:pt idx="17">
                  <c:v>354.80364368718028</c:v>
                </c:pt>
                <c:pt idx="18">
                  <c:v>359.34022592023467</c:v>
                </c:pt>
                <c:pt idx="19">
                  <c:v>363.93481369726652</c:v>
                </c:pt>
                <c:pt idx="20">
                  <c:v>368.58814868743542</c:v>
                </c:pt>
                <c:pt idx="21">
                  <c:v>373.30098204301419</c:v>
                </c:pt>
                <c:pt idx="22">
                  <c:v>378.07407452064166</c:v>
                </c:pt>
                <c:pt idx="23">
                  <c:v>382.90819660412575</c:v>
                </c:pt>
                <c:pt idx="24">
                  <c:v>387.8041286288169</c:v>
                </c:pt>
                <c:pt idx="25">
                  <c:v>392.7626609075715</c:v>
                </c:pt>
                <c:pt idx="26">
                  <c:v>397.7845938583261</c:v>
                </c:pt>
                <c:pt idx="27">
                  <c:v>402.87073813330284</c:v>
                </c:pt>
                <c:pt idx="28">
                  <c:v>408.02191474986665</c:v>
                </c:pt>
                <c:pt idx="29">
                  <c:v>413.238955223056</c:v>
                </c:pt>
                <c:pt idx="30">
                  <c:v>418.5227016998079</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0.E+00</c:formatCode>
                <c:ptCount val="31"/>
                <c:pt idx="0">
                  <c:v>58.278874470084887</c:v>
                </c:pt>
                <c:pt idx="1">
                  <c:v>59.024038481750154</c:v>
                </c:pt>
                <c:pt idx="2">
                  <c:v>59.778730292456324</c:v>
                </c:pt>
                <c:pt idx="3">
                  <c:v>60.543071726329558</c:v>
                </c:pt>
                <c:pt idx="4">
                  <c:v>61.317186165160862</c:v>
                </c:pt>
                <c:pt idx="5">
                  <c:v>62.10119856832268</c:v>
                </c:pt>
                <c:pt idx="6">
                  <c:v>62.895235492940131</c:v>
                </c:pt>
                <c:pt idx="7">
                  <c:v>63.699425114320142</c:v>
                </c:pt>
                <c:pt idx="8">
                  <c:v>64.513897246641832</c:v>
                </c:pt>
                <c:pt idx="9">
                  <c:v>65.338783363911389</c:v>
                </c:pt>
                <c:pt idx="10">
                  <c:v>66.174216621184954</c:v>
                </c:pt>
                <c:pt idx="11">
                  <c:v>67.020331876062784</c:v>
                </c:pt>
                <c:pt idx="12">
                  <c:v>67.877265710458289</c:v>
                </c:pt>
                <c:pt idx="13">
                  <c:v>68.745156452645446</c:v>
                </c:pt>
                <c:pt idx="14">
                  <c:v>69.624144199588031</c:v>
                </c:pt>
                <c:pt idx="15">
                  <c:v>70.514370839554417</c:v>
                </c:pt>
                <c:pt idx="16">
                  <c:v>71.415980075021494</c:v>
                </c:pt>
                <c:pt idx="17">
                  <c:v>72.329117445871489</c:v>
                </c:pt>
                <c:pt idx="18">
                  <c:v>73.253930352885334</c:v>
                </c:pt>
                <c:pt idx="19">
                  <c:v>74.190568081536455</c:v>
                </c:pt>
                <c:pt idx="20">
                  <c:v>75.139181826088787</c:v>
                </c:pt>
                <c:pt idx="21">
                  <c:v>76.09992471400291</c:v>
                </c:pt>
                <c:pt idx="22">
                  <c:v>77.072951830654233</c:v>
                </c:pt>
                <c:pt idx="23">
                  <c:v>78.058420244367241</c:v>
                </c:pt>
                <c:pt idx="24">
                  <c:v>79.056489031769843</c:v>
                </c:pt>
                <c:pt idx="25">
                  <c:v>80.067319303471876</c:v>
                </c:pt>
                <c:pt idx="26">
                  <c:v>81.091074230071996</c:v>
                </c:pt>
                <c:pt idx="27">
                  <c:v>82.127919068497008</c:v>
                </c:pt>
                <c:pt idx="28">
                  <c:v>83.178021188678059</c:v>
                </c:pt>
                <c:pt idx="29">
                  <c:v>84.241550100567906</c:v>
                </c:pt>
                <c:pt idx="30">
                  <c:v>85.318677481503556</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0.E+00</c:formatCode>
                <c:ptCount val="31"/>
                <c:pt idx="0">
                  <c:v>2.5595451625375119</c:v>
                </c:pt>
                <c:pt idx="1">
                  <c:v>2.5922719603471349</c:v>
                </c:pt>
                <c:pt idx="2">
                  <c:v>2.6254172087903114</c:v>
                </c:pt>
                <c:pt idx="3">
                  <c:v>2.6589862582509602</c:v>
                </c:pt>
                <c:pt idx="4">
                  <c:v>2.6929845275239566</c:v>
                </c:pt>
                <c:pt idx="5">
                  <c:v>2.7274175046898472</c:v>
                </c:pt>
                <c:pt idx="6">
                  <c:v>2.7622907480007486</c:v>
                </c:pt>
                <c:pt idx="7">
                  <c:v>2.7976098867775736</c:v>
                </c:pt>
                <c:pt idx="8">
                  <c:v>2.833380622318729</c:v>
                </c:pt>
                <c:pt idx="9">
                  <c:v>2.8696087288204328</c:v>
                </c:pt>
                <c:pt idx="10">
                  <c:v>2.9063000543087987</c:v>
                </c:pt>
                <c:pt idx="11">
                  <c:v>2.9434605215838383</c:v>
                </c:pt>
                <c:pt idx="12">
                  <c:v>2.9810961291755329</c:v>
                </c:pt>
                <c:pt idx="13">
                  <c:v>3.0192129523121314</c:v>
                </c:pt>
                <c:pt idx="14">
                  <c:v>3.0578171439008259</c:v>
                </c:pt>
                <c:pt idx="15">
                  <c:v>3.0969149355209709</c:v>
                </c:pt>
                <c:pt idx="16">
                  <c:v>3.1365126384299975</c:v>
                </c:pt>
                <c:pt idx="17">
                  <c:v>3.1766166445821931</c:v>
                </c:pt>
                <c:pt idx="18">
                  <c:v>3.2172334276605037</c:v>
                </c:pt>
                <c:pt idx="19">
                  <c:v>3.2583695441215328</c:v>
                </c:pt>
                <c:pt idx="20">
                  <c:v>3.3000316342538989</c:v>
                </c:pt>
                <c:pt idx="21">
                  <c:v>3.3422264232501275</c:v>
                </c:pt>
                <c:pt idx="22">
                  <c:v>3.3849607222922464</c:v>
                </c:pt>
                <c:pt idx="23">
                  <c:v>3.4282414296512638</c:v>
                </c:pt>
                <c:pt idx="24">
                  <c:v>3.4720755318007024</c:v>
                </c:pt>
                <c:pt idx="25">
                  <c:v>3.5164701045443731</c:v>
                </c:pt>
                <c:pt idx="26">
                  <c:v>3.5614323141585675</c:v>
                </c:pt>
                <c:pt idx="27">
                  <c:v>3.606969418548855</c:v>
                </c:pt>
                <c:pt idx="28">
                  <c:v>3.6530887684216715</c:v>
                </c:pt>
                <c:pt idx="29">
                  <c:v>3.6997978084708874</c:v>
                </c:pt>
                <c:pt idx="30">
                  <c:v>3.7471040785795475</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0.E+00</c:formatCode>
                <c:ptCount val="31"/>
                <c:pt idx="0">
                  <c:v>10.43506873957601</c:v>
                </c:pt>
                <c:pt idx="1">
                  <c:v>10.568493376799859</c:v>
                </c:pt>
                <c:pt idx="2">
                  <c:v>10.703624005068194</c:v>
                </c:pt>
                <c:pt idx="3">
                  <c:v>10.840482437484685</c:v>
                </c:pt>
                <c:pt idx="4">
                  <c:v>10.979090766059208</c:v>
                </c:pt>
                <c:pt idx="5">
                  <c:v>11.119471365273993</c:v>
                </c:pt>
                <c:pt idx="6">
                  <c:v>11.26164689569536</c:v>
                </c:pt>
                <c:pt idx="7">
                  <c:v>11.405640307631646</c:v>
                </c:pt>
                <c:pt idx="8">
                  <c:v>11.551474844837895</c:v>
                </c:pt>
                <c:pt idx="9">
                  <c:v>11.699174048267917</c:v>
                </c:pt>
                <c:pt idx="10">
                  <c:v>11.848761759874332</c:v>
                </c:pt>
                <c:pt idx="11">
                  <c:v>12.000262126457185</c:v>
                </c:pt>
                <c:pt idx="12">
                  <c:v>12.153699603561787</c:v>
                </c:pt>
                <c:pt idx="13">
                  <c:v>12.309098959426381</c:v>
                </c:pt>
                <c:pt idx="14">
                  <c:v>12.46648527898029</c:v>
                </c:pt>
                <c:pt idx="15">
                  <c:v>12.62588396789319</c:v>
                </c:pt>
                <c:pt idx="16">
                  <c:v>12.787320756676145</c:v>
                </c:pt>
                <c:pt idx="17">
                  <c:v>12.950821704835096</c:v>
                </c:pt>
                <c:pt idx="18">
                  <c:v>13.116413205077439</c:v>
                </c:pt>
                <c:pt idx="19">
                  <c:v>13.284121987572403</c:v>
                </c:pt>
                <c:pt idx="20">
                  <c:v>13.453975124265897</c:v>
                </c:pt>
                <c:pt idx="21">
                  <c:v>13.626000033250522</c:v>
                </c:pt>
                <c:pt idx="22">
                  <c:v>13.800224483191469</c:v>
                </c:pt>
                <c:pt idx="23">
                  <c:v>13.976676597809002</c:v>
                </c:pt>
                <c:pt idx="24">
                  <c:v>14.155384860418252</c:v>
                </c:pt>
                <c:pt idx="25">
                  <c:v>14.336378118527064</c:v>
                </c:pt>
                <c:pt idx="26">
                  <c:v>14.519685588492624</c:v>
                </c:pt>
                <c:pt idx="27">
                  <c:v>14.705336860237642</c:v>
                </c:pt>
                <c:pt idx="28">
                  <c:v>14.893361902026816</c:v>
                </c:pt>
                <c:pt idx="29">
                  <c:v>15.083791065304389</c:v>
                </c:pt>
                <c:pt idx="30">
                  <c:v>15.276655089593541</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0.E+00</c:formatCode>
                <c:ptCount val="31"/>
                <c:pt idx="0">
                  <c:v>4.9753987095777066E-2</c:v>
                </c:pt>
                <c:pt idx="1">
                  <c:v>5.051957616177042E-2</c:v>
                </c:pt>
                <c:pt idx="2">
                  <c:v>5.1296945723201065E-2</c:v>
                </c:pt>
                <c:pt idx="3">
                  <c:v>5.2086277052345351E-2</c:v>
                </c:pt>
                <c:pt idx="4">
                  <c:v>5.2887754210805299E-2</c:v>
                </c:pt>
                <c:pt idx="5">
                  <c:v>5.3701564092429308E-2</c:v>
                </c:pt>
                <c:pt idx="6">
                  <c:v>5.4527896466893322E-2</c:v>
                </c:pt>
                <c:pt idx="7">
                  <c:v>5.5366944023952612E-2</c:v>
                </c:pt>
                <c:pt idx="8">
                  <c:v>5.6218902418374475E-2</c:v>
                </c:pt>
                <c:pt idx="9">
                  <c:v>5.7083970315562317E-2</c:v>
                </c:pt>
                <c:pt idx="10">
                  <c:v>5.7962349437881804E-2</c:v>
                </c:pt>
                <c:pt idx="11">
                  <c:v>5.8854244611699844E-2</c:v>
                </c:pt>
                <c:pt idx="12">
                  <c:v>5.9759863815147363E-2</c:v>
                </c:pt>
                <c:pt idx="13">
                  <c:v>6.0679418226617071E-2</c:v>
                </c:pt>
                <c:pt idx="14">
                  <c:v>6.1613122274007455E-2</c:v>
                </c:pt>
                <c:pt idx="15">
                  <c:v>6.2561193684724514E-2</c:v>
                </c:pt>
                <c:pt idx="16">
                  <c:v>6.3523853536452915E-2</c:v>
                </c:pt>
                <c:pt idx="17">
                  <c:v>6.4501326308708376E-2</c:v>
                </c:pt>
                <c:pt idx="18">
                  <c:v>6.5493839935183304E-2</c:v>
                </c:pt>
                <c:pt idx="19">
                  <c:v>6.6501625856897936E-2</c:v>
                </c:pt>
                <c:pt idx="20">
                  <c:v>6.7524919076169268E-2</c:v>
                </c:pt>
                <c:pt idx="21">
                  <c:v>6.8563958211410536E-2</c:v>
                </c:pt>
                <c:pt idx="22">
                  <c:v>6.9618985552773835E-2</c:v>
                </c:pt>
                <c:pt idx="23">
                  <c:v>7.0690247118648963E-2</c:v>
                </c:pt>
                <c:pt idx="24">
                  <c:v>7.1777992713031674E-2</c:v>
                </c:pt>
                <c:pt idx="25">
                  <c:v>7.2882475983774647E-2</c:v>
                </c:pt>
                <c:pt idx="26">
                  <c:v>7.4003954481734802E-2</c:v>
                </c:pt>
                <c:pt idx="27">
                  <c:v>7.5142689720830741E-2</c:v>
                </c:pt>
                <c:pt idx="28">
                  <c:v>7.6298947239024334E-2</c:v>
                </c:pt>
                <c:pt idx="29">
                  <c:v>7.7472996660240642E-2</c:v>
                </c:pt>
                <c:pt idx="30">
                  <c:v>7.8665111757240669E-2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0.E+00</c:formatCode>
                <c:ptCount val="31"/>
                <c:pt idx="0">
                  <c:v>76236330577659.875</c:v>
                </c:pt>
                <c:pt idx="1">
                  <c:v>77927733637930.109</c:v>
                </c:pt>
                <c:pt idx="2">
                  <c:v>79619136698200.344</c:v>
                </c:pt>
                <c:pt idx="3">
                  <c:v>81310539758470.594</c:v>
                </c:pt>
                <c:pt idx="4">
                  <c:v>83001942818740.828</c:v>
                </c:pt>
                <c:pt idx="5">
                  <c:v>84693345879011.063</c:v>
                </c:pt>
                <c:pt idx="6">
                  <c:v>85474970809551.922</c:v>
                </c:pt>
                <c:pt idx="7">
                  <c:v>86256595740092.547</c:v>
                </c:pt>
                <c:pt idx="8">
                  <c:v>87038220670633.172</c:v>
                </c:pt>
                <c:pt idx="9">
                  <c:v>87819845601173.781</c:v>
                </c:pt>
                <c:pt idx="10">
                  <c:v>88601470531714.563</c:v>
                </c:pt>
                <c:pt idx="11">
                  <c:v>89157177292962.563</c:v>
                </c:pt>
                <c:pt idx="12">
                  <c:v>89712884054210.719</c:v>
                </c:pt>
                <c:pt idx="13">
                  <c:v>90268590815458.875</c:v>
                </c:pt>
                <c:pt idx="14">
                  <c:v>90824297576707</c:v>
                </c:pt>
                <c:pt idx="15">
                  <c:v>91380004337955.125</c:v>
                </c:pt>
                <c:pt idx="16">
                  <c:v>91816260113140.781</c:v>
                </c:pt>
                <c:pt idx="17">
                  <c:v>92252515888326.094</c:v>
                </c:pt>
                <c:pt idx="18">
                  <c:v>92688771663511.547</c:v>
                </c:pt>
                <c:pt idx="19">
                  <c:v>93125027438697.031</c:v>
                </c:pt>
                <c:pt idx="20">
                  <c:v>93561283213882.328</c:v>
                </c:pt>
                <c:pt idx="21">
                  <c:v>94156806970484.75</c:v>
                </c:pt>
                <c:pt idx="22">
                  <c:v>94643738921575.547</c:v>
                </c:pt>
                <c:pt idx="23">
                  <c:v>95130670872666.5</c:v>
                </c:pt>
                <c:pt idx="24">
                  <c:v>95617602823757.313</c:v>
                </c:pt>
                <c:pt idx="25">
                  <c:v>96104534774848.109</c:v>
                </c:pt>
                <c:pt idx="26">
                  <c:v>96591466725938.891</c:v>
                </c:pt>
                <c:pt idx="27">
                  <c:v>97078398677029.844</c:v>
                </c:pt>
                <c:pt idx="28">
                  <c:v>97565330628120.656</c:v>
                </c:pt>
                <c:pt idx="29">
                  <c:v>98052262579211.453</c:v>
                </c:pt>
                <c:pt idx="30">
                  <c:v>98539194530302.406</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0.E+00</c:formatCode>
                <c:ptCount val="31"/>
                <c:pt idx="0">
                  <c:v>1977644354360.5574</c:v>
                </c:pt>
                <c:pt idx="1">
                  <c:v>2021520990181.6394</c:v>
                </c:pt>
                <c:pt idx="2">
                  <c:v>2065397626002.7214</c:v>
                </c:pt>
                <c:pt idx="3">
                  <c:v>2109274261823.8037</c:v>
                </c:pt>
                <c:pt idx="4">
                  <c:v>2153150897644.8857</c:v>
                </c:pt>
                <c:pt idx="5">
                  <c:v>2197027533465.9678</c:v>
                </c:pt>
                <c:pt idx="6">
                  <c:v>2217303642237.1914</c:v>
                </c:pt>
                <c:pt idx="7">
                  <c:v>2237579751008.4087</c:v>
                </c:pt>
                <c:pt idx="8">
                  <c:v>2257855859779.6265</c:v>
                </c:pt>
                <c:pt idx="9">
                  <c:v>2278131968550.8438</c:v>
                </c:pt>
                <c:pt idx="10">
                  <c:v>2298408077322.0654</c:v>
                </c:pt>
                <c:pt idx="11">
                  <c:v>2312823649671.0332</c:v>
                </c:pt>
                <c:pt idx="12">
                  <c:v>2327239222020.0054</c:v>
                </c:pt>
                <c:pt idx="13">
                  <c:v>2341654794368.9771</c:v>
                </c:pt>
                <c:pt idx="14">
                  <c:v>2356070366717.9487</c:v>
                </c:pt>
                <c:pt idx="15">
                  <c:v>2370485939066.9199</c:v>
                </c:pt>
                <c:pt idx="16">
                  <c:v>2381802836985.7441</c:v>
                </c:pt>
                <c:pt idx="17">
                  <c:v>2393119734904.5591</c:v>
                </c:pt>
                <c:pt idx="18">
                  <c:v>2404436632823.3779</c:v>
                </c:pt>
                <c:pt idx="19">
                  <c:v>2415753530742.1973</c:v>
                </c:pt>
                <c:pt idx="20">
                  <c:v>2427070428661.0122</c:v>
                </c:pt>
                <c:pt idx="21">
                  <c:v>2442518892486.7026</c:v>
                </c:pt>
                <c:pt idx="22">
                  <c:v>2455150379557.7065</c:v>
                </c:pt>
                <c:pt idx="23">
                  <c:v>2467781866628.7144</c:v>
                </c:pt>
                <c:pt idx="24">
                  <c:v>2480413353699.7188</c:v>
                </c:pt>
                <c:pt idx="25">
                  <c:v>2493044840770.7222</c:v>
                </c:pt>
                <c:pt idx="26">
                  <c:v>2505676327841.7261</c:v>
                </c:pt>
                <c:pt idx="27">
                  <c:v>2518307814912.7339</c:v>
                </c:pt>
                <c:pt idx="28">
                  <c:v>2530939301983.7383</c:v>
                </c:pt>
                <c:pt idx="29">
                  <c:v>2543570789054.7417</c:v>
                </c:pt>
                <c:pt idx="30">
                  <c:v>2556202276125.75</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0.E+00</c:formatCode>
                <c:ptCount val="31"/>
                <c:pt idx="0">
                  <c:v>2279367476664.3818</c:v>
                </c:pt>
                <c:pt idx="1">
                  <c:v>2329938235989.9932</c:v>
                </c:pt>
                <c:pt idx="2">
                  <c:v>2380508995315.6045</c:v>
                </c:pt>
                <c:pt idx="3">
                  <c:v>2431079754641.2158</c:v>
                </c:pt>
                <c:pt idx="4">
                  <c:v>2481650513966.8271</c:v>
                </c:pt>
                <c:pt idx="5">
                  <c:v>2532221273292.439</c:v>
                </c:pt>
                <c:pt idx="6">
                  <c:v>2555590845675.1235</c:v>
                </c:pt>
                <c:pt idx="7">
                  <c:v>2578960418057.8008</c:v>
                </c:pt>
                <c:pt idx="8">
                  <c:v>2602329990440.4785</c:v>
                </c:pt>
                <c:pt idx="9">
                  <c:v>2625699562823.1558</c:v>
                </c:pt>
                <c:pt idx="10">
                  <c:v>2649069135205.8379</c:v>
                </c:pt>
                <c:pt idx="11">
                  <c:v>2665684047132.3877</c:v>
                </c:pt>
                <c:pt idx="12">
                  <c:v>2682298959058.9429</c:v>
                </c:pt>
                <c:pt idx="13">
                  <c:v>2698913870985.4976</c:v>
                </c:pt>
                <c:pt idx="14">
                  <c:v>2715528782912.0522</c:v>
                </c:pt>
                <c:pt idx="15">
                  <c:v>2732143694838.606</c:v>
                </c:pt>
                <c:pt idx="16">
                  <c:v>2745187177098.7109</c:v>
                </c:pt>
                <c:pt idx="17">
                  <c:v>2758230659358.8052</c:v>
                </c:pt>
                <c:pt idx="18">
                  <c:v>2771274141618.9043</c:v>
                </c:pt>
                <c:pt idx="19">
                  <c:v>2784317623879.0034</c:v>
                </c:pt>
                <c:pt idx="20">
                  <c:v>2797361106139.0981</c:v>
                </c:pt>
                <c:pt idx="21">
                  <c:v>2815166494621.1392</c:v>
                </c:pt>
                <c:pt idx="22">
                  <c:v>2829725128860.9453</c:v>
                </c:pt>
                <c:pt idx="23">
                  <c:v>2844283763100.7559</c:v>
                </c:pt>
                <c:pt idx="24">
                  <c:v>2858842397340.5625</c:v>
                </c:pt>
                <c:pt idx="25">
                  <c:v>2873401031580.3682</c:v>
                </c:pt>
                <c:pt idx="26">
                  <c:v>2887959665820.1743</c:v>
                </c:pt>
                <c:pt idx="27">
                  <c:v>2902518300059.9849</c:v>
                </c:pt>
                <c:pt idx="28">
                  <c:v>2917076934299.7915</c:v>
                </c:pt>
                <c:pt idx="29">
                  <c:v>2931635568539.5972</c:v>
                </c:pt>
                <c:pt idx="30">
                  <c:v>2946194202779.4082</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0.E+00</c:formatCode>
                <c:ptCount val="31"/>
                <c:pt idx="0">
                  <c:v>412921970345.76807</c:v>
                </c:pt>
                <c:pt idx="1">
                  <c:v>422083186251.66986</c:v>
                </c:pt>
                <c:pt idx="2">
                  <c:v>431244402157.57172</c:v>
                </c:pt>
                <c:pt idx="3">
                  <c:v>440405618063.47357</c:v>
                </c:pt>
                <c:pt idx="4">
                  <c:v>449566833969.37543</c:v>
                </c:pt>
                <c:pt idx="5">
                  <c:v>458728049875.27728</c:v>
                </c:pt>
                <c:pt idx="6">
                  <c:v>462961597108.52887</c:v>
                </c:pt>
                <c:pt idx="7">
                  <c:v>467195144341.77917</c:v>
                </c:pt>
                <c:pt idx="8">
                  <c:v>471428691575.02948</c:v>
                </c:pt>
                <c:pt idx="9">
                  <c:v>475662238808.27979</c:v>
                </c:pt>
                <c:pt idx="10">
                  <c:v>479895786041.53094</c:v>
                </c:pt>
                <c:pt idx="11">
                  <c:v>482905683410.02032</c:v>
                </c:pt>
                <c:pt idx="12">
                  <c:v>485915580778.51062</c:v>
                </c:pt>
                <c:pt idx="13">
                  <c:v>488925478147.00085</c:v>
                </c:pt>
                <c:pt idx="14">
                  <c:v>491935375515.49109</c:v>
                </c:pt>
                <c:pt idx="15">
                  <c:v>494945272883.98114</c:v>
                </c:pt>
                <c:pt idx="16">
                  <c:v>497308182967.6568</c:v>
                </c:pt>
                <c:pt idx="17">
                  <c:v>499671093051.33057</c:v>
                </c:pt>
                <c:pt idx="18">
                  <c:v>502034003135.00513</c:v>
                </c:pt>
                <c:pt idx="19">
                  <c:v>504396913218.67975</c:v>
                </c:pt>
                <c:pt idx="20">
                  <c:v>506759823302.35352</c:v>
                </c:pt>
                <c:pt idx="21">
                  <c:v>509985383099.11591</c:v>
                </c:pt>
                <c:pt idx="22">
                  <c:v>512622772636.95441</c:v>
                </c:pt>
                <c:pt idx="23">
                  <c:v>515260162174.79382</c:v>
                </c:pt>
                <c:pt idx="24">
                  <c:v>517897551712.63245</c:v>
                </c:pt>
                <c:pt idx="25">
                  <c:v>520534941250.47095</c:v>
                </c:pt>
                <c:pt idx="26">
                  <c:v>523172330788.30945</c:v>
                </c:pt>
                <c:pt idx="27">
                  <c:v>525809720326.14886</c:v>
                </c:pt>
                <c:pt idx="28">
                  <c:v>528447109863.98749</c:v>
                </c:pt>
                <c:pt idx="29">
                  <c:v>531084499401.82599</c:v>
                </c:pt>
                <c:pt idx="30">
                  <c:v>533721888939.66541</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0.E+00</c:formatCode>
                <c:ptCount val="31"/>
                <c:pt idx="0">
                  <c:v>64642164481.709572</c:v>
                </c:pt>
                <c:pt idx="1">
                  <c:v>66076335748.852058</c:v>
                </c:pt>
                <c:pt idx="2">
                  <c:v>67510507015.994537</c:v>
                </c:pt>
                <c:pt idx="3">
                  <c:v>68944678283.137024</c:v>
                </c:pt>
                <c:pt idx="4">
                  <c:v>70378849550.27951</c:v>
                </c:pt>
                <c:pt idx="5">
                  <c:v>71813020817.421997</c:v>
                </c:pt>
                <c:pt idx="6">
                  <c:v>72475774742.488693</c:v>
                </c:pt>
                <c:pt idx="7">
                  <c:v>73138528667.555206</c:v>
                </c:pt>
                <c:pt idx="8">
                  <c:v>73801282592.621719</c:v>
                </c:pt>
                <c:pt idx="9">
                  <c:v>74464036517.688217</c:v>
                </c:pt>
                <c:pt idx="10">
                  <c:v>75126790442.754852</c:v>
                </c:pt>
                <c:pt idx="11">
                  <c:v>75597984263.233887</c:v>
                </c:pt>
                <c:pt idx="12">
                  <c:v>76069178083.713074</c:v>
                </c:pt>
                <c:pt idx="13">
                  <c:v>76540371904.192245</c:v>
                </c:pt>
                <c:pt idx="14">
                  <c:v>77011565724.671417</c:v>
                </c:pt>
                <c:pt idx="15">
                  <c:v>77482759545.150574</c:v>
                </c:pt>
                <c:pt idx="16">
                  <c:v>77852668712.629715</c:v>
                </c:pt>
                <c:pt idx="17">
                  <c:v>78222577880.108566</c:v>
                </c:pt>
                <c:pt idx="18">
                  <c:v>78592487047.58754</c:v>
                </c:pt>
                <c:pt idx="19">
                  <c:v>78962396215.066528</c:v>
                </c:pt>
                <c:pt idx="20">
                  <c:v>79332305382.54538</c:v>
                </c:pt>
                <c:pt idx="21">
                  <c:v>79837260754.024658</c:v>
                </c:pt>
                <c:pt idx="22">
                  <c:v>80250139168.230942</c:v>
                </c:pt>
                <c:pt idx="23">
                  <c:v>80663017582.437378</c:v>
                </c:pt>
                <c:pt idx="24">
                  <c:v>81075895996.643677</c:v>
                </c:pt>
                <c:pt idx="25">
                  <c:v>81488774410.84996</c:v>
                </c:pt>
                <c:pt idx="26">
                  <c:v>81901652825.056259</c:v>
                </c:pt>
                <c:pt idx="27">
                  <c:v>82314531239.262695</c:v>
                </c:pt>
                <c:pt idx="28">
                  <c:v>82727409653.468994</c:v>
                </c:pt>
                <c:pt idx="29">
                  <c:v>83140288067.675278</c:v>
                </c:pt>
                <c:pt idx="30">
                  <c:v>83553166481.881714</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0.E+00</c:formatCode>
                <c:ptCount val="31"/>
                <c:pt idx="0">
                  <c:v>200492179588.23868</c:v>
                </c:pt>
                <c:pt idx="1">
                  <c:v>204940361754.74985</c:v>
                </c:pt>
                <c:pt idx="2">
                  <c:v>209388543921.26102</c:v>
                </c:pt>
                <c:pt idx="3">
                  <c:v>213836726087.77219</c:v>
                </c:pt>
                <c:pt idx="4">
                  <c:v>218284908254.28336</c:v>
                </c:pt>
                <c:pt idx="5">
                  <c:v>222733090420.79453</c:v>
                </c:pt>
                <c:pt idx="6">
                  <c:v>224788667922.45575</c:v>
                </c:pt>
                <c:pt idx="7">
                  <c:v>226844245424.11627</c:v>
                </c:pt>
                <c:pt idx="8">
                  <c:v>228899822925.77689</c:v>
                </c:pt>
                <c:pt idx="9">
                  <c:v>230955400427.43741</c:v>
                </c:pt>
                <c:pt idx="10">
                  <c:v>233010977929.09839</c:v>
                </c:pt>
                <c:pt idx="11">
                  <c:v>234472418412.00616</c:v>
                </c:pt>
                <c:pt idx="12">
                  <c:v>235933858894.91434</c:v>
                </c:pt>
                <c:pt idx="13">
                  <c:v>237395299377.82254</c:v>
                </c:pt>
                <c:pt idx="14">
                  <c:v>238856739860.73068</c:v>
                </c:pt>
                <c:pt idx="15">
                  <c:v>240318180343.63876</c:v>
                </c:pt>
                <c:pt idx="16">
                  <c:v>241465479414.33356</c:v>
                </c:pt>
                <c:pt idx="17">
                  <c:v>242612778485.0274</c:v>
                </c:pt>
                <c:pt idx="18">
                  <c:v>243760077555.72165</c:v>
                </c:pt>
                <c:pt idx="19">
                  <c:v>244907376626.41595</c:v>
                </c:pt>
                <c:pt idx="20">
                  <c:v>246054675697.10983</c:v>
                </c:pt>
                <c:pt idx="21">
                  <c:v>247620829984.08942</c:v>
                </c:pt>
                <c:pt idx="22">
                  <c:v>248901401169.05609</c:v>
                </c:pt>
                <c:pt idx="23">
                  <c:v>250181972354.02322</c:v>
                </c:pt>
                <c:pt idx="24">
                  <c:v>251462543538.98996</c:v>
                </c:pt>
                <c:pt idx="25">
                  <c:v>252743114723.95667</c:v>
                </c:pt>
                <c:pt idx="26">
                  <c:v>254023685908.92334</c:v>
                </c:pt>
                <c:pt idx="27">
                  <c:v>255304257093.89047</c:v>
                </c:pt>
                <c:pt idx="28">
                  <c:v>256584828278.85721</c:v>
                </c:pt>
                <c:pt idx="29">
                  <c:v>257865399463.82391</c:v>
                </c:pt>
                <c:pt idx="30">
                  <c:v>259145970648.79105</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0.E+00</c:formatCode>
                <c:ptCount val="31"/>
                <c:pt idx="0">
                  <c:v>76317425976607.453</c:v>
                </c:pt>
                <c:pt idx="1">
                  <c:v>78819835111447.516</c:v>
                </c:pt>
                <c:pt idx="2">
                  <c:v>81322244246287.578</c:v>
                </c:pt>
                <c:pt idx="3">
                  <c:v>83824653381127.641</c:v>
                </c:pt>
                <c:pt idx="4">
                  <c:v>86327062515967.703</c:v>
                </c:pt>
                <c:pt idx="5">
                  <c:v>88829471650807.766</c:v>
                </c:pt>
                <c:pt idx="6">
                  <c:v>89344606478212.672</c:v>
                </c:pt>
                <c:pt idx="7">
                  <c:v>89859741305617.453</c:v>
                </c:pt>
                <c:pt idx="8">
                  <c:v>90374876133022.359</c:v>
                </c:pt>
                <c:pt idx="9">
                  <c:v>90890010960427.141</c:v>
                </c:pt>
                <c:pt idx="10">
                  <c:v>91405145787831.969</c:v>
                </c:pt>
                <c:pt idx="11">
                  <c:v>91627085383773.828</c:v>
                </c:pt>
                <c:pt idx="12">
                  <c:v>91849024979715.719</c:v>
                </c:pt>
                <c:pt idx="13">
                  <c:v>92070964575657.625</c:v>
                </c:pt>
                <c:pt idx="14">
                  <c:v>92292904171599.531</c:v>
                </c:pt>
                <c:pt idx="15">
                  <c:v>92514843767541.469</c:v>
                </c:pt>
                <c:pt idx="16">
                  <c:v>92608829695397.203</c:v>
                </c:pt>
                <c:pt idx="17">
                  <c:v>92702815623252.922</c:v>
                </c:pt>
                <c:pt idx="18">
                  <c:v>92796801551108.656</c:v>
                </c:pt>
                <c:pt idx="19">
                  <c:v>92890787478964.359</c:v>
                </c:pt>
                <c:pt idx="20">
                  <c:v>92984773406820.063</c:v>
                </c:pt>
                <c:pt idx="21">
                  <c:v>93249364225457.406</c:v>
                </c:pt>
                <c:pt idx="22">
                  <c:v>93397633527652.734</c:v>
                </c:pt>
                <c:pt idx="23">
                  <c:v>93545902829848.063</c:v>
                </c:pt>
                <c:pt idx="24">
                  <c:v>93694172132043.391</c:v>
                </c:pt>
                <c:pt idx="25">
                  <c:v>93842441434238.656</c:v>
                </c:pt>
                <c:pt idx="26">
                  <c:v>93990710736433.969</c:v>
                </c:pt>
                <c:pt idx="27">
                  <c:v>94138980038629.297</c:v>
                </c:pt>
                <c:pt idx="28">
                  <c:v>94287249340824.625</c:v>
                </c:pt>
                <c:pt idx="29">
                  <c:v>94435518643019.953</c:v>
                </c:pt>
                <c:pt idx="30">
                  <c:v>94583787945215.281</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0.E+00</c:formatCode>
                <c:ptCount val="31"/>
                <c:pt idx="0">
                  <c:v>39521524166457.438</c:v>
                </c:pt>
                <c:pt idx="1">
                  <c:v>40817414611285.32</c:v>
                </c:pt>
                <c:pt idx="2">
                  <c:v>42113305056113.211</c:v>
                </c:pt>
                <c:pt idx="3">
                  <c:v>43409195500941.102</c:v>
                </c:pt>
                <c:pt idx="4">
                  <c:v>44705085945768.992</c:v>
                </c:pt>
                <c:pt idx="5">
                  <c:v>46000976390596.875</c:v>
                </c:pt>
                <c:pt idx="6">
                  <c:v>46267742640502.992</c:v>
                </c:pt>
                <c:pt idx="7">
                  <c:v>46534508890409.039</c:v>
                </c:pt>
                <c:pt idx="8">
                  <c:v>46801275140315.156</c:v>
                </c:pt>
                <c:pt idx="9">
                  <c:v>47068041390221.203</c:v>
                </c:pt>
                <c:pt idx="10">
                  <c:v>47334807640127.273</c:v>
                </c:pt>
                <c:pt idx="11">
                  <c:v>47449740645168.594</c:v>
                </c:pt>
                <c:pt idx="12">
                  <c:v>47564673650209.93</c:v>
                </c:pt>
                <c:pt idx="13">
                  <c:v>47679606655251.273</c:v>
                </c:pt>
                <c:pt idx="14">
                  <c:v>47794539660292.617</c:v>
                </c:pt>
                <c:pt idx="15">
                  <c:v>47909472665333.977</c:v>
                </c:pt>
                <c:pt idx="16">
                  <c:v>47958143949402.125</c:v>
                </c:pt>
                <c:pt idx="17">
                  <c:v>48006815233470.266</c:v>
                </c:pt>
                <c:pt idx="18">
                  <c:v>48055486517538.414</c:v>
                </c:pt>
                <c:pt idx="19">
                  <c:v>48104157801606.547</c:v>
                </c:pt>
                <c:pt idx="20">
                  <c:v>48152829085674.68</c:v>
                </c:pt>
                <c:pt idx="21">
                  <c:v>48289849331040.445</c:v>
                </c:pt>
                <c:pt idx="22">
                  <c:v>48366631648248.734</c:v>
                </c:pt>
                <c:pt idx="23">
                  <c:v>48443413965457.031</c:v>
                </c:pt>
                <c:pt idx="24">
                  <c:v>48520196282665.328</c:v>
                </c:pt>
                <c:pt idx="25">
                  <c:v>48596978599873.594</c:v>
                </c:pt>
                <c:pt idx="26">
                  <c:v>48673760917081.875</c:v>
                </c:pt>
                <c:pt idx="27">
                  <c:v>48750543234290.172</c:v>
                </c:pt>
                <c:pt idx="28">
                  <c:v>48827325551498.469</c:v>
                </c:pt>
                <c:pt idx="29">
                  <c:v>48904107868706.766</c:v>
                </c:pt>
                <c:pt idx="30">
                  <c:v>48980890185915.063</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0.E+00</c:formatCode>
                <c:ptCount val="31"/>
                <c:pt idx="0">
                  <c:v>70943688343.373352</c:v>
                </c:pt>
                <c:pt idx="1">
                  <c:v>72517667188.651123</c:v>
                </c:pt>
                <c:pt idx="2">
                  <c:v>74091646033.928894</c:v>
                </c:pt>
                <c:pt idx="3">
                  <c:v>75665624879.20668</c:v>
                </c:pt>
                <c:pt idx="4">
                  <c:v>77239603724.484451</c:v>
                </c:pt>
                <c:pt idx="5">
                  <c:v>78813582569.762222</c:v>
                </c:pt>
                <c:pt idx="6">
                  <c:v>79540943856.087708</c:v>
                </c:pt>
                <c:pt idx="7">
                  <c:v>80268305142.412964</c:v>
                </c:pt>
                <c:pt idx="8">
                  <c:v>80995666428.738235</c:v>
                </c:pt>
                <c:pt idx="9">
                  <c:v>81723027715.063507</c:v>
                </c:pt>
                <c:pt idx="10">
                  <c:v>82450389001.388916</c:v>
                </c:pt>
                <c:pt idx="11">
                  <c:v>82967516294.656555</c:v>
                </c:pt>
                <c:pt idx="12">
                  <c:v>83484643587.924362</c:v>
                </c:pt>
                <c:pt idx="13">
                  <c:v>84001770881.192154</c:v>
                </c:pt>
                <c:pt idx="14">
                  <c:v>84518898174.459946</c:v>
                </c:pt>
                <c:pt idx="15">
                  <c:v>85036025467.727707</c:v>
                </c:pt>
                <c:pt idx="16">
                  <c:v>85441994557.769897</c:v>
                </c:pt>
                <c:pt idx="17">
                  <c:v>85847963647.811768</c:v>
                </c:pt>
                <c:pt idx="18">
                  <c:v>86253932737.85376</c:v>
                </c:pt>
                <c:pt idx="19">
                  <c:v>86659901827.895782</c:v>
                </c:pt>
                <c:pt idx="20">
                  <c:v>87065870917.937653</c:v>
                </c:pt>
                <c:pt idx="21">
                  <c:v>87620050945.614075</c:v>
                </c:pt>
                <c:pt idx="22">
                  <c:v>88073178061.266968</c:v>
                </c:pt>
                <c:pt idx="23">
                  <c:v>88526305176.920029</c:v>
                </c:pt>
                <c:pt idx="24">
                  <c:v>88979432292.572937</c:v>
                </c:pt>
                <c:pt idx="25">
                  <c:v>89432559408.22583</c:v>
                </c:pt>
                <c:pt idx="26">
                  <c:v>89885686523.878738</c:v>
                </c:pt>
                <c:pt idx="27">
                  <c:v>90338813639.531784</c:v>
                </c:pt>
                <c:pt idx="28">
                  <c:v>90791940755.184708</c:v>
                </c:pt>
                <c:pt idx="29">
                  <c:v>91245067870.837601</c:v>
                </c:pt>
                <c:pt idx="30">
                  <c:v>91698194986.490646</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0.E+00</c:formatCode>
                <c:ptCount val="31"/>
                <c:pt idx="0">
                  <c:v>8205819951716.8506</c:v>
                </c:pt>
                <c:pt idx="1">
                  <c:v>8387876838153.9795</c:v>
                </c:pt>
                <c:pt idx="2">
                  <c:v>8569933724591.1084</c:v>
                </c:pt>
                <c:pt idx="3">
                  <c:v>8751990611028.2383</c:v>
                </c:pt>
                <c:pt idx="4">
                  <c:v>8934047497465.3672</c:v>
                </c:pt>
                <c:pt idx="5">
                  <c:v>9116104383902.4961</c:v>
                </c:pt>
                <c:pt idx="6">
                  <c:v>9200235839354.1445</c:v>
                </c:pt>
                <c:pt idx="7">
                  <c:v>9284367294805.7656</c:v>
                </c:pt>
                <c:pt idx="8">
                  <c:v>9368498750257.3887</c:v>
                </c:pt>
                <c:pt idx="9">
                  <c:v>9452630205709.0098</c:v>
                </c:pt>
                <c:pt idx="10">
                  <c:v>9536761661160.6504</c:v>
                </c:pt>
                <c:pt idx="11">
                  <c:v>9596576051415.2734</c:v>
                </c:pt>
                <c:pt idx="12">
                  <c:v>9656390441669.916</c:v>
                </c:pt>
                <c:pt idx="13">
                  <c:v>9716204831924.5586</c:v>
                </c:pt>
                <c:pt idx="14">
                  <c:v>9776019222179.1992</c:v>
                </c:pt>
                <c:pt idx="15">
                  <c:v>9835833612433.8379</c:v>
                </c:pt>
                <c:pt idx="16">
                  <c:v>9882790703848.7168</c:v>
                </c:pt>
                <c:pt idx="17">
                  <c:v>9929747795263.5605</c:v>
                </c:pt>
                <c:pt idx="18">
                  <c:v>9976704886678.418</c:v>
                </c:pt>
                <c:pt idx="19">
                  <c:v>10023661978093.277</c:v>
                </c:pt>
                <c:pt idx="20">
                  <c:v>10070619069508.121</c:v>
                </c:pt>
                <c:pt idx="21">
                  <c:v>10134719226042.693</c:v>
                </c:pt>
                <c:pt idx="22">
                  <c:v>10187130929086.545</c:v>
                </c:pt>
                <c:pt idx="23">
                  <c:v>10239542632130.416</c:v>
                </c:pt>
                <c:pt idx="24">
                  <c:v>10291954335174.27</c:v>
                </c:pt>
                <c:pt idx="25">
                  <c:v>10344366038218.121</c:v>
                </c:pt>
                <c:pt idx="26">
                  <c:v>10396777741261.973</c:v>
                </c:pt>
                <c:pt idx="27">
                  <c:v>10449189444305.842</c:v>
                </c:pt>
                <c:pt idx="28">
                  <c:v>10501601147349.695</c:v>
                </c:pt>
                <c:pt idx="29">
                  <c:v>10554012850393.549</c:v>
                </c:pt>
                <c:pt idx="30">
                  <c:v>10606424553437.418</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0.E+00</c:formatCode>
                <c:ptCount val="31"/>
                <c:pt idx="0">
                  <c:v>451307814823.37329</c:v>
                </c:pt>
                <c:pt idx="1">
                  <c:v>440911080841.2793</c:v>
                </c:pt>
                <c:pt idx="2">
                  <c:v>430514346859.1853</c:v>
                </c:pt>
                <c:pt idx="3">
                  <c:v>420117612877.09125</c:v>
                </c:pt>
                <c:pt idx="4">
                  <c:v>409720878894.99731</c:v>
                </c:pt>
                <c:pt idx="5">
                  <c:v>399324144912.90332</c:v>
                </c:pt>
                <c:pt idx="6">
                  <c:v>397947165102.85919</c:v>
                </c:pt>
                <c:pt idx="7">
                  <c:v>396570185292.8147</c:v>
                </c:pt>
                <c:pt idx="8">
                  <c:v>395193205482.7702</c:v>
                </c:pt>
                <c:pt idx="9">
                  <c:v>393816225672.72571</c:v>
                </c:pt>
                <c:pt idx="10">
                  <c:v>392439245862.68085</c:v>
                </c:pt>
                <c:pt idx="11">
                  <c:v>389685286242.59186</c:v>
                </c:pt>
                <c:pt idx="12">
                  <c:v>386931326622.50287</c:v>
                </c:pt>
                <c:pt idx="13">
                  <c:v>384177367002.41388</c:v>
                </c:pt>
                <c:pt idx="14">
                  <c:v>381423407382.32489</c:v>
                </c:pt>
                <c:pt idx="15">
                  <c:v>378669447762.2359</c:v>
                </c:pt>
                <c:pt idx="16">
                  <c:v>374538508332.10248</c:v>
                </c:pt>
                <c:pt idx="17">
                  <c:v>370407568901.96899</c:v>
                </c:pt>
                <c:pt idx="18">
                  <c:v>366276629471.83551</c:v>
                </c:pt>
                <c:pt idx="19">
                  <c:v>362145690041.70203</c:v>
                </c:pt>
                <c:pt idx="20">
                  <c:v>358014750611.56854</c:v>
                </c:pt>
                <c:pt idx="21">
                  <c:v>355719784261.49481</c:v>
                </c:pt>
                <c:pt idx="22">
                  <c:v>352173018084.10742</c:v>
                </c:pt>
                <c:pt idx="23">
                  <c:v>348626251906.72003</c:v>
                </c:pt>
                <c:pt idx="24">
                  <c:v>345079485729.3327</c:v>
                </c:pt>
                <c:pt idx="25">
                  <c:v>341532719551.94531</c:v>
                </c:pt>
                <c:pt idx="26">
                  <c:v>337985953374.55792</c:v>
                </c:pt>
                <c:pt idx="27">
                  <c:v>334439187197.17053</c:v>
                </c:pt>
                <c:pt idx="28">
                  <c:v>330892421019.7832</c:v>
                </c:pt>
                <c:pt idx="29">
                  <c:v>327345654842.39581</c:v>
                </c:pt>
                <c:pt idx="30">
                  <c:v>323798888665.00842</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251690520001.31882</c:v>
                </c:pt>
                <c:pt idx="1">
                  <c:v>255290266137.87906</c:v>
                </c:pt>
                <c:pt idx="2">
                  <c:v>258890012274.43936</c:v>
                </c:pt>
                <c:pt idx="3">
                  <c:v>262489758410.9996</c:v>
                </c:pt>
                <c:pt idx="4">
                  <c:v>266089504547.55991</c:v>
                </c:pt>
                <c:pt idx="5">
                  <c:v>269689250684.12018</c:v>
                </c:pt>
                <c:pt idx="6">
                  <c:v>269591003233.96204</c:v>
                </c:pt>
                <c:pt idx="7">
                  <c:v>269492755783.80386</c:v>
                </c:pt>
                <c:pt idx="8">
                  <c:v>269394508333.64569</c:v>
                </c:pt>
                <c:pt idx="9">
                  <c:v>269296260883.48758</c:v>
                </c:pt>
                <c:pt idx="10">
                  <c:v>269198013433.32941</c:v>
                </c:pt>
                <c:pt idx="11">
                  <c:v>268608528732.38052</c:v>
                </c:pt>
                <c:pt idx="12">
                  <c:v>268019044031.43164</c:v>
                </c:pt>
                <c:pt idx="13">
                  <c:v>267429559330.48273</c:v>
                </c:pt>
                <c:pt idx="14">
                  <c:v>266840074629.53384</c:v>
                </c:pt>
                <c:pt idx="15">
                  <c:v>266250589928.58496</c:v>
                </c:pt>
                <c:pt idx="16">
                  <c:v>266250589928.58496</c:v>
                </c:pt>
                <c:pt idx="17">
                  <c:v>266250589928.58496</c:v>
                </c:pt>
                <c:pt idx="18">
                  <c:v>266250589928.58496</c:v>
                </c:pt>
                <c:pt idx="19">
                  <c:v>266250589928.58496</c:v>
                </c:pt>
                <c:pt idx="20">
                  <c:v>266250589928.58496</c:v>
                </c:pt>
                <c:pt idx="21">
                  <c:v>265464610327.31973</c:v>
                </c:pt>
                <c:pt idx="22">
                  <c:v>265214525908.73541</c:v>
                </c:pt>
                <c:pt idx="23">
                  <c:v>264964441490.151</c:v>
                </c:pt>
                <c:pt idx="24">
                  <c:v>264714357071.56668</c:v>
                </c:pt>
                <c:pt idx="25">
                  <c:v>264464272652.9823</c:v>
                </c:pt>
                <c:pt idx="26">
                  <c:v>264214188234.39783</c:v>
                </c:pt>
                <c:pt idx="27">
                  <c:v>263964103815.81345</c:v>
                </c:pt>
                <c:pt idx="28">
                  <c:v>263714019397.22913</c:v>
                </c:pt>
                <c:pt idx="29">
                  <c:v>263463934978.64471</c:v>
                </c:pt>
                <c:pt idx="30">
                  <c:v>263213850560.06039</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2139369420011.2097</c:v>
                </c:pt>
                <c:pt idx="1">
                  <c:v>2169967262171.9719</c:v>
                </c:pt>
                <c:pt idx="2">
                  <c:v>2200565104332.7344</c:v>
                </c:pt>
                <c:pt idx="3">
                  <c:v>2231162946493.4966</c:v>
                </c:pt>
                <c:pt idx="4">
                  <c:v>2261760788654.2588</c:v>
                </c:pt>
                <c:pt idx="5">
                  <c:v>2292358630815.021</c:v>
                </c:pt>
                <c:pt idx="6">
                  <c:v>2291523527488.6768</c:v>
                </c:pt>
                <c:pt idx="7">
                  <c:v>2290688424162.333</c:v>
                </c:pt>
                <c:pt idx="8">
                  <c:v>2289853320835.9883</c:v>
                </c:pt>
                <c:pt idx="9">
                  <c:v>2289018217509.644</c:v>
                </c:pt>
                <c:pt idx="10">
                  <c:v>2288183114183.2998</c:v>
                </c:pt>
                <c:pt idx="11">
                  <c:v>2283172494225.2339</c:v>
                </c:pt>
                <c:pt idx="12">
                  <c:v>2278161874267.1689</c:v>
                </c:pt>
                <c:pt idx="13">
                  <c:v>2273151254309.103</c:v>
                </c:pt>
                <c:pt idx="14">
                  <c:v>2268140634351.0371</c:v>
                </c:pt>
                <c:pt idx="15">
                  <c:v>2263130014392.9722</c:v>
                </c:pt>
                <c:pt idx="16">
                  <c:v>2263130014392.9722</c:v>
                </c:pt>
                <c:pt idx="17">
                  <c:v>2263130014392.9722</c:v>
                </c:pt>
                <c:pt idx="18">
                  <c:v>2263130014392.9722</c:v>
                </c:pt>
                <c:pt idx="19">
                  <c:v>2263130014392.9722</c:v>
                </c:pt>
                <c:pt idx="20">
                  <c:v>2263130014392.9722</c:v>
                </c:pt>
                <c:pt idx="21">
                  <c:v>2256449187782.2173</c:v>
                </c:pt>
                <c:pt idx="22">
                  <c:v>2254323470224.251</c:v>
                </c:pt>
                <c:pt idx="23">
                  <c:v>2252197752666.2837</c:v>
                </c:pt>
                <c:pt idx="24">
                  <c:v>2250072035108.3164</c:v>
                </c:pt>
                <c:pt idx="25">
                  <c:v>2247946317550.3491</c:v>
                </c:pt>
                <c:pt idx="26">
                  <c:v>2245820599992.3813</c:v>
                </c:pt>
                <c:pt idx="27">
                  <c:v>2243694882434.4141</c:v>
                </c:pt>
                <c:pt idx="28">
                  <c:v>2241569164876.4473</c:v>
                </c:pt>
                <c:pt idx="29">
                  <c:v>2239443447318.48</c:v>
                </c:pt>
                <c:pt idx="30">
                  <c:v>2237317729760.5127</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0.E+00</c:formatCode>
                <c:ptCount val="31"/>
                <c:pt idx="0">
                  <c:v>12033291122812.645</c:v>
                </c:pt>
                <c:pt idx="1">
                  <c:v>12300265481048.771</c:v>
                </c:pt>
                <c:pt idx="2">
                  <c:v>12567239839284.898</c:v>
                </c:pt>
                <c:pt idx="3">
                  <c:v>12834214197521.027</c:v>
                </c:pt>
                <c:pt idx="4">
                  <c:v>13101188555757.154</c:v>
                </c:pt>
                <c:pt idx="5">
                  <c:v>13368162913993.281</c:v>
                </c:pt>
                <c:pt idx="6">
                  <c:v>13491536117645.381</c:v>
                </c:pt>
                <c:pt idx="7">
                  <c:v>13614909321297.441</c:v>
                </c:pt>
                <c:pt idx="8">
                  <c:v>13738282524949.504</c:v>
                </c:pt>
                <c:pt idx="9">
                  <c:v>13861655728601.564</c:v>
                </c:pt>
                <c:pt idx="10">
                  <c:v>13985028932253.652</c:v>
                </c:pt>
                <c:pt idx="11">
                  <c:v>14072742771394.959</c:v>
                </c:pt>
                <c:pt idx="12">
                  <c:v>14160456610536.293</c:v>
                </c:pt>
                <c:pt idx="13">
                  <c:v>14248170449677.627</c:v>
                </c:pt>
                <c:pt idx="14">
                  <c:v>14335884288818.957</c:v>
                </c:pt>
                <c:pt idx="15">
                  <c:v>14423598127960.285</c:v>
                </c:pt>
                <c:pt idx="16">
                  <c:v>14492457590463.791</c:v>
                </c:pt>
                <c:pt idx="17">
                  <c:v>14561317052967.244</c:v>
                </c:pt>
                <c:pt idx="18">
                  <c:v>14630176515470.719</c:v>
                </c:pt>
                <c:pt idx="19">
                  <c:v>14699035977974.197</c:v>
                </c:pt>
                <c:pt idx="20">
                  <c:v>14767895440477.648</c:v>
                </c:pt>
                <c:pt idx="21">
                  <c:v>14861894071831.607</c:v>
                </c:pt>
                <c:pt idx="22">
                  <c:v>14938752360787.498</c:v>
                </c:pt>
                <c:pt idx="23">
                  <c:v>15015610649743.416</c:v>
                </c:pt>
                <c:pt idx="24">
                  <c:v>15092468938699.311</c:v>
                </c:pt>
                <c:pt idx="25">
                  <c:v>15169327227655.203</c:v>
                </c:pt>
                <c:pt idx="26">
                  <c:v>15246185516611.094</c:v>
                </c:pt>
                <c:pt idx="27">
                  <c:v>15323043805567.012</c:v>
                </c:pt>
                <c:pt idx="28">
                  <c:v>15399902094522.906</c:v>
                </c:pt>
                <c:pt idx="29">
                  <c:v>15476760383478.799</c:v>
                </c:pt>
                <c:pt idx="30">
                  <c:v>15553618672434.715</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0.E+00</c:formatCode>
                <c:ptCount val="31"/>
                <c:pt idx="0">
                  <c:v>355814807146.05389</c:v>
                </c:pt>
                <c:pt idx="1">
                  <c:v>356170621953.19989</c:v>
                </c:pt>
                <c:pt idx="2">
                  <c:v>356526792575.15308</c:v>
                </c:pt>
                <c:pt idx="3">
                  <c:v>356883319367.72821</c:v>
                </c:pt>
                <c:pt idx="4">
                  <c:v>357240202687.09589</c:v>
                </c:pt>
                <c:pt idx="5">
                  <c:v>357597442889.78296</c:v>
                </c:pt>
                <c:pt idx="6">
                  <c:v>357955040332.67273</c:v>
                </c:pt>
                <c:pt idx="7">
                  <c:v>358312995373.00537</c:v>
                </c:pt>
                <c:pt idx="8">
                  <c:v>358671308368.37836</c:v>
                </c:pt>
                <c:pt idx="9">
                  <c:v>359029979676.7467</c:v>
                </c:pt>
                <c:pt idx="10">
                  <c:v>359389009656.4234</c:v>
                </c:pt>
                <c:pt idx="11">
                  <c:v>359748398666.07977</c:v>
                </c:pt>
                <c:pt idx="12">
                  <c:v>360108147064.74579</c:v>
                </c:pt>
                <c:pt idx="13">
                  <c:v>360468255211.81049</c:v>
                </c:pt>
                <c:pt idx="14">
                  <c:v>360828723467.02228</c:v>
                </c:pt>
                <c:pt idx="15">
                  <c:v>361189552190.48926</c:v>
                </c:pt>
                <c:pt idx="16">
                  <c:v>361550741742.67969</c:v>
                </c:pt>
                <c:pt idx="17">
                  <c:v>361912292484.4223</c:v>
                </c:pt>
                <c:pt idx="18">
                  <c:v>362274204776.90668</c:v>
                </c:pt>
                <c:pt idx="19">
                  <c:v>362636478981.68353</c:v>
                </c:pt>
                <c:pt idx="20">
                  <c:v>362999115460.66516</c:v>
                </c:pt>
                <c:pt idx="21">
                  <c:v>361184119883.36182</c:v>
                </c:pt>
                <c:pt idx="22">
                  <c:v>359378199283.94501</c:v>
                </c:pt>
                <c:pt idx="23">
                  <c:v>357581308287.52527</c:v>
                </c:pt>
                <c:pt idx="24">
                  <c:v>355793401746.08765</c:v>
                </c:pt>
                <c:pt idx="25">
                  <c:v>354014434737.35718</c:v>
                </c:pt>
                <c:pt idx="26">
                  <c:v>352244362563.67041</c:v>
                </c:pt>
                <c:pt idx="27">
                  <c:v>350483140750.85205</c:v>
                </c:pt>
                <c:pt idx="28">
                  <c:v>348730725047.09778</c:v>
                </c:pt>
                <c:pt idx="29">
                  <c:v>346987071421.8623</c:v>
                </c:pt>
                <c:pt idx="30">
                  <c:v>345252136064.75293</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0.E+00</c:formatCode>
                <c:ptCount val="31"/>
                <c:pt idx="0">
                  <c:v>42981369015031.453</c:v>
                </c:pt>
                <c:pt idx="1">
                  <c:v>43934967103184.086</c:v>
                </c:pt>
                <c:pt idx="2">
                  <c:v>44888565191336.727</c:v>
                </c:pt>
                <c:pt idx="3">
                  <c:v>45842163279489.359</c:v>
                </c:pt>
                <c:pt idx="4">
                  <c:v>46795761367641.992</c:v>
                </c:pt>
                <c:pt idx="5">
                  <c:v>47749359455794.625</c:v>
                </c:pt>
                <c:pt idx="6">
                  <c:v>48190032679654.773</c:v>
                </c:pt>
                <c:pt idx="7">
                  <c:v>48630705903514.773</c:v>
                </c:pt>
                <c:pt idx="8">
                  <c:v>49071379127374.789</c:v>
                </c:pt>
                <c:pt idx="9">
                  <c:v>49512052351234.797</c:v>
                </c:pt>
                <c:pt idx="10">
                  <c:v>49952725575094.898</c:v>
                </c:pt>
                <c:pt idx="11">
                  <c:v>50266028132922.188</c:v>
                </c:pt>
                <c:pt idx="12">
                  <c:v>50579330690749.57</c:v>
                </c:pt>
                <c:pt idx="13">
                  <c:v>50892633248576.953</c:v>
                </c:pt>
                <c:pt idx="14">
                  <c:v>51205935806404.336</c:v>
                </c:pt>
                <c:pt idx="15">
                  <c:v>51519238364231.695</c:v>
                </c:pt>
                <c:pt idx="16">
                  <c:v>51765195512432.742</c:v>
                </c:pt>
                <c:pt idx="17">
                  <c:v>52011152660633.594</c:v>
                </c:pt>
                <c:pt idx="18">
                  <c:v>52257109808834.523</c:v>
                </c:pt>
                <c:pt idx="19">
                  <c:v>52503066957035.469</c:v>
                </c:pt>
                <c:pt idx="20">
                  <c:v>52749024105236.313</c:v>
                </c:pt>
                <c:pt idx="21">
                  <c:v>53084775132939.203</c:v>
                </c:pt>
                <c:pt idx="22">
                  <c:v>53359303060981.633</c:v>
                </c:pt>
                <c:pt idx="23">
                  <c:v>53633830989024.148</c:v>
                </c:pt>
                <c:pt idx="24">
                  <c:v>53908358917066.586</c:v>
                </c:pt>
                <c:pt idx="25">
                  <c:v>54182886845109.016</c:v>
                </c:pt>
                <c:pt idx="26">
                  <c:v>54457414773151.445</c:v>
                </c:pt>
                <c:pt idx="27">
                  <c:v>54731942701193.969</c:v>
                </c:pt>
                <c:pt idx="28">
                  <c:v>55006470629236.406</c:v>
                </c:pt>
                <c:pt idx="29">
                  <c:v>55280998557278.828</c:v>
                </c:pt>
                <c:pt idx="30">
                  <c:v>55555526485321.352</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0.E+00</c:formatCode>
                <c:ptCount val="31"/>
                <c:pt idx="0">
                  <c:v>2339174908622.5283</c:v>
                </c:pt>
                <c:pt idx="1">
                  <c:v>2391072574328.2661</c:v>
                </c:pt>
                <c:pt idx="2">
                  <c:v>2442970240034.0039</c:v>
                </c:pt>
                <c:pt idx="3">
                  <c:v>2494867905739.7412</c:v>
                </c:pt>
                <c:pt idx="4">
                  <c:v>2546765571445.479</c:v>
                </c:pt>
                <c:pt idx="5">
                  <c:v>2598663237151.2168</c:v>
                </c:pt>
                <c:pt idx="6">
                  <c:v>2622645994605.8467</c:v>
                </c:pt>
                <c:pt idx="7">
                  <c:v>2646628752060.4697</c:v>
                </c:pt>
                <c:pt idx="8">
                  <c:v>2670611509515.0923</c:v>
                </c:pt>
                <c:pt idx="9">
                  <c:v>2694594266969.7153</c:v>
                </c:pt>
                <c:pt idx="10">
                  <c:v>2718577024424.3423</c:v>
                </c:pt>
                <c:pt idx="11">
                  <c:v>2735627888528.2886</c:v>
                </c:pt>
                <c:pt idx="12">
                  <c:v>2752678752632.2393</c:v>
                </c:pt>
                <c:pt idx="13">
                  <c:v>2769729616736.1909</c:v>
                </c:pt>
                <c:pt idx="14">
                  <c:v>2786780480840.1416</c:v>
                </c:pt>
                <c:pt idx="15">
                  <c:v>2803831344944.0913</c:v>
                </c:pt>
                <c:pt idx="16">
                  <c:v>2817217070035.0498</c:v>
                </c:pt>
                <c:pt idx="17">
                  <c:v>2830602795125.9971</c:v>
                </c:pt>
                <c:pt idx="18">
                  <c:v>2843988520216.9492</c:v>
                </c:pt>
                <c:pt idx="19">
                  <c:v>2857374245307.9014</c:v>
                </c:pt>
                <c:pt idx="20">
                  <c:v>2870759970398.8491</c:v>
                </c:pt>
                <c:pt idx="21">
                  <c:v>2889032547507.1338</c:v>
                </c:pt>
                <c:pt idx="22">
                  <c:v>2903973180058.145</c:v>
                </c:pt>
                <c:pt idx="23">
                  <c:v>2918913812609.1606</c:v>
                </c:pt>
                <c:pt idx="24">
                  <c:v>2933854445160.1719</c:v>
                </c:pt>
                <c:pt idx="25">
                  <c:v>2948795077711.1821</c:v>
                </c:pt>
                <c:pt idx="26">
                  <c:v>2963735710262.1929</c:v>
                </c:pt>
                <c:pt idx="27">
                  <c:v>2978676342813.209</c:v>
                </c:pt>
                <c:pt idx="28">
                  <c:v>2993616975364.2197</c:v>
                </c:pt>
                <c:pt idx="29">
                  <c:v>3008557607915.2305</c:v>
                </c:pt>
                <c:pt idx="30">
                  <c:v>3023498240466.2461</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0.E+00</c:formatCode>
                <c:ptCount val="31"/>
                <c:pt idx="0">
                  <c:v>15168943074.454674</c:v>
                </c:pt>
                <c:pt idx="1">
                  <c:v>15347665527.729279</c:v>
                </c:pt>
                <c:pt idx="2">
                  <c:v>15526387981.003881</c:v>
                </c:pt>
                <c:pt idx="3">
                  <c:v>15705110434.278555</c:v>
                </c:pt>
                <c:pt idx="4">
                  <c:v>15883832887.55316</c:v>
                </c:pt>
                <c:pt idx="5">
                  <c:v>16062555340.827816</c:v>
                </c:pt>
                <c:pt idx="6">
                  <c:v>16125424425.156385</c:v>
                </c:pt>
                <c:pt idx="7">
                  <c:v>16188293509.484972</c:v>
                </c:pt>
                <c:pt idx="8">
                  <c:v>16251162593.81354</c:v>
                </c:pt>
                <c:pt idx="9">
                  <c:v>16314031678.142128</c:v>
                </c:pt>
                <c:pt idx="10">
                  <c:v>16376900762.470707</c:v>
                </c:pt>
                <c:pt idx="11">
                  <c:v>16317860572.891884</c:v>
                </c:pt>
                <c:pt idx="12">
                  <c:v>16258820383.313053</c:v>
                </c:pt>
                <c:pt idx="13">
                  <c:v>16199780193.73424</c:v>
                </c:pt>
                <c:pt idx="14">
                  <c:v>16140740004.155409</c:v>
                </c:pt>
                <c:pt idx="15">
                  <c:v>16081699814.576593</c:v>
                </c:pt>
                <c:pt idx="16">
                  <c:v>15750602978.403429</c:v>
                </c:pt>
                <c:pt idx="17">
                  <c:v>15419506142.230452</c:v>
                </c:pt>
                <c:pt idx="18">
                  <c:v>15088409306.057337</c:v>
                </c:pt>
                <c:pt idx="19">
                  <c:v>14757312469.884222</c:v>
                </c:pt>
                <c:pt idx="20">
                  <c:v>14426215633.711237</c:v>
                </c:pt>
                <c:pt idx="21">
                  <c:v>14457860992.997084</c:v>
                </c:pt>
                <c:pt idx="22">
                  <c:v>14242182128.106373</c:v>
                </c:pt>
                <c:pt idx="23">
                  <c:v>14026503263.215731</c:v>
                </c:pt>
                <c:pt idx="24">
                  <c:v>13810824398.32502</c:v>
                </c:pt>
                <c:pt idx="25">
                  <c:v>13595145533.434378</c:v>
                </c:pt>
                <c:pt idx="26">
                  <c:v>13379466668.543737</c:v>
                </c:pt>
                <c:pt idx="27">
                  <c:v>13163787803.653027</c:v>
                </c:pt>
                <c:pt idx="28">
                  <c:v>12948108938.762384</c:v>
                </c:pt>
                <c:pt idx="29">
                  <c:v>12732430073.871742</c:v>
                </c:pt>
                <c:pt idx="30">
                  <c:v>12516751208.981031</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0.E+00</c:formatCode>
                <c:ptCount val="31"/>
                <c:pt idx="0">
                  <c:v>306856295106.61951</c:v>
                </c:pt>
                <c:pt idx="1">
                  <c:v>313664304787.487</c:v>
                </c:pt>
                <c:pt idx="2">
                  <c:v>320472314468.35455</c:v>
                </c:pt>
                <c:pt idx="3">
                  <c:v>327280324149.22198</c:v>
                </c:pt>
                <c:pt idx="4">
                  <c:v>334088333830.08948</c:v>
                </c:pt>
                <c:pt idx="5">
                  <c:v>340896343510.95697</c:v>
                </c:pt>
                <c:pt idx="6">
                  <c:v>344042435781.28754</c:v>
                </c:pt>
                <c:pt idx="7">
                  <c:v>347188528051.61707</c:v>
                </c:pt>
                <c:pt idx="8">
                  <c:v>350334620321.94666</c:v>
                </c:pt>
                <c:pt idx="9">
                  <c:v>353480712592.27618</c:v>
                </c:pt>
                <c:pt idx="10">
                  <c:v>356626804862.60638</c:v>
                </c:pt>
                <c:pt idx="11">
                  <c:v>358863561493.33838</c:v>
                </c:pt>
                <c:pt idx="12">
                  <c:v>361100318124.07098</c:v>
                </c:pt>
                <c:pt idx="13">
                  <c:v>363337074754.80365</c:v>
                </c:pt>
                <c:pt idx="14">
                  <c:v>365573831385.53625</c:v>
                </c:pt>
                <c:pt idx="15">
                  <c:v>367810588016.26874</c:v>
                </c:pt>
                <c:pt idx="16">
                  <c:v>369566546492.7326</c:v>
                </c:pt>
                <c:pt idx="17">
                  <c:v>371322504969.19495</c:v>
                </c:pt>
                <c:pt idx="18">
                  <c:v>373078463445.65796</c:v>
                </c:pt>
                <c:pt idx="19">
                  <c:v>374834421922.12097</c:v>
                </c:pt>
                <c:pt idx="20">
                  <c:v>376590380398.58337</c:v>
                </c:pt>
                <c:pt idx="21">
                  <c:v>378987403080.73938</c:v>
                </c:pt>
                <c:pt idx="22">
                  <c:v>380947336531.74078</c:v>
                </c:pt>
                <c:pt idx="23">
                  <c:v>382907269982.74292</c:v>
                </c:pt>
                <c:pt idx="24">
                  <c:v>384867203433.74438</c:v>
                </c:pt>
                <c:pt idx="25">
                  <c:v>386827136884.74573</c:v>
                </c:pt>
                <c:pt idx="26">
                  <c:v>388787070335.74719</c:v>
                </c:pt>
                <c:pt idx="27">
                  <c:v>390747003786.74933</c:v>
                </c:pt>
                <c:pt idx="28">
                  <c:v>392706937237.75079</c:v>
                </c:pt>
                <c:pt idx="29">
                  <c:v>394666870688.7522</c:v>
                </c:pt>
                <c:pt idx="30">
                  <c:v>396626804139.75427</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0.E+00</c:formatCode>
                <c:ptCount val="31"/>
                <c:pt idx="0">
                  <c:v>1365543341655.1724</c:v>
                </c:pt>
                <c:pt idx="1">
                  <c:v>1395839713076.8582</c:v>
                </c:pt>
                <c:pt idx="2">
                  <c:v>1426136084498.5442</c:v>
                </c:pt>
                <c:pt idx="3">
                  <c:v>1456432455920.2297</c:v>
                </c:pt>
                <c:pt idx="4">
                  <c:v>1486728827341.9155</c:v>
                </c:pt>
                <c:pt idx="5">
                  <c:v>1517025198763.6013</c:v>
                </c:pt>
                <c:pt idx="6">
                  <c:v>1531025645945.2046</c:v>
                </c:pt>
                <c:pt idx="7">
                  <c:v>1545026093126.8035</c:v>
                </c:pt>
                <c:pt idx="8">
                  <c:v>1559026540308.4023</c:v>
                </c:pt>
                <c:pt idx="9">
                  <c:v>1573026987490.0012</c:v>
                </c:pt>
                <c:pt idx="10">
                  <c:v>1587027434671.6028</c:v>
                </c:pt>
                <c:pt idx="11">
                  <c:v>1596981240973.4675</c:v>
                </c:pt>
                <c:pt idx="12">
                  <c:v>1606935047275.335</c:v>
                </c:pt>
                <c:pt idx="13">
                  <c:v>1616888853577.2029</c:v>
                </c:pt>
                <c:pt idx="14">
                  <c:v>1626842659879.0703</c:v>
                </c:pt>
                <c:pt idx="15">
                  <c:v>1636796466180.937</c:v>
                </c:pt>
                <c:pt idx="16">
                  <c:v>1644610669259.0425</c:v>
                </c:pt>
                <c:pt idx="17">
                  <c:v>1652424872337.1411</c:v>
                </c:pt>
                <c:pt idx="18">
                  <c:v>1660239075415.2429</c:v>
                </c:pt>
                <c:pt idx="19">
                  <c:v>1668053278493.3445</c:v>
                </c:pt>
                <c:pt idx="20">
                  <c:v>1675867481571.4436</c:v>
                </c:pt>
                <c:pt idx="21">
                  <c:v>1686534488947.9004</c:v>
                </c:pt>
                <c:pt idx="22">
                  <c:v>1695256402484.5686</c:v>
                </c:pt>
                <c:pt idx="23">
                  <c:v>1703978316021.2397</c:v>
                </c:pt>
                <c:pt idx="24">
                  <c:v>1712700229557.908</c:v>
                </c:pt>
                <c:pt idx="25">
                  <c:v>1721422143094.5759</c:v>
                </c:pt>
                <c:pt idx="26">
                  <c:v>1730144056631.2439</c:v>
                </c:pt>
                <c:pt idx="27">
                  <c:v>1738865970167.9153</c:v>
                </c:pt>
                <c:pt idx="28">
                  <c:v>1747587883704.5835</c:v>
                </c:pt>
                <c:pt idx="29">
                  <c:v>1756309797241.2515</c:v>
                </c:pt>
                <c:pt idx="30">
                  <c:v>1765031710777.9224</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0.E+00</c:formatCode>
                <c:ptCount val="31"/>
                <c:pt idx="0">
                  <c:v>1062029577675.9542</c:v>
                </c:pt>
                <c:pt idx="1">
                  <c:v>1085592097857.1788</c:v>
                </c:pt>
                <c:pt idx="2">
                  <c:v>1109154618038.4036</c:v>
                </c:pt>
                <c:pt idx="3">
                  <c:v>1132717138219.6279</c:v>
                </c:pt>
                <c:pt idx="4">
                  <c:v>1156279658400.8525</c:v>
                </c:pt>
                <c:pt idx="5">
                  <c:v>1179842178582.0769</c:v>
                </c:pt>
                <c:pt idx="6">
                  <c:v>1190730803317.7297</c:v>
                </c:pt>
                <c:pt idx="7">
                  <c:v>1201619428053.3794</c:v>
                </c:pt>
                <c:pt idx="8">
                  <c:v>1212508052789.0288</c:v>
                </c:pt>
                <c:pt idx="9">
                  <c:v>1223396677524.6782</c:v>
                </c:pt>
                <c:pt idx="10">
                  <c:v>1234285302260.3298</c:v>
                </c:pt>
                <c:pt idx="11">
                  <c:v>1242026716524.2112</c:v>
                </c:pt>
                <c:pt idx="12">
                  <c:v>1249768130788.0947</c:v>
                </c:pt>
                <c:pt idx="13">
                  <c:v>1257509545051.9785</c:v>
                </c:pt>
                <c:pt idx="14">
                  <c:v>1265250959315.8621</c:v>
                </c:pt>
                <c:pt idx="15">
                  <c:v>1272992373579.7451</c:v>
                </c:pt>
                <c:pt idx="16">
                  <c:v>1279069745525.2268</c:v>
                </c:pt>
                <c:pt idx="17">
                  <c:v>1285147117470.7034</c:v>
                </c:pt>
                <c:pt idx="18">
                  <c:v>1291224489416.1821</c:v>
                </c:pt>
                <c:pt idx="19">
                  <c:v>1297301861361.6609</c:v>
                </c:pt>
                <c:pt idx="20">
                  <c:v>1303379233307.1377</c:v>
                </c:pt>
                <c:pt idx="21">
                  <c:v>1311675328343.8232</c:v>
                </c:pt>
                <c:pt idx="22">
                  <c:v>1318458657636.5034</c:v>
                </c:pt>
                <c:pt idx="23">
                  <c:v>1325241986929.186</c:v>
                </c:pt>
                <c:pt idx="24">
                  <c:v>1332025316221.8662</c:v>
                </c:pt>
                <c:pt idx="25">
                  <c:v>1338808645514.5461</c:v>
                </c:pt>
                <c:pt idx="26">
                  <c:v>1345591974807.2263</c:v>
                </c:pt>
                <c:pt idx="27">
                  <c:v>1352375304099.9087</c:v>
                </c:pt>
                <c:pt idx="28">
                  <c:v>1359158633392.5889</c:v>
                </c:pt>
                <c:pt idx="29">
                  <c:v>1365941962685.269</c:v>
                </c:pt>
                <c:pt idx="30">
                  <c:v>1372725291977.9514</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0.E+00</c:formatCode>
                <c:ptCount val="31"/>
                <c:pt idx="0">
                  <c:v>74848822031.453201</c:v>
                </c:pt>
                <c:pt idx="1">
                  <c:v>76509441393.407654</c:v>
                </c:pt>
                <c:pt idx="2">
                  <c:v>78170060755.362106</c:v>
                </c:pt>
                <c:pt idx="3">
                  <c:v>79830680117.316559</c:v>
                </c:pt>
                <c:pt idx="4">
                  <c:v>81491299479.271011</c:v>
                </c:pt>
                <c:pt idx="5">
                  <c:v>83151918841.225464</c:v>
                </c:pt>
                <c:pt idx="6">
                  <c:v>83919318122.881653</c:v>
                </c:pt>
                <c:pt idx="7">
                  <c:v>84686717404.537613</c:v>
                </c:pt>
                <c:pt idx="8">
                  <c:v>85454116686.193573</c:v>
                </c:pt>
                <c:pt idx="9">
                  <c:v>86221515967.849533</c:v>
                </c:pt>
                <c:pt idx="10">
                  <c:v>86988915249.50563</c:v>
                </c:pt>
                <c:pt idx="11">
                  <c:v>87534508094.270844</c:v>
                </c:pt>
                <c:pt idx="12">
                  <c:v>88080100939.036194</c:v>
                </c:pt>
                <c:pt idx="13">
                  <c:v>88625693783.801575</c:v>
                </c:pt>
                <c:pt idx="14">
                  <c:v>89171286628.566925</c:v>
                </c:pt>
                <c:pt idx="15">
                  <c:v>89716879473.332245</c:v>
                </c:pt>
                <c:pt idx="16">
                  <c:v>90145195351.466003</c:v>
                </c:pt>
                <c:pt idx="17">
                  <c:v>90573511229.599396</c:v>
                </c:pt>
                <c:pt idx="18">
                  <c:v>91001827107.732956</c:v>
                </c:pt>
                <c:pt idx="19">
                  <c:v>91430142985.866516</c:v>
                </c:pt>
                <c:pt idx="20">
                  <c:v>91858458863.999924</c:v>
                </c:pt>
                <c:pt idx="21">
                  <c:v>92443144030.975922</c:v>
                </c:pt>
                <c:pt idx="22">
                  <c:v>92921213773.741104</c:v>
                </c:pt>
                <c:pt idx="23">
                  <c:v>93399283516.506454</c:v>
                </c:pt>
                <c:pt idx="24">
                  <c:v>93877353259.271637</c:v>
                </c:pt>
                <c:pt idx="25">
                  <c:v>94355423002.036804</c:v>
                </c:pt>
                <c:pt idx="26">
                  <c:v>94833492744.801987</c:v>
                </c:pt>
                <c:pt idx="27">
                  <c:v>95311562487.567337</c:v>
                </c:pt>
                <c:pt idx="28">
                  <c:v>95789632230.33252</c:v>
                </c:pt>
                <c:pt idx="29">
                  <c:v>96267701973.097717</c:v>
                </c:pt>
                <c:pt idx="30">
                  <c:v>96745771715.863037</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0.E+00</c:formatCode>
                <c:ptCount val="31"/>
                <c:pt idx="0">
                  <c:v>1087098561131.465</c:v>
                </c:pt>
                <c:pt idx="1">
                  <c:v>1111217269615.7366</c:v>
                </c:pt>
                <c:pt idx="2">
                  <c:v>1135335978100.0081</c:v>
                </c:pt>
                <c:pt idx="3">
                  <c:v>1159454686584.2795</c:v>
                </c:pt>
                <c:pt idx="4">
                  <c:v>1183573395068.551</c:v>
                </c:pt>
                <c:pt idx="5">
                  <c:v>1207692103552.8225</c:v>
                </c:pt>
                <c:pt idx="6">
                  <c:v>1218837751971.3267</c:v>
                </c:pt>
                <c:pt idx="7">
                  <c:v>1229983400389.8274</c:v>
                </c:pt>
                <c:pt idx="8">
                  <c:v>1241129048808.3281</c:v>
                </c:pt>
                <c:pt idx="9">
                  <c:v>1252274697226.8289</c:v>
                </c:pt>
                <c:pt idx="10">
                  <c:v>1263420345645.3318</c:v>
                </c:pt>
                <c:pt idx="11">
                  <c:v>1271344494354.8284</c:v>
                </c:pt>
                <c:pt idx="12">
                  <c:v>1279268643064.3271</c:v>
                </c:pt>
                <c:pt idx="13">
                  <c:v>1287192791773.8262</c:v>
                </c:pt>
                <c:pt idx="14">
                  <c:v>1295116940483.325</c:v>
                </c:pt>
                <c:pt idx="15">
                  <c:v>1303041089192.823</c:v>
                </c:pt>
                <c:pt idx="16">
                  <c:v>1309261916217.1055</c:v>
                </c:pt>
                <c:pt idx="17">
                  <c:v>1315482743241.3826</c:v>
                </c:pt>
                <c:pt idx="18">
                  <c:v>1321703570265.6621</c:v>
                </c:pt>
                <c:pt idx="19">
                  <c:v>1327924397289.9417</c:v>
                </c:pt>
                <c:pt idx="20">
                  <c:v>1334145224314.219</c:v>
                </c:pt>
                <c:pt idx="21">
                  <c:v>1342637146918.7915</c:v>
                </c:pt>
                <c:pt idx="22">
                  <c:v>1349580595264.0723</c:v>
                </c:pt>
                <c:pt idx="23">
                  <c:v>1356524043609.3557</c:v>
                </c:pt>
                <c:pt idx="24">
                  <c:v>1363467491954.6367</c:v>
                </c:pt>
                <c:pt idx="25">
                  <c:v>1370410940299.9175</c:v>
                </c:pt>
                <c:pt idx="26">
                  <c:v>1377354388645.1982</c:v>
                </c:pt>
                <c:pt idx="27">
                  <c:v>1384297836990.4817</c:v>
                </c:pt>
                <c:pt idx="28">
                  <c:v>1391241285335.7627</c:v>
                </c:pt>
                <c:pt idx="29">
                  <c:v>1398184733681.0437</c:v>
                </c:pt>
                <c:pt idx="30">
                  <c:v>1405128182026.3267</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0.E+00</c:formatCode>
                <c:ptCount val="31"/>
                <c:pt idx="0">
                  <c:v>262428026574808.66</c:v>
                </c:pt>
                <c:pt idx="1">
                  <c:v>271032906555170.41</c:v>
                </c:pt>
                <c:pt idx="2">
                  <c:v>279637786535532.22</c:v>
                </c:pt>
                <c:pt idx="3">
                  <c:v>288242666515893.94</c:v>
                </c:pt>
                <c:pt idx="4">
                  <c:v>296847546496255.81</c:v>
                </c:pt>
                <c:pt idx="5">
                  <c:v>305452426476617.56</c:v>
                </c:pt>
                <c:pt idx="6">
                  <c:v>307223788841711.75</c:v>
                </c:pt>
                <c:pt idx="7">
                  <c:v>308995151206805.5</c:v>
                </c:pt>
                <c:pt idx="8">
                  <c:v>310766513571899.75</c:v>
                </c:pt>
                <c:pt idx="9">
                  <c:v>312537875936993.5</c:v>
                </c:pt>
                <c:pt idx="10">
                  <c:v>314309238302087.44</c:v>
                </c:pt>
                <c:pt idx="11">
                  <c:v>315072408304698.38</c:v>
                </c:pt>
                <c:pt idx="12">
                  <c:v>315835578307309.5</c:v>
                </c:pt>
                <c:pt idx="13">
                  <c:v>316598748309920.69</c:v>
                </c:pt>
                <c:pt idx="14">
                  <c:v>317361918312531.81</c:v>
                </c:pt>
                <c:pt idx="15">
                  <c:v>318125088315143.13</c:v>
                </c:pt>
                <c:pt idx="16">
                  <c:v>318448271929597.63</c:v>
                </c:pt>
                <c:pt idx="17">
                  <c:v>318771455544052.06</c:v>
                </c:pt>
                <c:pt idx="18">
                  <c:v>319094639158506.44</c:v>
                </c:pt>
                <c:pt idx="19">
                  <c:v>319417822772960.88</c:v>
                </c:pt>
                <c:pt idx="20">
                  <c:v>319741006387415.31</c:v>
                </c:pt>
                <c:pt idx="21">
                  <c:v>320650838519412.13</c:v>
                </c:pt>
                <c:pt idx="22">
                  <c:v>321160683025811.88</c:v>
                </c:pt>
                <c:pt idx="23">
                  <c:v>321670527532211.63</c:v>
                </c:pt>
                <c:pt idx="24">
                  <c:v>322180372038611.44</c:v>
                </c:pt>
                <c:pt idx="25">
                  <c:v>322690216545010.94</c:v>
                </c:pt>
                <c:pt idx="26">
                  <c:v>323200061051410.75</c:v>
                </c:pt>
                <c:pt idx="27">
                  <c:v>323709905557810.44</c:v>
                </c:pt>
                <c:pt idx="28">
                  <c:v>324219750064210.25</c:v>
                </c:pt>
                <c:pt idx="29">
                  <c:v>324729594570610</c:v>
                </c:pt>
                <c:pt idx="30">
                  <c:v>325239439077009.75</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0.E+00</c:formatCode>
                <c:ptCount val="31"/>
                <c:pt idx="0">
                  <c:v>135900228047668.78</c:v>
                </c:pt>
                <c:pt idx="1">
                  <c:v>140356326608927.53</c:v>
                </c:pt>
                <c:pt idx="2">
                  <c:v>144812425170186.34</c:v>
                </c:pt>
                <c:pt idx="3">
                  <c:v>149268523731445.09</c:v>
                </c:pt>
                <c:pt idx="4">
                  <c:v>153724622292703.91</c:v>
                </c:pt>
                <c:pt idx="5">
                  <c:v>158180720853962.69</c:v>
                </c:pt>
                <c:pt idx="6">
                  <c:v>159098033507315</c:v>
                </c:pt>
                <c:pt idx="7">
                  <c:v>160015346160667.16</c:v>
                </c:pt>
                <c:pt idx="8">
                  <c:v>160932658814019.5</c:v>
                </c:pt>
                <c:pt idx="9">
                  <c:v>161849971467371.63</c:v>
                </c:pt>
                <c:pt idx="10">
                  <c:v>162767284120723.84</c:v>
                </c:pt>
                <c:pt idx="11">
                  <c:v>163162497157790.25</c:v>
                </c:pt>
                <c:pt idx="12">
                  <c:v>163557710194856.72</c:v>
                </c:pt>
                <c:pt idx="13">
                  <c:v>163952923231923.22</c:v>
                </c:pt>
                <c:pt idx="14">
                  <c:v>164348136268989.69</c:v>
                </c:pt>
                <c:pt idx="15">
                  <c:v>164743349306056.25</c:v>
                </c:pt>
                <c:pt idx="16">
                  <c:v>164910712249255.91</c:v>
                </c:pt>
                <c:pt idx="17">
                  <c:v>165078075192455.53</c:v>
                </c:pt>
                <c:pt idx="18">
                  <c:v>165245438135655.13</c:v>
                </c:pt>
                <c:pt idx="19">
                  <c:v>165412801078854.75</c:v>
                </c:pt>
                <c:pt idx="20">
                  <c:v>165580164022054.38</c:v>
                </c:pt>
                <c:pt idx="21">
                  <c:v>166051327090409.88</c:v>
                </c:pt>
                <c:pt idx="22">
                  <c:v>166315353709795.44</c:v>
                </c:pt>
                <c:pt idx="23">
                  <c:v>166579380329181.03</c:v>
                </c:pt>
                <c:pt idx="24">
                  <c:v>166843406948566.63</c:v>
                </c:pt>
                <c:pt idx="25">
                  <c:v>167107433567952.09</c:v>
                </c:pt>
                <c:pt idx="26">
                  <c:v>167371460187337.72</c:v>
                </c:pt>
                <c:pt idx="27">
                  <c:v>167635486806723.28</c:v>
                </c:pt>
                <c:pt idx="28">
                  <c:v>167899513426108.88</c:v>
                </c:pt>
                <c:pt idx="29">
                  <c:v>168163540045494.47</c:v>
                </c:pt>
                <c:pt idx="30">
                  <c:v>168427566664880.06</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0.E+00</c:formatCode>
                <c:ptCount val="31"/>
                <c:pt idx="0">
                  <c:v>13583122748657.443</c:v>
                </c:pt>
                <c:pt idx="1">
                  <c:v>13884482155793.414</c:v>
                </c:pt>
                <c:pt idx="2">
                  <c:v>14185841562929.387</c:v>
                </c:pt>
                <c:pt idx="3">
                  <c:v>14487200970065.357</c:v>
                </c:pt>
                <c:pt idx="4">
                  <c:v>14788560377201.328</c:v>
                </c:pt>
                <c:pt idx="5">
                  <c:v>15089919784337.299</c:v>
                </c:pt>
                <c:pt idx="6">
                  <c:v>15229182879694.863</c:v>
                </c:pt>
                <c:pt idx="7">
                  <c:v>15368445975052.385</c:v>
                </c:pt>
                <c:pt idx="8">
                  <c:v>15507709070409.906</c:v>
                </c:pt>
                <c:pt idx="9">
                  <c:v>15646972165767.428</c:v>
                </c:pt>
                <c:pt idx="10">
                  <c:v>15786235261124.975</c:v>
                </c:pt>
                <c:pt idx="11">
                  <c:v>15885246232575.145</c:v>
                </c:pt>
                <c:pt idx="12">
                  <c:v>15984257204025.34</c:v>
                </c:pt>
                <c:pt idx="13">
                  <c:v>16083268175475.539</c:v>
                </c:pt>
                <c:pt idx="14">
                  <c:v>16182279146925.736</c:v>
                </c:pt>
                <c:pt idx="15">
                  <c:v>16281290118375.926</c:v>
                </c:pt>
                <c:pt idx="16">
                  <c:v>16359018357645.275</c:v>
                </c:pt>
                <c:pt idx="17">
                  <c:v>16436746596914.561</c:v>
                </c:pt>
                <c:pt idx="18">
                  <c:v>16514474836183.875</c:v>
                </c:pt>
                <c:pt idx="19">
                  <c:v>16592203075453.191</c:v>
                </c:pt>
                <c:pt idx="20">
                  <c:v>16669931314722.479</c:v>
                </c:pt>
                <c:pt idx="21">
                  <c:v>16776036530232.975</c:v>
                </c:pt>
                <c:pt idx="22">
                  <c:v>16862793807397.201</c:v>
                </c:pt>
                <c:pt idx="23">
                  <c:v>16949551084561.457</c:v>
                </c:pt>
                <c:pt idx="24">
                  <c:v>17036308361725.684</c:v>
                </c:pt>
                <c:pt idx="25">
                  <c:v>17123065638889.906</c:v>
                </c:pt>
                <c:pt idx="26">
                  <c:v>17209822916054.131</c:v>
                </c:pt>
                <c:pt idx="27">
                  <c:v>17296580193218.387</c:v>
                </c:pt>
                <c:pt idx="28">
                  <c:v>17383337470382.613</c:v>
                </c:pt>
                <c:pt idx="29">
                  <c:v>17470094747546.838</c:v>
                </c:pt>
                <c:pt idx="30">
                  <c:v>17556852024711.092</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0.E+00</c:formatCode>
                <c:ptCount val="31"/>
                <c:pt idx="0">
                  <c:v>2172375224795.9153</c:v>
                </c:pt>
                <c:pt idx="1">
                  <c:v>2220572220577.7637</c:v>
                </c:pt>
                <c:pt idx="2">
                  <c:v>2268769216359.6118</c:v>
                </c:pt>
                <c:pt idx="3">
                  <c:v>2316966212141.46</c:v>
                </c:pt>
                <c:pt idx="4">
                  <c:v>2365163207923.3081</c:v>
                </c:pt>
                <c:pt idx="5">
                  <c:v>2413360203705.1563</c:v>
                </c:pt>
                <c:pt idx="6">
                  <c:v>2435632821252.772</c:v>
                </c:pt>
                <c:pt idx="7">
                  <c:v>2457905438800.3804</c:v>
                </c:pt>
                <c:pt idx="8">
                  <c:v>2480178056347.9893</c:v>
                </c:pt>
                <c:pt idx="9">
                  <c:v>2502450673895.5977</c:v>
                </c:pt>
                <c:pt idx="10">
                  <c:v>2524723291443.2104</c:v>
                </c:pt>
                <c:pt idx="11">
                  <c:v>2540558308570.0776</c:v>
                </c:pt>
                <c:pt idx="12">
                  <c:v>2556393325696.9487</c:v>
                </c:pt>
                <c:pt idx="13">
                  <c:v>2572228342823.8198</c:v>
                </c:pt>
                <c:pt idx="14">
                  <c:v>2588063359950.6909</c:v>
                </c:pt>
                <c:pt idx="15">
                  <c:v>2603898377077.561</c:v>
                </c:pt>
                <c:pt idx="16">
                  <c:v>2616329605476.2319</c:v>
                </c:pt>
                <c:pt idx="17">
                  <c:v>2628760833874.8926</c:v>
                </c:pt>
                <c:pt idx="18">
                  <c:v>2641192062273.5581</c:v>
                </c:pt>
                <c:pt idx="19">
                  <c:v>2653623290672.2236</c:v>
                </c:pt>
                <c:pt idx="20">
                  <c:v>2666054519070.8848</c:v>
                </c:pt>
                <c:pt idx="21">
                  <c:v>2683024132440.4917</c:v>
                </c:pt>
                <c:pt idx="22">
                  <c:v>2696899392420.8188</c:v>
                </c:pt>
                <c:pt idx="23">
                  <c:v>2710774652401.1509</c:v>
                </c:pt>
                <c:pt idx="24">
                  <c:v>2724649912381.478</c:v>
                </c:pt>
                <c:pt idx="25">
                  <c:v>2738525172361.8042</c:v>
                </c:pt>
                <c:pt idx="26">
                  <c:v>2752400432342.1313</c:v>
                </c:pt>
                <c:pt idx="27">
                  <c:v>2766275692322.4634</c:v>
                </c:pt>
                <c:pt idx="28">
                  <c:v>2780150952302.7905</c:v>
                </c:pt>
                <c:pt idx="29">
                  <c:v>2794026212283.1172</c:v>
                </c:pt>
                <c:pt idx="30">
                  <c:v>2807901472263.4487</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0.E+00</c:formatCode>
                <c:ptCount val="31"/>
                <c:pt idx="0">
                  <c:v>602115116500.21411</c:v>
                </c:pt>
                <c:pt idx="1">
                  <c:v>588244249461.7157</c:v>
                </c:pt>
                <c:pt idx="2">
                  <c:v>574373382423.21729</c:v>
                </c:pt>
                <c:pt idx="3">
                  <c:v>560502515384.71887</c:v>
                </c:pt>
                <c:pt idx="4">
                  <c:v>546631648346.22052</c:v>
                </c:pt>
                <c:pt idx="5">
                  <c:v>532760781307.72223</c:v>
                </c:pt>
                <c:pt idx="6">
                  <c:v>530923675165.28223</c:v>
                </c:pt>
                <c:pt idx="7">
                  <c:v>529086569022.8418</c:v>
                </c:pt>
                <c:pt idx="8">
                  <c:v>527249462880.40137</c:v>
                </c:pt>
                <c:pt idx="9">
                  <c:v>525412356737.961</c:v>
                </c:pt>
                <c:pt idx="10">
                  <c:v>523575250595.52008</c:v>
                </c:pt>
                <c:pt idx="11">
                  <c:v>519901038310.63928</c:v>
                </c:pt>
                <c:pt idx="12">
                  <c:v>516226826025.75842</c:v>
                </c:pt>
                <c:pt idx="13">
                  <c:v>512552613740.87756</c:v>
                </c:pt>
                <c:pt idx="14">
                  <c:v>508878401455.9967</c:v>
                </c:pt>
                <c:pt idx="15">
                  <c:v>505204189171.11591</c:v>
                </c:pt>
                <c:pt idx="16">
                  <c:v>499692870743.79462</c:v>
                </c:pt>
                <c:pt idx="17">
                  <c:v>494181552316.47333</c:v>
                </c:pt>
                <c:pt idx="18">
                  <c:v>488670233889.1521</c:v>
                </c:pt>
                <c:pt idx="19">
                  <c:v>483158915461.83081</c:v>
                </c:pt>
                <c:pt idx="20">
                  <c:v>477647597034.50958</c:v>
                </c:pt>
                <c:pt idx="21">
                  <c:v>474585753463.77612</c:v>
                </c:pt>
                <c:pt idx="22">
                  <c:v>469853813399.91437</c:v>
                </c:pt>
                <c:pt idx="23">
                  <c:v>465121873336.05261</c:v>
                </c:pt>
                <c:pt idx="24">
                  <c:v>460389933272.19092</c:v>
                </c:pt>
                <c:pt idx="25">
                  <c:v>455657993208.32916</c:v>
                </c:pt>
                <c:pt idx="26">
                  <c:v>450926053144.46741</c:v>
                </c:pt>
                <c:pt idx="27">
                  <c:v>446194113080.60565</c:v>
                </c:pt>
                <c:pt idx="28">
                  <c:v>441462173016.7439</c:v>
                </c:pt>
                <c:pt idx="29">
                  <c:v>436730232952.88214</c:v>
                </c:pt>
                <c:pt idx="30">
                  <c:v>431998292889.02039</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947372693726.9646</c:v>
                </c:pt>
                <c:pt idx="1">
                  <c:v>960922275149.85022</c:v>
                </c:pt>
                <c:pt idx="2">
                  <c:v>974471856572.73621</c:v>
                </c:pt>
                <c:pt idx="3">
                  <c:v>988021437995.62195</c:v>
                </c:pt>
                <c:pt idx="4">
                  <c:v>1001571019418.5078</c:v>
                </c:pt>
                <c:pt idx="5">
                  <c:v>1015120600841.3937</c:v>
                </c:pt>
                <c:pt idx="6">
                  <c:v>1014750793700.832</c:v>
                </c:pt>
                <c:pt idx="7">
                  <c:v>1014380986560.2705</c:v>
                </c:pt>
                <c:pt idx="8">
                  <c:v>1014011179419.7089</c:v>
                </c:pt>
                <c:pt idx="9">
                  <c:v>1013641372279.1475</c:v>
                </c:pt>
                <c:pt idx="10">
                  <c:v>1013271565138.5859</c:v>
                </c:pt>
                <c:pt idx="11">
                  <c:v>1011052722295.2168</c:v>
                </c:pt>
                <c:pt idx="12">
                  <c:v>1008833879451.8477</c:v>
                </c:pt>
                <c:pt idx="13">
                  <c:v>1006615036608.4785</c:v>
                </c:pt>
                <c:pt idx="14">
                  <c:v>1004396193765.1094</c:v>
                </c:pt>
                <c:pt idx="15">
                  <c:v>1002177350921.7402</c:v>
                </c:pt>
                <c:pt idx="16">
                  <c:v>1002177350921.7402</c:v>
                </c:pt>
                <c:pt idx="17">
                  <c:v>1002177350921.7402</c:v>
                </c:pt>
                <c:pt idx="18">
                  <c:v>1002177350921.7402</c:v>
                </c:pt>
                <c:pt idx="19">
                  <c:v>1002177350921.7402</c:v>
                </c:pt>
                <c:pt idx="20">
                  <c:v>1002177350921.7402</c:v>
                </c:pt>
                <c:pt idx="21">
                  <c:v>999218893797.2478</c:v>
                </c:pt>
                <c:pt idx="22">
                  <c:v>998277566530.36414</c:v>
                </c:pt>
                <c:pt idx="23">
                  <c:v>997336239263.48022</c:v>
                </c:pt>
                <c:pt idx="24">
                  <c:v>996394911996.59656</c:v>
                </c:pt>
                <c:pt idx="25">
                  <c:v>995453584729.71265</c:v>
                </c:pt>
                <c:pt idx="26">
                  <c:v>994512257462.82849</c:v>
                </c:pt>
                <c:pt idx="27">
                  <c:v>993570930195.94458</c:v>
                </c:pt>
                <c:pt idx="28">
                  <c:v>992629602929.06079</c:v>
                </c:pt>
                <c:pt idx="29">
                  <c:v>991688275662.17688</c:v>
                </c:pt>
                <c:pt idx="30">
                  <c:v>990746948395.29321</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8052667896679.1982</c:v>
                </c:pt>
                <c:pt idx="1">
                  <c:v>8167839338773.7275</c:v>
                </c:pt>
                <c:pt idx="2">
                  <c:v>8283010780868.2559</c:v>
                </c:pt>
                <c:pt idx="3">
                  <c:v>8398182222962.7852</c:v>
                </c:pt>
                <c:pt idx="4">
                  <c:v>8513353665057.3154</c:v>
                </c:pt>
                <c:pt idx="5">
                  <c:v>8628525107151.8447</c:v>
                </c:pt>
                <c:pt idx="6">
                  <c:v>8625381746457.0713</c:v>
                </c:pt>
                <c:pt idx="7">
                  <c:v>8622238385762.2998</c:v>
                </c:pt>
                <c:pt idx="8">
                  <c:v>8619095025067.5264</c:v>
                </c:pt>
                <c:pt idx="9">
                  <c:v>8615951664372.7529</c:v>
                </c:pt>
                <c:pt idx="10">
                  <c:v>8612808303677.9795</c:v>
                </c:pt>
                <c:pt idx="11">
                  <c:v>8593948139509.3408</c:v>
                </c:pt>
                <c:pt idx="12">
                  <c:v>8575087975340.7041</c:v>
                </c:pt>
                <c:pt idx="13">
                  <c:v>8556227811172.0664</c:v>
                </c:pt>
                <c:pt idx="14">
                  <c:v>8537367647003.4277</c:v>
                </c:pt>
                <c:pt idx="15">
                  <c:v>8518507482834.791</c:v>
                </c:pt>
                <c:pt idx="16">
                  <c:v>8518507482834.791</c:v>
                </c:pt>
                <c:pt idx="17">
                  <c:v>8518507482834.791</c:v>
                </c:pt>
                <c:pt idx="18">
                  <c:v>8518507482834.791</c:v>
                </c:pt>
                <c:pt idx="19">
                  <c:v>8518507482834.791</c:v>
                </c:pt>
                <c:pt idx="20">
                  <c:v>8518507482834.791</c:v>
                </c:pt>
                <c:pt idx="21">
                  <c:v>8493360597276.6064</c:v>
                </c:pt>
                <c:pt idx="22">
                  <c:v>8485359315508.0947</c:v>
                </c:pt>
                <c:pt idx="23">
                  <c:v>8477358033739.582</c:v>
                </c:pt>
                <c:pt idx="24">
                  <c:v>8469356751971.0684</c:v>
                </c:pt>
                <c:pt idx="25">
                  <c:v>8461355470202.5557</c:v>
                </c:pt>
                <c:pt idx="26">
                  <c:v>8453354188434.041</c:v>
                </c:pt>
                <c:pt idx="27">
                  <c:v>8445352906665.5273</c:v>
                </c:pt>
                <c:pt idx="28">
                  <c:v>8437351624897.0166</c:v>
                </c:pt>
                <c:pt idx="29">
                  <c:v>8429350343128.5039</c:v>
                </c:pt>
                <c:pt idx="30">
                  <c:v>8421349061359.9902</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0.E+00</c:formatCode>
                <c:ptCount val="31"/>
                <c:pt idx="0">
                  <c:v>9269137256563.3652</c:v>
                </c:pt>
                <c:pt idx="1">
                  <c:v>9474785233099.2461</c:v>
                </c:pt>
                <c:pt idx="2">
                  <c:v>9680433209635.125</c:v>
                </c:pt>
                <c:pt idx="3">
                  <c:v>9886081186171.0039</c:v>
                </c:pt>
                <c:pt idx="4">
                  <c:v>10091729162706.885</c:v>
                </c:pt>
                <c:pt idx="5">
                  <c:v>10297377139242.764</c:v>
                </c:pt>
                <c:pt idx="6">
                  <c:v>10392410422054.754</c:v>
                </c:pt>
                <c:pt idx="7">
                  <c:v>10487443704866.713</c:v>
                </c:pt>
                <c:pt idx="8">
                  <c:v>10582476987678.674</c:v>
                </c:pt>
                <c:pt idx="9">
                  <c:v>10677510270490.635</c:v>
                </c:pt>
                <c:pt idx="10">
                  <c:v>10772543553302.613</c:v>
                </c:pt>
                <c:pt idx="11">
                  <c:v>10840108744404.785</c:v>
                </c:pt>
                <c:pt idx="12">
                  <c:v>10907673935506.975</c:v>
                </c:pt>
                <c:pt idx="13">
                  <c:v>10975239126609.168</c:v>
                </c:pt>
                <c:pt idx="14">
                  <c:v>11042804317711.357</c:v>
                </c:pt>
                <c:pt idx="15">
                  <c:v>11110369508813.543</c:v>
                </c:pt>
                <c:pt idx="16">
                  <c:v>11163411341080.709</c:v>
                </c:pt>
                <c:pt idx="17">
                  <c:v>11216453173347.83</c:v>
                </c:pt>
                <c:pt idx="18">
                  <c:v>11269495005614.971</c:v>
                </c:pt>
                <c:pt idx="19">
                  <c:v>11322536837882.111</c:v>
                </c:pt>
                <c:pt idx="20">
                  <c:v>11375578670149.234</c:v>
                </c:pt>
                <c:pt idx="21">
                  <c:v>11447984980863.111</c:v>
                </c:pt>
                <c:pt idx="22">
                  <c:v>11507188238090.572</c:v>
                </c:pt>
                <c:pt idx="23">
                  <c:v>11566391495318.051</c:v>
                </c:pt>
                <c:pt idx="24">
                  <c:v>11625594752545.51</c:v>
                </c:pt>
                <c:pt idx="25">
                  <c:v>11684798009772.967</c:v>
                </c:pt>
                <c:pt idx="26">
                  <c:v>11744001267000.428</c:v>
                </c:pt>
                <c:pt idx="27">
                  <c:v>11803204524227.906</c:v>
                </c:pt>
                <c:pt idx="28">
                  <c:v>11862407781455.365</c:v>
                </c:pt>
                <c:pt idx="29">
                  <c:v>11921611038682.824</c:v>
                </c:pt>
                <c:pt idx="30">
                  <c:v>11980814295910.303</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0.E+00</c:formatCode>
                <c:ptCount val="31"/>
                <c:pt idx="0">
                  <c:v>1115868204049.4556</c:v>
                </c:pt>
                <c:pt idx="1">
                  <c:v>1140625204824.3667</c:v>
                </c:pt>
                <c:pt idx="2">
                  <c:v>1165382205599.2781</c:v>
                </c:pt>
                <c:pt idx="3">
                  <c:v>1190139206374.189</c:v>
                </c:pt>
                <c:pt idx="4">
                  <c:v>1214896207149.1001</c:v>
                </c:pt>
                <c:pt idx="5">
                  <c:v>1239653207924.011</c:v>
                </c:pt>
                <c:pt idx="6">
                  <c:v>1251093821616.6448</c:v>
                </c:pt>
                <c:pt idx="7">
                  <c:v>1262534435309.2747</c:v>
                </c:pt>
                <c:pt idx="8">
                  <c:v>1273975049001.9048</c:v>
                </c:pt>
                <c:pt idx="9">
                  <c:v>1285415662694.5349</c:v>
                </c:pt>
                <c:pt idx="10">
                  <c:v>1296856276387.1672</c:v>
                </c:pt>
                <c:pt idx="11">
                  <c:v>1304990134627.1079</c:v>
                </c:pt>
                <c:pt idx="12">
                  <c:v>1313123992867.0508</c:v>
                </c:pt>
                <c:pt idx="13">
                  <c:v>1321257851106.9937</c:v>
                </c:pt>
                <c:pt idx="14">
                  <c:v>1329391709346.9365</c:v>
                </c:pt>
                <c:pt idx="15">
                  <c:v>1337525567586.8789</c:v>
                </c:pt>
                <c:pt idx="16">
                  <c:v>1343911026392.0708</c:v>
                </c:pt>
                <c:pt idx="17">
                  <c:v>1350296485197.2573</c:v>
                </c:pt>
                <c:pt idx="18">
                  <c:v>1356681944002.446</c:v>
                </c:pt>
                <c:pt idx="19">
                  <c:v>1363067402807.635</c:v>
                </c:pt>
                <c:pt idx="20">
                  <c:v>1369452861612.8218</c:v>
                </c:pt>
                <c:pt idx="21">
                  <c:v>1378169519664.3499</c:v>
                </c:pt>
                <c:pt idx="22">
                  <c:v>1385296723684.2822</c:v>
                </c:pt>
                <c:pt idx="23">
                  <c:v>1392423927704.2168</c:v>
                </c:pt>
                <c:pt idx="24">
                  <c:v>1399551131724.1492</c:v>
                </c:pt>
                <c:pt idx="25">
                  <c:v>1406678335744.0813</c:v>
                </c:pt>
                <c:pt idx="26">
                  <c:v>1413805539764.0137</c:v>
                </c:pt>
                <c:pt idx="27">
                  <c:v>1420932743783.9485</c:v>
                </c:pt>
                <c:pt idx="28">
                  <c:v>1428059947803.8806</c:v>
                </c:pt>
                <c:pt idx="29">
                  <c:v>1435187151823.813</c:v>
                </c:pt>
                <c:pt idx="30">
                  <c:v>1442314355843.7476</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0.00E+00</c:formatCode>
                <c:ptCount val="31"/>
                <c:pt idx="0">
                  <c:v>350727016153.76312</c:v>
                </c:pt>
                <c:pt idx="1">
                  <c:v>358508355364.96277</c:v>
                </c:pt>
                <c:pt idx="2">
                  <c:v>366289694576.16241</c:v>
                </c:pt>
                <c:pt idx="3">
                  <c:v>374071033787.36206</c:v>
                </c:pt>
                <c:pt idx="4">
                  <c:v>381852372998.56171</c:v>
                </c:pt>
                <c:pt idx="5">
                  <c:v>389633712209.76141</c:v>
                </c:pt>
                <c:pt idx="6">
                  <c:v>393229595925.08179</c:v>
                </c:pt>
                <c:pt idx="7">
                  <c:v>396825479640.40106</c:v>
                </c:pt>
                <c:pt idx="8">
                  <c:v>400421363355.7204</c:v>
                </c:pt>
                <c:pt idx="9">
                  <c:v>404017247071.03967</c:v>
                </c:pt>
                <c:pt idx="10">
                  <c:v>407613130786.35968</c:v>
                </c:pt>
                <c:pt idx="11">
                  <c:v>410169672696.91815</c:v>
                </c:pt>
                <c:pt idx="12">
                  <c:v>412726214607.47742</c:v>
                </c:pt>
                <c:pt idx="13">
                  <c:v>415282756518.03662</c:v>
                </c:pt>
                <c:pt idx="14">
                  <c:v>417839298428.59583</c:v>
                </c:pt>
                <c:pt idx="15">
                  <c:v>420395840339.15491</c:v>
                </c:pt>
                <c:pt idx="16">
                  <c:v>422402845203.52008</c:v>
                </c:pt>
                <c:pt idx="17">
                  <c:v>424409850067.88354</c:v>
                </c:pt>
                <c:pt idx="18">
                  <c:v>426416854932.24786</c:v>
                </c:pt>
                <c:pt idx="19">
                  <c:v>428423859796.61212</c:v>
                </c:pt>
                <c:pt idx="20">
                  <c:v>430430864660.97571</c:v>
                </c:pt>
                <c:pt idx="21">
                  <c:v>433170585586.93335</c:v>
                </c:pt>
                <c:pt idx="22">
                  <c:v>435410727379.98615</c:v>
                </c:pt>
                <c:pt idx="23">
                  <c:v>437650869173.03973</c:v>
                </c:pt>
                <c:pt idx="24">
                  <c:v>439891010966.09253</c:v>
                </c:pt>
                <c:pt idx="25">
                  <c:v>442131152759.14532</c:v>
                </c:pt>
                <c:pt idx="26">
                  <c:v>444371294552.19812</c:v>
                </c:pt>
                <c:pt idx="27">
                  <c:v>446611436345.25171</c:v>
                </c:pt>
                <c:pt idx="28">
                  <c:v>448851578138.3045</c:v>
                </c:pt>
                <c:pt idx="29">
                  <c:v>451091719931.3573</c:v>
                </c:pt>
                <c:pt idx="30">
                  <c:v>453331861724.41089</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0.00E+00</c:formatCode>
                <c:ptCount val="31"/>
                <c:pt idx="0">
                  <c:v>139126610879.03522</c:v>
                </c:pt>
                <c:pt idx="1">
                  <c:v>134180545787.83896</c:v>
                </c:pt>
                <c:pt idx="2">
                  <c:v>129234480696.64418</c:v>
                </c:pt>
                <c:pt idx="3">
                  <c:v>124288415605.44939</c:v>
                </c:pt>
                <c:pt idx="4">
                  <c:v>119342350514.25461</c:v>
                </c:pt>
                <c:pt idx="5">
                  <c:v>114396285423.05949</c:v>
                </c:pt>
                <c:pt idx="6">
                  <c:v>114730348973.88715</c:v>
                </c:pt>
                <c:pt idx="7">
                  <c:v>115064412524.71483</c:v>
                </c:pt>
                <c:pt idx="8">
                  <c:v>115398476075.54242</c:v>
                </c:pt>
                <c:pt idx="9">
                  <c:v>115732539626.3701</c:v>
                </c:pt>
                <c:pt idx="10">
                  <c:v>116066603177.19768</c:v>
                </c:pt>
                <c:pt idx="11">
                  <c:v>116006162251.38039</c:v>
                </c:pt>
                <c:pt idx="12">
                  <c:v>115945721325.56308</c:v>
                </c:pt>
                <c:pt idx="13">
                  <c:v>115885280399.74576</c:v>
                </c:pt>
                <c:pt idx="14">
                  <c:v>115824839473.92844</c:v>
                </c:pt>
                <c:pt idx="15">
                  <c:v>115764398548.1111</c:v>
                </c:pt>
                <c:pt idx="16">
                  <c:v>115508434868.29439</c:v>
                </c:pt>
                <c:pt idx="17">
                  <c:v>115252471188.47769</c:v>
                </c:pt>
                <c:pt idx="18">
                  <c:v>114996507508.661</c:v>
                </c:pt>
                <c:pt idx="19">
                  <c:v>114740543828.84428</c:v>
                </c:pt>
                <c:pt idx="20">
                  <c:v>114484580149.02759</c:v>
                </c:pt>
                <c:pt idx="21">
                  <c:v>114489313474.5434</c:v>
                </c:pt>
                <c:pt idx="22">
                  <c:v>114316298841.87793</c:v>
                </c:pt>
                <c:pt idx="23">
                  <c:v>114143284209.21246</c:v>
                </c:pt>
                <c:pt idx="24">
                  <c:v>113970269576.54706</c:v>
                </c:pt>
                <c:pt idx="25">
                  <c:v>113797254943.88159</c:v>
                </c:pt>
                <c:pt idx="26">
                  <c:v>113624240311.21613</c:v>
                </c:pt>
                <c:pt idx="27">
                  <c:v>113451225678.55066</c:v>
                </c:pt>
                <c:pt idx="28">
                  <c:v>113278211045.88521</c:v>
                </c:pt>
                <c:pt idx="29">
                  <c:v>113105196413.21974</c:v>
                </c:pt>
                <c:pt idx="30">
                  <c:v>112932181780.55429</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0.00E+00</c:formatCode>
                <c:ptCount val="31"/>
                <c:pt idx="0">
                  <c:v>128866512572.49394</c:v>
                </c:pt>
                <c:pt idx="1">
                  <c:v>131725585301.72812</c:v>
                </c:pt>
                <c:pt idx="2">
                  <c:v>134584658030.96231</c:v>
                </c:pt>
                <c:pt idx="3">
                  <c:v>137443730760.1965</c:v>
                </c:pt>
                <c:pt idx="4">
                  <c:v>140302803489.43066</c:v>
                </c:pt>
                <c:pt idx="5">
                  <c:v>143161876218.66486</c:v>
                </c:pt>
                <c:pt idx="6">
                  <c:v>144483100340.75076</c:v>
                </c:pt>
                <c:pt idx="7">
                  <c:v>145804324462.83624</c:v>
                </c:pt>
                <c:pt idx="8">
                  <c:v>147125548584.92175</c:v>
                </c:pt>
                <c:pt idx="9">
                  <c:v>148446772707.00723</c:v>
                </c:pt>
                <c:pt idx="10">
                  <c:v>149767996829.09299</c:v>
                </c:pt>
                <c:pt idx="11">
                  <c:v>150707338895.95749</c:v>
                </c:pt>
                <c:pt idx="12">
                  <c:v>151646680962.82227</c:v>
                </c:pt>
                <c:pt idx="13">
                  <c:v>152586023029.68701</c:v>
                </c:pt>
                <c:pt idx="14">
                  <c:v>153525365096.55179</c:v>
                </c:pt>
                <c:pt idx="15">
                  <c:v>154464707163.41647</c:v>
                </c:pt>
                <c:pt idx="16">
                  <c:v>155202134580.39478</c:v>
                </c:pt>
                <c:pt idx="17">
                  <c:v>155939561997.37244</c:v>
                </c:pt>
                <c:pt idx="18">
                  <c:v>156676989414.3504</c:v>
                </c:pt>
                <c:pt idx="19">
                  <c:v>157414416831.32834</c:v>
                </c:pt>
                <c:pt idx="20">
                  <c:v>158151844248.30603</c:v>
                </c:pt>
                <c:pt idx="21">
                  <c:v>159158491198.46646</c:v>
                </c:pt>
                <c:pt idx="22">
                  <c:v>159981579376.00238</c:v>
                </c:pt>
                <c:pt idx="23">
                  <c:v>160804667553.53857</c:v>
                </c:pt>
                <c:pt idx="24">
                  <c:v>161627755731.07449</c:v>
                </c:pt>
                <c:pt idx="25">
                  <c:v>162450843908.61038</c:v>
                </c:pt>
                <c:pt idx="26">
                  <c:v>163273932086.1463</c:v>
                </c:pt>
                <c:pt idx="27">
                  <c:v>164097020263.6825</c:v>
                </c:pt>
                <c:pt idx="28">
                  <c:v>164920108441.21838</c:v>
                </c:pt>
                <c:pt idx="29">
                  <c:v>165743196618.7543</c:v>
                </c:pt>
                <c:pt idx="30">
                  <c:v>166566284796.2905</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0.00E+00</c:formatCode>
                <c:ptCount val="31"/>
                <c:pt idx="0">
                  <c:v>1459611717669.1831</c:v>
                </c:pt>
                <c:pt idx="1">
                  <c:v>1491995119485.1594</c:v>
                </c:pt>
                <c:pt idx="2">
                  <c:v>1524378521301.1357</c:v>
                </c:pt>
                <c:pt idx="3">
                  <c:v>1556761923117.1121</c:v>
                </c:pt>
                <c:pt idx="4">
                  <c:v>1589145324933.0881</c:v>
                </c:pt>
                <c:pt idx="5">
                  <c:v>1621528726749.0647</c:v>
                </c:pt>
                <c:pt idx="6">
                  <c:v>1636493624702.51</c:v>
                </c:pt>
                <c:pt idx="7">
                  <c:v>1651458522655.9507</c:v>
                </c:pt>
                <c:pt idx="8">
                  <c:v>1666423420609.3914</c:v>
                </c:pt>
                <c:pt idx="9">
                  <c:v>1681388318562.832</c:v>
                </c:pt>
                <c:pt idx="10">
                  <c:v>1696353216516.2759</c:v>
                </c:pt>
                <c:pt idx="11">
                  <c:v>1706992712071.2107</c:v>
                </c:pt>
                <c:pt idx="12">
                  <c:v>1717632207626.1487</c:v>
                </c:pt>
                <c:pt idx="13">
                  <c:v>1728271703181.0867</c:v>
                </c:pt>
                <c:pt idx="14">
                  <c:v>1738911198736.0247</c:v>
                </c:pt>
                <c:pt idx="15">
                  <c:v>1749550694290.9617</c:v>
                </c:pt>
                <c:pt idx="16">
                  <c:v>1757903195474.2815</c:v>
                </c:pt>
                <c:pt idx="17">
                  <c:v>1766255696657.594</c:v>
                </c:pt>
                <c:pt idx="18">
                  <c:v>1774608197840.9099</c:v>
                </c:pt>
                <c:pt idx="19">
                  <c:v>1782960699024.2256</c:v>
                </c:pt>
                <c:pt idx="20">
                  <c:v>1791313200207.5386</c:v>
                </c:pt>
                <c:pt idx="21">
                  <c:v>1802715027219.6846</c:v>
                </c:pt>
                <c:pt idx="22">
                  <c:v>1812037768439.4451</c:v>
                </c:pt>
                <c:pt idx="23">
                  <c:v>1821360509659.209</c:v>
                </c:pt>
                <c:pt idx="24">
                  <c:v>1830683250878.9695</c:v>
                </c:pt>
                <c:pt idx="25">
                  <c:v>1840005992098.73</c:v>
                </c:pt>
                <c:pt idx="26">
                  <c:v>1849328733318.4905</c:v>
                </c:pt>
                <c:pt idx="27">
                  <c:v>1858651474538.2544</c:v>
                </c:pt>
                <c:pt idx="28">
                  <c:v>1867974215758.0149</c:v>
                </c:pt>
                <c:pt idx="29">
                  <c:v>1877296956977.7756</c:v>
                </c:pt>
                <c:pt idx="30">
                  <c:v>1886619698197.5393</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0.00E+00</c:formatCode>
                <c:ptCount val="31"/>
                <c:pt idx="0">
                  <c:v>233141546136.24893</c:v>
                </c:pt>
                <c:pt idx="1">
                  <c:v>238314097354.58551</c:v>
                </c:pt>
                <c:pt idx="2">
                  <c:v>243486648572.92215</c:v>
                </c:pt>
                <c:pt idx="3">
                  <c:v>248659199791.25873</c:v>
                </c:pt>
                <c:pt idx="4">
                  <c:v>253831751009.59534</c:v>
                </c:pt>
                <c:pt idx="5">
                  <c:v>259004302227.93195</c:v>
                </c:pt>
                <c:pt idx="6">
                  <c:v>261394622478.44955</c:v>
                </c:pt>
                <c:pt idx="7">
                  <c:v>263784942728.9664</c:v>
                </c:pt>
                <c:pt idx="8">
                  <c:v>266175262979.48331</c:v>
                </c:pt>
                <c:pt idx="9">
                  <c:v>268565583230.00015</c:v>
                </c:pt>
                <c:pt idx="10">
                  <c:v>270955903480.51752</c:v>
                </c:pt>
                <c:pt idx="11">
                  <c:v>272655333824.73831</c:v>
                </c:pt>
                <c:pt idx="12">
                  <c:v>274354764168.95963</c:v>
                </c:pt>
                <c:pt idx="13">
                  <c:v>276054194513.18091</c:v>
                </c:pt>
                <c:pt idx="14">
                  <c:v>277753624857.40222</c:v>
                </c:pt>
                <c:pt idx="15">
                  <c:v>279453055201.62341</c:v>
                </c:pt>
                <c:pt idx="16">
                  <c:v>280787187434.47064</c:v>
                </c:pt>
                <c:pt idx="17">
                  <c:v>282121319667.31677</c:v>
                </c:pt>
                <c:pt idx="18">
                  <c:v>283455451900.16339</c:v>
                </c:pt>
                <c:pt idx="19">
                  <c:v>284789584133.01001</c:v>
                </c:pt>
                <c:pt idx="20">
                  <c:v>286123716365.8562</c:v>
                </c:pt>
                <c:pt idx="21">
                  <c:v>287944912747.20245</c:v>
                </c:pt>
                <c:pt idx="22">
                  <c:v>289434019936.38971</c:v>
                </c:pt>
                <c:pt idx="23">
                  <c:v>290923127125.57745</c:v>
                </c:pt>
                <c:pt idx="24">
                  <c:v>292412234314.76471</c:v>
                </c:pt>
                <c:pt idx="25">
                  <c:v>293901341503.95197</c:v>
                </c:pt>
                <c:pt idx="26">
                  <c:v>295390448693.13922</c:v>
                </c:pt>
                <c:pt idx="27">
                  <c:v>296879555882.32697</c:v>
                </c:pt>
                <c:pt idx="28">
                  <c:v>298368663071.51422</c:v>
                </c:pt>
                <c:pt idx="29">
                  <c:v>299857770260.70142</c:v>
                </c:pt>
                <c:pt idx="30">
                  <c:v>301346877449.88922</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0.00E+00</c:formatCode>
                <c:ptCount val="31"/>
                <c:pt idx="0">
                  <c:v>14384821458.995386</c:v>
                </c:pt>
                <c:pt idx="1">
                  <c:v>14703967604.315182</c:v>
                </c:pt>
                <c:pt idx="2">
                  <c:v>15023113749.634977</c:v>
                </c:pt>
                <c:pt idx="3">
                  <c:v>15342259894.954773</c:v>
                </c:pt>
                <c:pt idx="4">
                  <c:v>15661406040.274567</c:v>
                </c:pt>
                <c:pt idx="5">
                  <c:v>15980552185.594364</c:v>
                </c:pt>
                <c:pt idx="6">
                  <c:v>16128034822.659071</c:v>
                </c:pt>
                <c:pt idx="7">
                  <c:v>16275517459.72373</c:v>
                </c:pt>
                <c:pt idx="8">
                  <c:v>16423000096.788393</c:v>
                </c:pt>
                <c:pt idx="9">
                  <c:v>16570482733.853052</c:v>
                </c:pt>
                <c:pt idx="10">
                  <c:v>16717965370.917746</c:v>
                </c:pt>
                <c:pt idx="11">
                  <c:v>16822820136.139765</c:v>
                </c:pt>
                <c:pt idx="12">
                  <c:v>16927674901.361816</c:v>
                </c:pt>
                <c:pt idx="13">
                  <c:v>17032529666.583866</c:v>
                </c:pt>
                <c:pt idx="14">
                  <c:v>17137384431.80592</c:v>
                </c:pt>
                <c:pt idx="15">
                  <c:v>17242239197.027962</c:v>
                </c:pt>
                <c:pt idx="16">
                  <c:v>17324555087.482697</c:v>
                </c:pt>
                <c:pt idx="17">
                  <c:v>17406870977.937359</c:v>
                </c:pt>
                <c:pt idx="18">
                  <c:v>17489186868.392056</c:v>
                </c:pt>
                <c:pt idx="19">
                  <c:v>17571502758.846748</c:v>
                </c:pt>
                <c:pt idx="20">
                  <c:v>17653818649.301414</c:v>
                </c:pt>
                <c:pt idx="21">
                  <c:v>17766186372.779259</c:v>
                </c:pt>
                <c:pt idx="22">
                  <c:v>17858064210.104942</c:v>
                </c:pt>
                <c:pt idx="23">
                  <c:v>17949942047.43066</c:v>
                </c:pt>
                <c:pt idx="24">
                  <c:v>18041819884.756344</c:v>
                </c:pt>
                <c:pt idx="25">
                  <c:v>18133697722.082031</c:v>
                </c:pt>
                <c:pt idx="26">
                  <c:v>18225575559.407715</c:v>
                </c:pt>
                <c:pt idx="27">
                  <c:v>18317453396.733433</c:v>
                </c:pt>
                <c:pt idx="28">
                  <c:v>18409331234.059116</c:v>
                </c:pt>
                <c:pt idx="29">
                  <c:v>18501209071.3848</c:v>
                </c:pt>
                <c:pt idx="30">
                  <c:v>18593086908.710518</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0.00E+00</c:formatCode>
                <c:ptCount val="31"/>
                <c:pt idx="0">
                  <c:v>317540457103.1347</c:v>
                </c:pt>
                <c:pt idx="1">
                  <c:v>324585508941.72937</c:v>
                </c:pt>
                <c:pt idx="2">
                  <c:v>331630560780.32404</c:v>
                </c:pt>
                <c:pt idx="3">
                  <c:v>338675612618.91864</c:v>
                </c:pt>
                <c:pt idx="4">
                  <c:v>345720664457.51331</c:v>
                </c:pt>
                <c:pt idx="5">
                  <c:v>352765716296.10797</c:v>
                </c:pt>
                <c:pt idx="6">
                  <c:v>356021349612.22516</c:v>
                </c:pt>
                <c:pt idx="7">
                  <c:v>359276982928.34131</c:v>
                </c:pt>
                <c:pt idx="8">
                  <c:v>362532616244.45752</c:v>
                </c:pt>
                <c:pt idx="9">
                  <c:v>365788249560.57367</c:v>
                </c:pt>
                <c:pt idx="10">
                  <c:v>369043882876.69049</c:v>
                </c:pt>
                <c:pt idx="11">
                  <c:v>371358519187.81561</c:v>
                </c:pt>
                <c:pt idx="12">
                  <c:v>373673155498.94141</c:v>
                </c:pt>
                <c:pt idx="13">
                  <c:v>375987791810.06714</c:v>
                </c:pt>
                <c:pt idx="14">
                  <c:v>378302428121.19293</c:v>
                </c:pt>
                <c:pt idx="15">
                  <c:v>380617064432.31854</c:v>
                </c:pt>
                <c:pt idx="16">
                  <c:v>382434162097.12842</c:v>
                </c:pt>
                <c:pt idx="17">
                  <c:v>384251259761.93677</c:v>
                </c:pt>
                <c:pt idx="18">
                  <c:v>386068357426.74579</c:v>
                </c:pt>
                <c:pt idx="19">
                  <c:v>387885455091.55481</c:v>
                </c:pt>
                <c:pt idx="20">
                  <c:v>389702552756.36322</c:v>
                </c:pt>
                <c:pt idx="21">
                  <c:v>392183035282.9281</c:v>
                </c:pt>
                <c:pt idx="22">
                  <c:v>394211209949.20459</c:v>
                </c:pt>
                <c:pt idx="23">
                  <c:v>396239384615.48181</c:v>
                </c:pt>
                <c:pt idx="24">
                  <c:v>398267559281.75836</c:v>
                </c:pt>
                <c:pt idx="25">
                  <c:v>400295733948.03491</c:v>
                </c:pt>
                <c:pt idx="26">
                  <c:v>402323908614.3114</c:v>
                </c:pt>
                <c:pt idx="27">
                  <c:v>404352083280.58868</c:v>
                </c:pt>
                <c:pt idx="28">
                  <c:v>406380257946.86517</c:v>
                </c:pt>
                <c:pt idx="29">
                  <c:v>408408432613.14172</c:v>
                </c:pt>
                <c:pt idx="30">
                  <c:v>410436607279.41895</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0.00E+00</c:formatCode>
                <c:ptCount val="31"/>
                <c:pt idx="0">
                  <c:v>1222689947913445.8</c:v>
                </c:pt>
                <c:pt idx="1">
                  <c:v>1262781322269723.8</c:v>
                </c:pt>
                <c:pt idx="2">
                  <c:v>1302872696626002.3</c:v>
                </c:pt>
                <c:pt idx="3">
                  <c:v>1342964070982280.5</c:v>
                </c:pt>
                <c:pt idx="4">
                  <c:v>1383055445338559</c:v>
                </c:pt>
                <c:pt idx="5">
                  <c:v>1423146819694837.3</c:v>
                </c:pt>
                <c:pt idx="6">
                  <c:v>1431399851911636</c:v>
                </c:pt>
                <c:pt idx="7">
                  <c:v>1439652884128433</c:v>
                </c:pt>
                <c:pt idx="8">
                  <c:v>1447905916345232</c:v>
                </c:pt>
                <c:pt idx="9">
                  <c:v>1456158948562028.8</c:v>
                </c:pt>
                <c:pt idx="10">
                  <c:v>1464411980778826.5</c:v>
                </c:pt>
                <c:pt idx="11">
                  <c:v>1467967699666479.3</c:v>
                </c:pt>
                <c:pt idx="12">
                  <c:v>1471523418554133</c:v>
                </c:pt>
                <c:pt idx="13">
                  <c:v>1475079137441786.5</c:v>
                </c:pt>
                <c:pt idx="14">
                  <c:v>1478634856329440.3</c:v>
                </c:pt>
                <c:pt idx="15">
                  <c:v>1482190575217094.8</c:v>
                </c:pt>
                <c:pt idx="16">
                  <c:v>1483696334193684.8</c:v>
                </c:pt>
                <c:pt idx="17">
                  <c:v>1485202093170274.5</c:v>
                </c:pt>
                <c:pt idx="18">
                  <c:v>1486707852146864.3</c:v>
                </c:pt>
                <c:pt idx="19">
                  <c:v>1488213611123454.3</c:v>
                </c:pt>
                <c:pt idx="20">
                  <c:v>1489719370100044</c:v>
                </c:pt>
                <c:pt idx="21">
                  <c:v>1493958408958052.8</c:v>
                </c:pt>
                <c:pt idx="22">
                  <c:v>1496333847896912.3</c:v>
                </c:pt>
                <c:pt idx="23">
                  <c:v>1498709286835772</c:v>
                </c:pt>
                <c:pt idx="24">
                  <c:v>1501084725774631.5</c:v>
                </c:pt>
                <c:pt idx="25">
                  <c:v>1503460164713490</c:v>
                </c:pt>
                <c:pt idx="26">
                  <c:v>1505835603652349.8</c:v>
                </c:pt>
                <c:pt idx="27">
                  <c:v>1508211042591209.3</c:v>
                </c:pt>
                <c:pt idx="28">
                  <c:v>1510586481530068.8</c:v>
                </c:pt>
                <c:pt idx="29">
                  <c:v>1512961920468928.5</c:v>
                </c:pt>
                <c:pt idx="30">
                  <c:v>1515337359407788</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0.00E+00</c:formatCode>
                <c:ptCount val="31"/>
                <c:pt idx="0">
                  <c:v>633178723026605.88</c:v>
                </c:pt>
                <c:pt idx="1">
                  <c:v>653940327603964.13</c:v>
                </c:pt>
                <c:pt idx="2">
                  <c:v>674701932181322.63</c:v>
                </c:pt>
                <c:pt idx="3">
                  <c:v>695463536758681</c:v>
                </c:pt>
                <c:pt idx="4">
                  <c:v>716225141336039.5</c:v>
                </c:pt>
                <c:pt idx="5">
                  <c:v>736986745913397.88</c:v>
                </c:pt>
                <c:pt idx="6">
                  <c:v>741260637597097.25</c:v>
                </c:pt>
                <c:pt idx="7">
                  <c:v>745534529280795.75</c:v>
                </c:pt>
                <c:pt idx="8">
                  <c:v>749808420964495.13</c:v>
                </c:pt>
                <c:pt idx="9">
                  <c:v>754082312648193.5</c:v>
                </c:pt>
                <c:pt idx="10">
                  <c:v>758356204331892.25</c:v>
                </c:pt>
                <c:pt idx="11">
                  <c:v>760197558755855.38</c:v>
                </c:pt>
                <c:pt idx="12">
                  <c:v>762038913179819</c:v>
                </c:pt>
                <c:pt idx="13">
                  <c:v>763880267603782.38</c:v>
                </c:pt>
                <c:pt idx="14">
                  <c:v>765721622027745.88</c:v>
                </c:pt>
                <c:pt idx="15">
                  <c:v>767562976451709.75</c:v>
                </c:pt>
                <c:pt idx="16">
                  <c:v>768342744493158.25</c:v>
                </c:pt>
                <c:pt idx="17">
                  <c:v>769122512534606.5</c:v>
                </c:pt>
                <c:pt idx="18">
                  <c:v>769902280576054.75</c:v>
                </c:pt>
                <c:pt idx="19">
                  <c:v>770682048617503.13</c:v>
                </c:pt>
                <c:pt idx="20">
                  <c:v>771461816658951.38</c:v>
                </c:pt>
                <c:pt idx="21">
                  <c:v>773657033210420.25</c:v>
                </c:pt>
                <c:pt idx="22">
                  <c:v>774887171232329.63</c:v>
                </c:pt>
                <c:pt idx="23">
                  <c:v>776117309254239.13</c:v>
                </c:pt>
                <c:pt idx="24">
                  <c:v>777347447276148.5</c:v>
                </c:pt>
                <c:pt idx="25">
                  <c:v>778577585298057.38</c:v>
                </c:pt>
                <c:pt idx="26">
                  <c:v>779807723319966.88</c:v>
                </c:pt>
                <c:pt idx="27">
                  <c:v>781037861341876.25</c:v>
                </c:pt>
                <c:pt idx="28">
                  <c:v>782267999363785.63</c:v>
                </c:pt>
                <c:pt idx="29">
                  <c:v>783498137385695.13</c:v>
                </c:pt>
                <c:pt idx="30">
                  <c:v>784728275407604.5</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0.00E+00</c:formatCode>
                <c:ptCount val="31"/>
                <c:pt idx="0">
                  <c:v>33774416995.999836</c:v>
                </c:pt>
                <c:pt idx="1">
                  <c:v>34523746768.734428</c:v>
                </c:pt>
                <c:pt idx="2">
                  <c:v>35273076541.469032</c:v>
                </c:pt>
                <c:pt idx="3">
                  <c:v>36022406314.203621</c:v>
                </c:pt>
                <c:pt idx="4">
                  <c:v>36771736086.938217</c:v>
                </c:pt>
                <c:pt idx="5">
                  <c:v>37521065859.672813</c:v>
                </c:pt>
                <c:pt idx="6">
                  <c:v>37867343364.617317</c:v>
                </c:pt>
                <c:pt idx="7">
                  <c:v>38213620869.561714</c:v>
                </c:pt>
                <c:pt idx="8">
                  <c:v>38559898374.506111</c:v>
                </c:pt>
                <c:pt idx="9">
                  <c:v>38906175879.450508</c:v>
                </c:pt>
                <c:pt idx="10">
                  <c:v>39252453384.394981</c:v>
                </c:pt>
                <c:pt idx="11">
                  <c:v>39498644035.750725</c:v>
                </c:pt>
                <c:pt idx="12">
                  <c:v>39744834687.106544</c:v>
                </c:pt>
                <c:pt idx="13">
                  <c:v>39991025338.462364</c:v>
                </c:pt>
                <c:pt idx="14">
                  <c:v>40237215989.818184</c:v>
                </c:pt>
                <c:pt idx="15">
                  <c:v>40483406641.173981</c:v>
                </c:pt>
                <c:pt idx="16">
                  <c:v>40676677806.724434</c:v>
                </c:pt>
                <c:pt idx="17">
                  <c:v>40869948972.274719</c:v>
                </c:pt>
                <c:pt idx="18">
                  <c:v>41063220137.825089</c:v>
                </c:pt>
                <c:pt idx="19">
                  <c:v>41256491303.37545</c:v>
                </c:pt>
                <c:pt idx="20">
                  <c:v>41449762468.925743</c:v>
                </c:pt>
                <c:pt idx="21">
                  <c:v>41713592948.883392</c:v>
                </c:pt>
                <c:pt idx="22">
                  <c:v>41929314805.381508</c:v>
                </c:pt>
                <c:pt idx="23">
                  <c:v>42145036661.879692</c:v>
                </c:pt>
                <c:pt idx="24">
                  <c:v>42360758518.3778</c:v>
                </c:pt>
                <c:pt idx="25">
                  <c:v>42576480374.875908</c:v>
                </c:pt>
                <c:pt idx="26">
                  <c:v>42792202231.374016</c:v>
                </c:pt>
                <c:pt idx="27">
                  <c:v>43007924087.8722</c:v>
                </c:pt>
                <c:pt idx="28">
                  <c:v>43223645944.370308</c:v>
                </c:pt>
                <c:pt idx="29">
                  <c:v>43439367800.868416</c:v>
                </c:pt>
                <c:pt idx="30">
                  <c:v>43655089657.3666</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0.00E+00</c:formatCode>
                <c:ptCount val="31"/>
                <c:pt idx="0">
                  <c:v>934425536889.32886</c:v>
                </c:pt>
                <c:pt idx="1">
                  <c:v>955156993934.98596</c:v>
                </c:pt>
                <c:pt idx="2">
                  <c:v>975888450980.64319</c:v>
                </c:pt>
                <c:pt idx="3">
                  <c:v>996619908026.30029</c:v>
                </c:pt>
                <c:pt idx="4">
                  <c:v>1017351365071.9574</c:v>
                </c:pt>
                <c:pt idx="5">
                  <c:v>1038082822117.6146</c:v>
                </c:pt>
                <c:pt idx="6">
                  <c:v>1047663166421.0792</c:v>
                </c:pt>
                <c:pt idx="7">
                  <c:v>1057243510724.5409</c:v>
                </c:pt>
                <c:pt idx="8">
                  <c:v>1066823855028.0026</c:v>
                </c:pt>
                <c:pt idx="9">
                  <c:v>1076404199331.4642</c:v>
                </c:pt>
                <c:pt idx="10">
                  <c:v>1085984543634.928</c:v>
                </c:pt>
                <c:pt idx="11">
                  <c:v>1092795818322.4369</c:v>
                </c:pt>
                <c:pt idx="12">
                  <c:v>1099607093009.9478</c:v>
                </c:pt>
                <c:pt idx="13">
                  <c:v>1106418367697.4587</c:v>
                </c:pt>
                <c:pt idx="14">
                  <c:v>1113229642384.9697</c:v>
                </c:pt>
                <c:pt idx="15">
                  <c:v>1120040917072.4802</c:v>
                </c:pt>
                <c:pt idx="16">
                  <c:v>1125388085986.0427</c:v>
                </c:pt>
                <c:pt idx="17">
                  <c:v>1130735254899.6008</c:v>
                </c:pt>
                <c:pt idx="18">
                  <c:v>1136082423813.1609</c:v>
                </c:pt>
                <c:pt idx="19">
                  <c:v>1141429592726.7207</c:v>
                </c:pt>
                <c:pt idx="20">
                  <c:v>1146776761640.2791</c:v>
                </c:pt>
                <c:pt idx="21">
                  <c:v>1154076071585.7739</c:v>
                </c:pt>
                <c:pt idx="22">
                  <c:v>1160044376282.2217</c:v>
                </c:pt>
                <c:pt idx="23">
                  <c:v>1166012680978.6714</c:v>
                </c:pt>
                <c:pt idx="24">
                  <c:v>1171980985675.1191</c:v>
                </c:pt>
                <c:pt idx="25">
                  <c:v>1177949290371.5669</c:v>
                </c:pt>
                <c:pt idx="26">
                  <c:v>1183917595068.0144</c:v>
                </c:pt>
                <c:pt idx="27">
                  <c:v>1189885899764.4644</c:v>
                </c:pt>
                <c:pt idx="28">
                  <c:v>1195854204460.9119</c:v>
                </c:pt>
                <c:pt idx="29">
                  <c:v>1201822509157.3596</c:v>
                </c:pt>
                <c:pt idx="30">
                  <c:v>1207790813853.8093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0.00E+00</c:formatCode>
                <c:ptCount val="31"/>
                <c:pt idx="0">
                  <c:v>1546087125048.7136</c:v>
                </c:pt>
                <c:pt idx="1">
                  <c:v>1510470067190.8457</c:v>
                </c:pt>
                <c:pt idx="2">
                  <c:v>1474853009332.978</c:v>
                </c:pt>
                <c:pt idx="3">
                  <c:v>1439235951475.1099</c:v>
                </c:pt>
                <c:pt idx="4">
                  <c:v>1403618893617.2422</c:v>
                </c:pt>
                <c:pt idx="5">
                  <c:v>1368001835759.3748</c:v>
                </c:pt>
                <c:pt idx="6">
                  <c:v>1363284588049.8608</c:v>
                </c:pt>
                <c:pt idx="7">
                  <c:v>1358567340340.3457</c:v>
                </c:pt>
                <c:pt idx="8">
                  <c:v>1353850092630.8306</c:v>
                </c:pt>
                <c:pt idx="9">
                  <c:v>1349132844921.3154</c:v>
                </c:pt>
                <c:pt idx="10">
                  <c:v>1344415597211.7993</c:v>
                </c:pt>
                <c:pt idx="11">
                  <c:v>1334981101792.769</c:v>
                </c:pt>
                <c:pt idx="12">
                  <c:v>1325546606373.7388</c:v>
                </c:pt>
                <c:pt idx="13">
                  <c:v>1316112110954.7087</c:v>
                </c:pt>
                <c:pt idx="14">
                  <c:v>1306677615535.6785</c:v>
                </c:pt>
                <c:pt idx="15">
                  <c:v>1297243120116.6484</c:v>
                </c:pt>
                <c:pt idx="16">
                  <c:v>1283091376988.103</c:v>
                </c:pt>
                <c:pt idx="17">
                  <c:v>1268939633859.5579</c:v>
                </c:pt>
                <c:pt idx="18">
                  <c:v>1254787890731.0127</c:v>
                </c:pt>
                <c:pt idx="19">
                  <c:v>1240636147602.4673</c:v>
                </c:pt>
                <c:pt idx="20">
                  <c:v>1226484404473.9221</c:v>
                </c:pt>
                <c:pt idx="21">
                  <c:v>1218622324958.0652</c:v>
                </c:pt>
                <c:pt idx="22">
                  <c:v>1206471838433.5564</c:v>
                </c:pt>
                <c:pt idx="23">
                  <c:v>1194321351909.0479</c:v>
                </c:pt>
                <c:pt idx="24">
                  <c:v>1182170865384.5391</c:v>
                </c:pt>
                <c:pt idx="25">
                  <c:v>1170020378860.0303</c:v>
                </c:pt>
                <c:pt idx="26">
                  <c:v>1157869892335.5217</c:v>
                </c:pt>
                <c:pt idx="27">
                  <c:v>1145719405811.0129</c:v>
                </c:pt>
                <c:pt idx="28">
                  <c:v>1133568919286.5044</c:v>
                </c:pt>
                <c:pt idx="29">
                  <c:v>1121418432761.9956</c:v>
                </c:pt>
                <c:pt idx="30">
                  <c:v>1109267946237.4868</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939726986000.62805</c:v>
                </c:pt>
                <c:pt idx="1">
                  <c:v>953167216436.2417</c:v>
                </c:pt>
                <c:pt idx="2">
                  <c:v>966607446871.85571</c:v>
                </c:pt>
                <c:pt idx="3">
                  <c:v>980047677307.46936</c:v>
                </c:pt>
                <c:pt idx="4">
                  <c:v>993487907743.08325</c:v>
                </c:pt>
                <c:pt idx="5">
                  <c:v>1006928138178.6971</c:v>
                </c:pt>
                <c:pt idx="6">
                  <c:v>1006561315541.8378</c:v>
                </c:pt>
                <c:pt idx="7">
                  <c:v>1006194492904.9785</c:v>
                </c:pt>
                <c:pt idx="8">
                  <c:v>1005827670268.1191</c:v>
                </c:pt>
                <c:pt idx="9">
                  <c:v>1005460847631.26</c:v>
                </c:pt>
                <c:pt idx="10">
                  <c:v>1005094024994.4006</c:v>
                </c:pt>
                <c:pt idx="11">
                  <c:v>1002893089173.2451</c:v>
                </c:pt>
                <c:pt idx="12">
                  <c:v>1000692153352.0895</c:v>
                </c:pt>
                <c:pt idx="13">
                  <c:v>998491217530.93384</c:v>
                </c:pt>
                <c:pt idx="14">
                  <c:v>996290281709.77832</c:v>
                </c:pt>
                <c:pt idx="15">
                  <c:v>994089345888.62268</c:v>
                </c:pt>
                <c:pt idx="16">
                  <c:v>994089345888.62268</c:v>
                </c:pt>
                <c:pt idx="17">
                  <c:v>994089345888.62268</c:v>
                </c:pt>
                <c:pt idx="18">
                  <c:v>994089345888.62268</c:v>
                </c:pt>
                <c:pt idx="19">
                  <c:v>994089345888.62268</c:v>
                </c:pt>
                <c:pt idx="20">
                  <c:v>994089345888.62268</c:v>
                </c:pt>
                <c:pt idx="21">
                  <c:v>991154764793.74841</c:v>
                </c:pt>
                <c:pt idx="22">
                  <c:v>990221034445.37952</c:v>
                </c:pt>
                <c:pt idx="23">
                  <c:v>989287304097.01038</c:v>
                </c:pt>
                <c:pt idx="24">
                  <c:v>988353573748.6416</c:v>
                </c:pt>
                <c:pt idx="25">
                  <c:v>987419843400.27246</c:v>
                </c:pt>
                <c:pt idx="26">
                  <c:v>986486113051.9032</c:v>
                </c:pt>
                <c:pt idx="27">
                  <c:v>985552382703.53406</c:v>
                </c:pt>
                <c:pt idx="28">
                  <c:v>984618652355.16516</c:v>
                </c:pt>
                <c:pt idx="29">
                  <c:v>983684922006.79614</c:v>
                </c:pt>
                <c:pt idx="30">
                  <c:v>982751191658.42725</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7987679381005.3379</c:v>
                </c:pt>
                <c:pt idx="1">
                  <c:v>8101921339708.0547</c:v>
                </c:pt>
                <c:pt idx="2">
                  <c:v>8216163298410.7715</c:v>
                </c:pt>
                <c:pt idx="3">
                  <c:v>8330405257113.4883</c:v>
                </c:pt>
                <c:pt idx="4">
                  <c:v>8444647215816.207</c:v>
                </c:pt>
                <c:pt idx="5">
                  <c:v>8558889174518.9238</c:v>
                </c:pt>
                <c:pt idx="6">
                  <c:v>8555771182105.6201</c:v>
                </c:pt>
                <c:pt idx="7">
                  <c:v>8552653189692.3174</c:v>
                </c:pt>
                <c:pt idx="8">
                  <c:v>8549535197279.0137</c:v>
                </c:pt>
                <c:pt idx="9">
                  <c:v>8546417204865.709</c:v>
                </c:pt>
                <c:pt idx="10">
                  <c:v>8543299212452.4053</c:v>
                </c:pt>
                <c:pt idx="11">
                  <c:v>8524591257972.582</c:v>
                </c:pt>
                <c:pt idx="12">
                  <c:v>8505883303492.7598</c:v>
                </c:pt>
                <c:pt idx="13">
                  <c:v>8487175349012.9365</c:v>
                </c:pt>
                <c:pt idx="14">
                  <c:v>8468467394533.1133</c:v>
                </c:pt>
                <c:pt idx="15">
                  <c:v>8449759440053.292</c:v>
                </c:pt>
                <c:pt idx="16">
                  <c:v>8449759440053.292</c:v>
                </c:pt>
                <c:pt idx="17">
                  <c:v>8449759440053.292</c:v>
                </c:pt>
                <c:pt idx="18">
                  <c:v>8449759440053.292</c:v>
                </c:pt>
                <c:pt idx="19">
                  <c:v>8449759440053.292</c:v>
                </c:pt>
                <c:pt idx="20">
                  <c:v>8449759440053.292</c:v>
                </c:pt>
                <c:pt idx="21">
                  <c:v>8424815500746.8604</c:v>
                </c:pt>
                <c:pt idx="22">
                  <c:v>8416878792785.7256</c:v>
                </c:pt>
                <c:pt idx="23">
                  <c:v>8408942084824.5889</c:v>
                </c:pt>
                <c:pt idx="24">
                  <c:v>8401005376863.4512</c:v>
                </c:pt>
                <c:pt idx="25">
                  <c:v>8393068668902.3145</c:v>
                </c:pt>
                <c:pt idx="26">
                  <c:v>8385131960941.1758</c:v>
                </c:pt>
                <c:pt idx="27">
                  <c:v>8377195252980.0391</c:v>
                </c:pt>
                <c:pt idx="28">
                  <c:v>8369258545018.9043</c:v>
                </c:pt>
                <c:pt idx="29">
                  <c:v>8361321837057.7666</c:v>
                </c:pt>
                <c:pt idx="30">
                  <c:v>8353385129096.6299</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0.00E+00</c:formatCode>
                <c:ptCount val="31"/>
                <c:pt idx="0">
                  <c:v>51359841102254.023</c:v>
                </c:pt>
                <c:pt idx="1">
                  <c:v>52499326591090</c:v>
                </c:pt>
                <c:pt idx="2">
                  <c:v>53638812079925.977</c:v>
                </c:pt>
                <c:pt idx="3">
                  <c:v>54778297568761.945</c:v>
                </c:pt>
                <c:pt idx="4">
                  <c:v>55917783057597.922</c:v>
                </c:pt>
                <c:pt idx="5">
                  <c:v>57057268546433.898</c:v>
                </c:pt>
                <c:pt idx="6">
                  <c:v>57583843368831.016</c:v>
                </c:pt>
                <c:pt idx="7">
                  <c:v>58110418191227.961</c:v>
                </c:pt>
                <c:pt idx="8">
                  <c:v>58636993013624.922</c:v>
                </c:pt>
                <c:pt idx="9">
                  <c:v>59163567836021.875</c:v>
                </c:pt>
                <c:pt idx="10">
                  <c:v>59690142658418.938</c:v>
                </c:pt>
                <c:pt idx="11">
                  <c:v>60064518113544.898</c:v>
                </c:pt>
                <c:pt idx="12">
                  <c:v>60438893568670.977</c:v>
                </c:pt>
                <c:pt idx="13">
                  <c:v>60813269023797.047</c:v>
                </c:pt>
                <c:pt idx="14">
                  <c:v>61187644478923.117</c:v>
                </c:pt>
                <c:pt idx="15">
                  <c:v>61562019934049.172</c:v>
                </c:pt>
                <c:pt idx="16">
                  <c:v>61855922160503.422</c:v>
                </c:pt>
                <c:pt idx="17">
                  <c:v>62149824386957.422</c:v>
                </c:pt>
                <c:pt idx="18">
                  <c:v>62443726613411.539</c:v>
                </c:pt>
                <c:pt idx="19">
                  <c:v>62737628839865.648</c:v>
                </c:pt>
                <c:pt idx="20">
                  <c:v>63031531066319.664</c:v>
                </c:pt>
                <c:pt idx="21">
                  <c:v>63432730931003.086</c:v>
                </c:pt>
                <c:pt idx="22">
                  <c:v>63760773315075.57</c:v>
                </c:pt>
                <c:pt idx="23">
                  <c:v>64088815699148.172</c:v>
                </c:pt>
                <c:pt idx="24">
                  <c:v>64416858083220.656</c:v>
                </c:pt>
                <c:pt idx="25">
                  <c:v>64744900467293.141</c:v>
                </c:pt>
                <c:pt idx="26">
                  <c:v>65072942851365.633</c:v>
                </c:pt>
                <c:pt idx="27">
                  <c:v>65400985235438.234</c:v>
                </c:pt>
                <c:pt idx="28">
                  <c:v>65729027619510.719</c:v>
                </c:pt>
                <c:pt idx="29">
                  <c:v>66057070003583.203</c:v>
                </c:pt>
                <c:pt idx="30">
                  <c:v>66385112387655.805</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0.00E+00</c:formatCode>
                <c:ptCount val="31"/>
                <c:pt idx="0">
                  <c:v>3671636195575.3076</c:v>
                </c:pt>
                <c:pt idx="1">
                  <c:v>3697634873412.3154</c:v>
                </c:pt>
                <c:pt idx="2">
                  <c:v>3723633551249.3232</c:v>
                </c:pt>
                <c:pt idx="3">
                  <c:v>3749632229086.3306</c:v>
                </c:pt>
                <c:pt idx="4">
                  <c:v>3775630906923.3379</c:v>
                </c:pt>
                <c:pt idx="5">
                  <c:v>3801629584760.3457</c:v>
                </c:pt>
                <c:pt idx="6">
                  <c:v>3870742736677.0508</c:v>
                </c:pt>
                <c:pt idx="7">
                  <c:v>3939855888593.7627</c:v>
                </c:pt>
                <c:pt idx="8">
                  <c:v>4008969040510.4741</c:v>
                </c:pt>
                <c:pt idx="9">
                  <c:v>4078082192427.186</c:v>
                </c:pt>
                <c:pt idx="10">
                  <c:v>4147195344343.9048</c:v>
                </c:pt>
                <c:pt idx="11">
                  <c:v>4197405290916.6191</c:v>
                </c:pt>
                <c:pt idx="12">
                  <c:v>4247615237489.3398</c:v>
                </c:pt>
                <c:pt idx="13">
                  <c:v>4297825184062.0605</c:v>
                </c:pt>
                <c:pt idx="14">
                  <c:v>4348035130634.7813</c:v>
                </c:pt>
                <c:pt idx="15">
                  <c:v>4398245077207.5088</c:v>
                </c:pt>
                <c:pt idx="16">
                  <c:v>4481860616605.1797</c:v>
                </c:pt>
                <c:pt idx="17">
                  <c:v>4565476156002.8438</c:v>
                </c:pt>
                <c:pt idx="18">
                  <c:v>4649091695400.5078</c:v>
                </c:pt>
                <c:pt idx="19">
                  <c:v>4732707234798.1719</c:v>
                </c:pt>
                <c:pt idx="20">
                  <c:v>4816322774195.8457</c:v>
                </c:pt>
                <c:pt idx="21">
                  <c:v>4855397523160.2334</c:v>
                </c:pt>
                <c:pt idx="22">
                  <c:v>4924840992874.6035</c:v>
                </c:pt>
                <c:pt idx="23">
                  <c:v>4994284462588.9463</c:v>
                </c:pt>
                <c:pt idx="24">
                  <c:v>5063727932303.3164</c:v>
                </c:pt>
                <c:pt idx="25">
                  <c:v>5133171402017.6592</c:v>
                </c:pt>
                <c:pt idx="26">
                  <c:v>5202614871732.0293</c:v>
                </c:pt>
                <c:pt idx="27">
                  <c:v>5272058341446.373</c:v>
                </c:pt>
                <c:pt idx="28">
                  <c:v>5341501811160.7432</c:v>
                </c:pt>
                <c:pt idx="29">
                  <c:v>5410945280875.1143</c:v>
                </c:pt>
                <c:pt idx="30">
                  <c:v>5480388750589.458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0.00E+00</c:formatCode>
                <c:ptCount val="31"/>
                <c:pt idx="0">
                  <c:v>1202594949194.353</c:v>
                </c:pt>
                <c:pt idx="1">
                  <c:v>1229276096646.2336</c:v>
                </c:pt>
                <c:pt idx="2">
                  <c:v>1255957244098.1145</c:v>
                </c:pt>
                <c:pt idx="3">
                  <c:v>1282638391549.9951</c:v>
                </c:pt>
                <c:pt idx="4">
                  <c:v>1309319539001.8757</c:v>
                </c:pt>
                <c:pt idx="5">
                  <c:v>1336000686453.7563</c:v>
                </c:pt>
                <c:pt idx="6">
                  <c:v>1348330479696.8257</c:v>
                </c:pt>
                <c:pt idx="7">
                  <c:v>1360660272939.8911</c:v>
                </c:pt>
                <c:pt idx="8">
                  <c:v>1372990066182.9568</c:v>
                </c:pt>
                <c:pt idx="9">
                  <c:v>1385319859426.0222</c:v>
                </c:pt>
                <c:pt idx="10">
                  <c:v>1397649652669.0903</c:v>
                </c:pt>
                <c:pt idx="11">
                  <c:v>1406415685074.4565</c:v>
                </c:pt>
                <c:pt idx="12">
                  <c:v>1415181717479.8254</c:v>
                </c:pt>
                <c:pt idx="13">
                  <c:v>1423947749885.1941</c:v>
                </c:pt>
                <c:pt idx="14">
                  <c:v>1432713782290.563</c:v>
                </c:pt>
                <c:pt idx="15">
                  <c:v>1441479814695.9314</c:v>
                </c:pt>
                <c:pt idx="16">
                  <c:v>1448361559761.8315</c:v>
                </c:pt>
                <c:pt idx="17">
                  <c:v>1455243304827.7261</c:v>
                </c:pt>
                <c:pt idx="18">
                  <c:v>1462125049893.623</c:v>
                </c:pt>
                <c:pt idx="19">
                  <c:v>1469006794959.52</c:v>
                </c:pt>
                <c:pt idx="20">
                  <c:v>1475888540025.4148</c:v>
                </c:pt>
                <c:pt idx="21">
                  <c:v>1485282668210.6082</c:v>
                </c:pt>
                <c:pt idx="22">
                  <c:v>1492963807905.3711</c:v>
                </c:pt>
                <c:pt idx="23">
                  <c:v>1500644947600.137</c:v>
                </c:pt>
                <c:pt idx="24">
                  <c:v>1508326087294.8999</c:v>
                </c:pt>
                <c:pt idx="25">
                  <c:v>1516007226989.6631</c:v>
                </c:pt>
                <c:pt idx="26">
                  <c:v>1523688366684.426</c:v>
                </c:pt>
                <c:pt idx="27">
                  <c:v>1531369506379.1919</c:v>
                </c:pt>
                <c:pt idx="28">
                  <c:v>1539050646073.9548</c:v>
                </c:pt>
                <c:pt idx="29">
                  <c:v>1546731785768.718</c:v>
                </c:pt>
                <c:pt idx="30">
                  <c:v>1554412925463.4836</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632460</xdr:colOff>
      <xdr:row>26</xdr:row>
      <xdr:rowOff>201385</xdr:rowOff>
    </xdr:from>
    <xdr:to>
      <xdr:col>23</xdr:col>
      <xdr:colOff>655320</xdr:colOff>
      <xdr:row>59</xdr:row>
      <xdr:rowOff>102325</xdr:rowOff>
    </xdr:to>
    <xdr:graphicFrame macro="">
      <xdr:nvGraphicFramePr>
        <xdr:cNvPr id="2" name="차트 1">
          <a:extLst>
            <a:ext uri="{FF2B5EF4-FFF2-40B4-BE49-F238E27FC236}">
              <a16:creationId xmlns:a16="http://schemas.microsoft.com/office/drawing/2014/main" id="{588079D1-0452-4C31-903E-8EC3A8C1B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530412</xdr:colOff>
      <xdr:row>18</xdr:row>
      <xdr:rowOff>0</xdr:rowOff>
    </xdr:from>
    <xdr:to>
      <xdr:col>18</xdr:col>
      <xdr:colOff>271738</xdr:colOff>
      <xdr:row>50</xdr:row>
      <xdr:rowOff>14152</xdr:rowOff>
    </xdr:to>
    <xdr:graphicFrame macro="">
      <xdr:nvGraphicFramePr>
        <xdr:cNvPr id="2" name="차트 1">
          <a:extLst>
            <a:ext uri="{FF2B5EF4-FFF2-40B4-BE49-F238E27FC236}">
              <a16:creationId xmlns:a16="http://schemas.microsoft.com/office/drawing/2014/main" id="{05AAF8FF-9C5E-4914-B579-7BA6A8159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28</xdr:row>
      <xdr:rowOff>0</xdr:rowOff>
    </xdr:from>
    <xdr:to>
      <xdr:col>16</xdr:col>
      <xdr:colOff>59872</xdr:colOff>
      <xdr:row>60</xdr:row>
      <xdr:rowOff>14152</xdr:rowOff>
    </xdr:to>
    <xdr:graphicFrame macro="">
      <xdr:nvGraphicFramePr>
        <xdr:cNvPr id="2" name="차트 1">
          <a:extLst>
            <a:ext uri="{FF2B5EF4-FFF2-40B4-BE49-F238E27FC236}">
              <a16:creationId xmlns:a16="http://schemas.microsoft.com/office/drawing/2014/main" id="{435E1723-6266-40A0-A00B-180EFAEC3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2700944</xdr:colOff>
      <xdr:row>36</xdr:row>
      <xdr:rowOff>157248</xdr:rowOff>
    </xdr:from>
    <xdr:to>
      <xdr:col>15</xdr:col>
      <xdr:colOff>374601</xdr:colOff>
      <xdr:row>68</xdr:row>
      <xdr:rowOff>171400</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
  <sheetViews>
    <sheetView tabSelected="1" zoomScaleNormal="100" workbookViewId="0">
      <selection activeCell="B23" sqref="B23"/>
    </sheetView>
  </sheetViews>
  <sheetFormatPr defaultColWidth="8.90625" defaultRowHeight="14.5"/>
  <cols>
    <col min="2" max="2" width="43" customWidth="1"/>
    <col min="3" max="3" width="39.6328125" bestFit="1" customWidth="1"/>
    <col min="4" max="4" width="41.08984375" style="4" bestFit="1" customWidth="1"/>
    <col min="5" max="5" width="60.453125" customWidth="1"/>
    <col min="6" max="6" width="61.54296875" bestFit="1" customWidth="1"/>
  </cols>
  <sheetData>
    <row r="1" spans="1:4">
      <c r="A1" s="1" t="s">
        <v>1</v>
      </c>
    </row>
    <row r="3" spans="1:4">
      <c r="A3" s="1" t="s">
        <v>0</v>
      </c>
      <c r="B3" s="3" t="s">
        <v>414</v>
      </c>
    </row>
    <row r="4" spans="1:4">
      <c r="B4" t="s">
        <v>687</v>
      </c>
    </row>
    <row r="5" spans="1:4">
      <c r="B5" s="2">
        <v>2019</v>
      </c>
    </row>
    <row r="6" spans="1:4" s="4" customFormat="1">
      <c r="B6" t="s">
        <v>688</v>
      </c>
    </row>
    <row r="7" spans="1:4">
      <c r="B7" s="101" t="s">
        <v>686</v>
      </c>
    </row>
    <row r="8" spans="1:4" s="4" customFormat="1"/>
    <row r="9" spans="1:4" s="37" customFormat="1">
      <c r="B9" s="3" t="s">
        <v>606</v>
      </c>
    </row>
    <row r="10" spans="1:4">
      <c r="B10" s="37" t="s">
        <v>687</v>
      </c>
      <c r="D10" s="28"/>
    </row>
    <row r="11" spans="1:4">
      <c r="B11" s="2">
        <v>2021</v>
      </c>
      <c r="D11" s="28"/>
    </row>
    <row r="12" spans="1:4">
      <c r="B12" t="s">
        <v>689</v>
      </c>
      <c r="D12" s="27"/>
    </row>
    <row r="13" spans="1:4">
      <c r="B13" s="101" t="s">
        <v>413</v>
      </c>
      <c r="D13" s="28"/>
    </row>
    <row r="14" spans="1:4">
      <c r="D14" s="27"/>
    </row>
    <row r="15" spans="1:4" s="37" customFormat="1">
      <c r="B15" s="37" t="s">
        <v>690</v>
      </c>
      <c r="D15" s="28"/>
    </row>
    <row r="16" spans="1:4" s="37" customFormat="1">
      <c r="B16" s="2">
        <v>2021</v>
      </c>
      <c r="D16" s="28"/>
    </row>
    <row r="17" spans="2:17" s="37" customFormat="1">
      <c r="B17" s="37" t="s">
        <v>691</v>
      </c>
      <c r="D17" s="27"/>
    </row>
    <row r="18" spans="2:17" s="37" customFormat="1">
      <c r="B18" s="101" t="s">
        <v>632</v>
      </c>
      <c r="D18" s="28"/>
    </row>
    <row r="19" spans="2:17" s="37" customFormat="1">
      <c r="D19" s="27"/>
    </row>
    <row r="20" spans="2:17">
      <c r="B20" s="37" t="s">
        <v>690</v>
      </c>
    </row>
    <row r="21" spans="2:17" s="37" customFormat="1">
      <c r="B21" s="2">
        <v>2021</v>
      </c>
    </row>
    <row r="22" spans="2:17" s="37" customFormat="1">
      <c r="B22" s="37" t="s">
        <v>790</v>
      </c>
      <c r="I22" s="286"/>
      <c r="J22" s="286"/>
      <c r="K22" s="286"/>
      <c r="L22" s="286"/>
      <c r="M22" s="286"/>
      <c r="N22" s="286"/>
      <c r="O22" s="286"/>
      <c r="P22" s="286"/>
      <c r="Q22" s="286"/>
    </row>
    <row r="23" spans="2:17" s="37" customFormat="1">
      <c r="B23" s="101" t="s">
        <v>789</v>
      </c>
      <c r="I23" s="286"/>
      <c r="J23" s="286"/>
      <c r="K23" s="286"/>
      <c r="L23" s="286"/>
      <c r="M23" s="286"/>
      <c r="N23" s="286"/>
      <c r="O23" s="286"/>
      <c r="P23" s="286"/>
      <c r="Q23" s="286"/>
    </row>
    <row r="24" spans="2:17" s="37" customFormat="1">
      <c r="I24" s="286"/>
      <c r="J24" s="286"/>
      <c r="K24" s="286"/>
      <c r="L24" s="286"/>
      <c r="M24" s="286"/>
      <c r="N24" s="286"/>
      <c r="O24" s="286"/>
      <c r="P24" s="286"/>
      <c r="Q24" s="286"/>
    </row>
    <row r="25" spans="2:17" s="37" customFormat="1">
      <c r="I25" s="286"/>
      <c r="J25" s="286"/>
      <c r="K25" s="286"/>
      <c r="L25" s="286"/>
      <c r="M25" s="286"/>
      <c r="N25" s="286"/>
      <c r="O25" s="286"/>
      <c r="P25" s="286"/>
      <c r="Q25" s="286"/>
    </row>
    <row r="26" spans="2:17" s="37" customFormat="1">
      <c r="I26" s="286"/>
      <c r="J26" s="286"/>
      <c r="K26" s="286"/>
      <c r="L26" s="286"/>
      <c r="M26" s="286"/>
      <c r="N26" s="286"/>
      <c r="O26" s="286"/>
      <c r="P26" s="286"/>
      <c r="Q26" s="286"/>
    </row>
    <row r="27" spans="2:17" s="37" customFormat="1">
      <c r="I27" s="286"/>
      <c r="J27" s="286"/>
      <c r="K27" s="286"/>
      <c r="L27" s="286"/>
      <c r="M27" s="286"/>
      <c r="N27" s="286"/>
      <c r="O27" s="286"/>
      <c r="P27" s="286"/>
      <c r="Q27" s="286"/>
    </row>
    <row r="28" spans="2:17" s="37" customFormat="1">
      <c r="I28" s="286"/>
      <c r="J28" s="286"/>
      <c r="K28" s="286"/>
      <c r="L28" s="286"/>
      <c r="M28" s="286"/>
      <c r="N28" s="286"/>
      <c r="O28" s="286"/>
      <c r="P28" s="286"/>
      <c r="Q28" s="286"/>
    </row>
    <row r="29" spans="2:17" s="37" customFormat="1">
      <c r="B29" s="1" t="s">
        <v>692</v>
      </c>
      <c r="C29"/>
      <c r="D29" s="4"/>
      <c r="E29"/>
      <c r="F29"/>
      <c r="G29"/>
      <c r="H29"/>
      <c r="I29" s="286"/>
      <c r="J29" s="286"/>
      <c r="K29" s="286"/>
      <c r="L29" s="286"/>
      <c r="M29" s="286"/>
      <c r="N29" s="286"/>
      <c r="O29" s="286"/>
      <c r="P29" s="286"/>
      <c r="Q29" s="286"/>
    </row>
    <row r="30" spans="2:17" s="37" customFormat="1">
      <c r="B30" s="287" t="s">
        <v>415</v>
      </c>
      <c r="C30" s="287" t="s">
        <v>739</v>
      </c>
      <c r="D30" s="287" t="s">
        <v>577</v>
      </c>
      <c r="E30" s="287" t="s">
        <v>578</v>
      </c>
      <c r="F30" s="287" t="s">
        <v>621</v>
      </c>
      <c r="I30" s="286"/>
      <c r="J30" s="286"/>
      <c r="K30" s="286"/>
      <c r="L30" s="286"/>
      <c r="M30" s="286"/>
      <c r="N30" s="286"/>
      <c r="O30" s="286"/>
      <c r="P30" s="286"/>
      <c r="Q30" s="286"/>
    </row>
    <row r="31" spans="2:17" s="37" customFormat="1" ht="17">
      <c r="B31" s="288" t="s">
        <v>2</v>
      </c>
      <c r="C31" s="289" t="s">
        <v>718</v>
      </c>
      <c r="D31" s="290" t="s">
        <v>710</v>
      </c>
      <c r="E31" s="293"/>
      <c r="F31" s="291"/>
      <c r="I31" s="286"/>
      <c r="J31" s="286"/>
      <c r="K31" s="286"/>
      <c r="L31" s="286"/>
      <c r="M31" s="286"/>
      <c r="N31" s="286"/>
      <c r="O31" s="286"/>
      <c r="P31" s="286"/>
      <c r="Q31" s="286"/>
    </row>
    <row r="32" spans="2:17" s="37" customFormat="1" ht="17">
      <c r="B32" s="288" t="s">
        <v>3</v>
      </c>
      <c r="C32" s="290" t="s">
        <v>694</v>
      </c>
      <c r="D32" s="289" t="s">
        <v>711</v>
      </c>
      <c r="E32" s="353"/>
      <c r="F32" s="290" t="s">
        <v>732</v>
      </c>
      <c r="I32" s="286"/>
      <c r="J32" s="286"/>
      <c r="K32" s="286"/>
      <c r="L32" s="286"/>
      <c r="M32" s="286"/>
      <c r="N32" s="286"/>
      <c r="O32" s="286"/>
      <c r="P32" s="286"/>
      <c r="Q32" s="286"/>
    </row>
    <row r="33" spans="2:21" s="37" customFormat="1" ht="17">
      <c r="B33" s="288" t="s">
        <v>4</v>
      </c>
      <c r="C33" s="290" t="s">
        <v>694</v>
      </c>
      <c r="D33" s="290" t="s">
        <v>712</v>
      </c>
      <c r="E33" s="293"/>
      <c r="F33" s="301"/>
      <c r="I33" s="286"/>
      <c r="J33" s="286"/>
      <c r="K33" s="286"/>
      <c r="L33" s="286"/>
      <c r="M33" s="286"/>
      <c r="N33" s="286"/>
      <c r="O33" s="286"/>
      <c r="P33" s="286"/>
      <c r="Q33" s="286"/>
      <c r="T33" s="212"/>
      <c r="U33" s="212"/>
    </row>
    <row r="34" spans="2:21" s="37" customFormat="1" ht="17">
      <c r="B34" s="288" t="s">
        <v>5</v>
      </c>
      <c r="C34" s="289" t="s">
        <v>718</v>
      </c>
      <c r="D34" s="290" t="s">
        <v>713</v>
      </c>
      <c r="E34" s="293"/>
      <c r="F34" s="291"/>
      <c r="I34" s="286"/>
      <c r="J34" s="286"/>
      <c r="K34" s="286"/>
      <c r="L34" s="286"/>
      <c r="M34" s="286"/>
      <c r="N34" s="286"/>
      <c r="O34" s="286"/>
      <c r="P34" s="286"/>
      <c r="Q34" s="286"/>
    </row>
    <row r="35" spans="2:21" s="37" customFormat="1" ht="17">
      <c r="B35" s="288" t="s">
        <v>6</v>
      </c>
      <c r="C35" s="289" t="s">
        <v>718</v>
      </c>
      <c r="D35" s="290" t="s">
        <v>714</v>
      </c>
      <c r="E35" s="293"/>
      <c r="F35" s="291"/>
      <c r="I35" s="286"/>
      <c r="J35" s="286"/>
      <c r="K35" s="286"/>
      <c r="L35" s="286"/>
      <c r="M35" s="286"/>
      <c r="N35" s="286"/>
      <c r="O35" s="286"/>
      <c r="P35" s="286"/>
      <c r="Q35" s="286"/>
    </row>
    <row r="36" spans="2:21" s="37" customFormat="1" ht="17">
      <c r="B36" s="288" t="s">
        <v>7</v>
      </c>
      <c r="C36" s="289" t="s">
        <v>718</v>
      </c>
      <c r="D36" s="290" t="s">
        <v>715</v>
      </c>
      <c r="E36" s="293"/>
      <c r="F36" s="292"/>
      <c r="I36" s="286"/>
      <c r="J36" s="286"/>
      <c r="K36" s="286"/>
      <c r="L36" s="286"/>
      <c r="M36" s="286"/>
      <c r="N36" s="286"/>
      <c r="O36" s="286"/>
      <c r="P36" s="286"/>
      <c r="Q36" s="286"/>
    </row>
    <row r="37" spans="2:21" s="37" customFormat="1" ht="17">
      <c r="B37" s="288" t="s">
        <v>8</v>
      </c>
      <c r="C37" s="289" t="s">
        <v>718</v>
      </c>
      <c r="D37" s="290" t="s">
        <v>740</v>
      </c>
      <c r="E37" s="293"/>
      <c r="F37" s="292"/>
      <c r="I37" s="286"/>
      <c r="J37" s="286"/>
      <c r="K37" s="286"/>
      <c r="L37" s="286"/>
      <c r="M37" s="286"/>
      <c r="N37" s="286"/>
      <c r="O37" s="286"/>
      <c r="P37" s="286"/>
      <c r="Q37" s="286"/>
    </row>
    <row r="38" spans="2:21" s="37" customFormat="1" ht="17">
      <c r="B38" s="288" t="s">
        <v>9</v>
      </c>
      <c r="C38" s="289" t="s">
        <v>718</v>
      </c>
      <c r="D38" s="290" t="s">
        <v>741</v>
      </c>
      <c r="E38" s="293"/>
      <c r="F38" s="292"/>
      <c r="I38" s="286"/>
      <c r="J38" s="286"/>
      <c r="K38" s="286"/>
      <c r="L38" s="286"/>
      <c r="M38" s="286"/>
      <c r="N38" s="286"/>
      <c r="O38" s="286"/>
      <c r="P38" s="286"/>
      <c r="Q38" s="286"/>
    </row>
    <row r="39" spans="2:21" s="37" customFormat="1" ht="51">
      <c r="B39" s="288" t="s">
        <v>10</v>
      </c>
      <c r="C39" s="290" t="s">
        <v>694</v>
      </c>
      <c r="D39" s="293" t="s">
        <v>716</v>
      </c>
      <c r="E39" s="293"/>
      <c r="F39" s="290" t="s">
        <v>731</v>
      </c>
      <c r="I39" s="286"/>
      <c r="J39" s="286"/>
      <c r="K39" s="286"/>
      <c r="L39" s="286"/>
      <c r="M39" s="286"/>
      <c r="N39" s="286"/>
      <c r="O39" s="286"/>
      <c r="P39" s="286"/>
      <c r="Q39" s="286"/>
    </row>
    <row r="40" spans="2:21" s="37" customFormat="1" ht="102">
      <c r="B40" s="288" t="s">
        <v>11</v>
      </c>
      <c r="C40" s="290" t="s">
        <v>695</v>
      </c>
      <c r="D40" s="290" t="s">
        <v>705</v>
      </c>
      <c r="E40" s="293" t="s">
        <v>717</v>
      </c>
      <c r="F40" s="292"/>
      <c r="I40" s="286"/>
      <c r="J40" s="286"/>
      <c r="K40" s="286"/>
      <c r="L40" s="286"/>
      <c r="M40" s="286"/>
      <c r="N40" s="286"/>
      <c r="O40" s="286"/>
      <c r="P40" s="286"/>
      <c r="Q40" s="286"/>
    </row>
    <row r="41" spans="2:21" s="37" customFormat="1" ht="34">
      <c r="B41" s="288" t="s">
        <v>12</v>
      </c>
      <c r="C41" s="290" t="s">
        <v>695</v>
      </c>
      <c r="D41" s="290" t="s">
        <v>705</v>
      </c>
      <c r="E41" s="293" t="s">
        <v>719</v>
      </c>
      <c r="F41" s="292"/>
      <c r="I41" s="286"/>
      <c r="J41" s="286"/>
      <c r="K41" s="286"/>
      <c r="L41" s="286"/>
      <c r="M41" s="286"/>
      <c r="N41" s="286"/>
      <c r="O41" s="286"/>
      <c r="P41" s="286"/>
      <c r="Q41" s="286"/>
    </row>
    <row r="42" spans="2:21" s="37" customFormat="1" ht="17">
      <c r="B42" s="288" t="s">
        <v>13</v>
      </c>
      <c r="C42" s="289" t="s">
        <v>718</v>
      </c>
      <c r="D42" s="290" t="s">
        <v>703</v>
      </c>
      <c r="E42" s="293" t="s">
        <v>720</v>
      </c>
      <c r="F42" s="292"/>
    </row>
    <row r="43" spans="2:21" s="37" customFormat="1" ht="68">
      <c r="B43" s="288" t="s">
        <v>14</v>
      </c>
      <c r="C43" s="289" t="s">
        <v>718</v>
      </c>
      <c r="D43" s="290" t="s">
        <v>703</v>
      </c>
      <c r="E43" s="293" t="s">
        <v>721</v>
      </c>
      <c r="F43" s="292"/>
    </row>
    <row r="44" spans="2:21" s="37" customFormat="1" ht="17">
      <c r="B44" s="288" t="s">
        <v>15</v>
      </c>
      <c r="C44" s="290" t="s">
        <v>696</v>
      </c>
      <c r="D44" s="290" t="s">
        <v>697</v>
      </c>
      <c r="E44" s="293"/>
      <c r="F44" s="292"/>
    </row>
    <row r="45" spans="2:21" s="37" customFormat="1" ht="17">
      <c r="B45" s="288" t="s">
        <v>16</v>
      </c>
      <c r="C45" s="290" t="s">
        <v>698</v>
      </c>
      <c r="D45" s="290" t="s">
        <v>699</v>
      </c>
      <c r="E45" s="293" t="s">
        <v>722</v>
      </c>
      <c r="F45" s="292"/>
    </row>
    <row r="46" spans="2:21" s="37" customFormat="1" ht="51">
      <c r="B46" s="288" t="s">
        <v>17</v>
      </c>
      <c r="C46" s="290" t="s">
        <v>698</v>
      </c>
      <c r="D46" s="290" t="s">
        <v>699</v>
      </c>
      <c r="E46" s="293" t="s">
        <v>723</v>
      </c>
      <c r="F46" s="292"/>
    </row>
    <row r="47" spans="2:21" ht="85">
      <c r="B47" s="288" t="s">
        <v>18</v>
      </c>
      <c r="C47" s="290" t="s">
        <v>700</v>
      </c>
      <c r="D47" s="290" t="s">
        <v>704</v>
      </c>
      <c r="E47" s="293" t="s">
        <v>724</v>
      </c>
      <c r="F47" s="292"/>
      <c r="G47" s="37"/>
      <c r="H47" s="37"/>
    </row>
    <row r="48" spans="2:21" ht="85">
      <c r="B48" s="288" t="s">
        <v>19</v>
      </c>
      <c r="C48" s="290" t="s">
        <v>700</v>
      </c>
      <c r="D48" s="290" t="s">
        <v>704</v>
      </c>
      <c r="E48" s="293" t="s">
        <v>725</v>
      </c>
      <c r="F48" s="291"/>
      <c r="G48" s="37"/>
      <c r="H48" s="37"/>
    </row>
    <row r="49" spans="2:8" s="37" customFormat="1" ht="119">
      <c r="B49" s="288" t="s">
        <v>20</v>
      </c>
      <c r="C49" s="290" t="s">
        <v>700</v>
      </c>
      <c r="D49" s="290" t="s">
        <v>704</v>
      </c>
      <c r="E49" s="293" t="s">
        <v>726</v>
      </c>
      <c r="F49" s="291"/>
    </row>
    <row r="50" spans="2:8" s="37" customFormat="1" ht="68">
      <c r="B50" s="288" t="s">
        <v>21</v>
      </c>
      <c r="C50" s="290" t="s">
        <v>700</v>
      </c>
      <c r="D50" s="290" t="s">
        <v>706</v>
      </c>
      <c r="E50" s="316" t="s">
        <v>727</v>
      </c>
      <c r="F50" s="291"/>
    </row>
    <row r="51" spans="2:8" s="37" customFormat="1" ht="68">
      <c r="B51" s="288" t="s">
        <v>22</v>
      </c>
      <c r="C51" s="290" t="s">
        <v>700</v>
      </c>
      <c r="D51" s="290" t="s">
        <v>706</v>
      </c>
      <c r="E51" s="293" t="s">
        <v>728</v>
      </c>
      <c r="F51" s="291"/>
    </row>
    <row r="52" spans="2:8" s="37" customFormat="1" ht="17">
      <c r="B52" s="288" t="s">
        <v>23</v>
      </c>
      <c r="C52" s="289" t="s">
        <v>718</v>
      </c>
      <c r="D52" s="290" t="s">
        <v>707</v>
      </c>
      <c r="E52" s="293"/>
      <c r="F52" s="291"/>
    </row>
    <row r="53" spans="2:8" s="37" customFormat="1" ht="51">
      <c r="B53" s="288" t="s">
        <v>24</v>
      </c>
      <c r="C53" s="290" t="s">
        <v>694</v>
      </c>
      <c r="D53" s="293" t="s">
        <v>708</v>
      </c>
      <c r="E53" s="293"/>
      <c r="F53" s="290" t="s">
        <v>733</v>
      </c>
    </row>
    <row r="54" spans="2:8" s="37" customFormat="1" ht="17">
      <c r="B54" s="288" t="s">
        <v>25</v>
      </c>
      <c r="C54" s="290" t="s">
        <v>701</v>
      </c>
      <c r="D54" s="290" t="s">
        <v>702</v>
      </c>
      <c r="E54" s="293"/>
      <c r="F54" s="290" t="s">
        <v>734</v>
      </c>
    </row>
    <row r="55" spans="2:8" s="37" customFormat="1" ht="17">
      <c r="B55" s="288" t="s">
        <v>26</v>
      </c>
      <c r="C55" s="289" t="s">
        <v>718</v>
      </c>
      <c r="D55" s="290" t="s">
        <v>709</v>
      </c>
      <c r="E55" s="293"/>
      <c r="F55" s="291"/>
    </row>
    <row r="56" spans="2:8" s="37" customFormat="1">
      <c r="B56"/>
      <c r="C56"/>
      <c r="D56" s="4"/>
      <c r="E56"/>
      <c r="F56"/>
      <c r="G56"/>
      <c r="H56"/>
    </row>
    <row r="57" spans="2:8" s="37" customFormat="1">
      <c r="B57" s="1" t="s">
        <v>608</v>
      </c>
      <c r="C57"/>
      <c r="D57" s="4"/>
      <c r="E57"/>
      <c r="F57"/>
      <c r="G57"/>
      <c r="H57"/>
    </row>
    <row r="58" spans="2:8" s="37" customFormat="1">
      <c r="B58" s="287" t="s">
        <v>609</v>
      </c>
      <c r="C58" s="287" t="s">
        <v>576</v>
      </c>
      <c r="D58" s="287" t="s">
        <v>621</v>
      </c>
      <c r="E58" s="287" t="s">
        <v>620</v>
      </c>
    </row>
    <row r="59" spans="2:8" s="37" customFormat="1" ht="17">
      <c r="B59" s="288" t="s">
        <v>610</v>
      </c>
      <c r="C59" s="288" t="s">
        <v>610</v>
      </c>
      <c r="D59" s="290"/>
      <c r="E59" s="290"/>
    </row>
    <row r="60" spans="2:8" s="37" customFormat="1" ht="17">
      <c r="B60" s="288" t="s">
        <v>611</v>
      </c>
      <c r="C60" s="288" t="s">
        <v>611</v>
      </c>
      <c r="D60" s="290"/>
      <c r="E60" s="290"/>
    </row>
    <row r="61" spans="2:8" ht="17">
      <c r="B61" s="288" t="s">
        <v>612</v>
      </c>
      <c r="C61" s="288" t="s">
        <v>612</v>
      </c>
      <c r="D61" s="290"/>
      <c r="E61" s="290"/>
      <c r="F61" s="37"/>
      <c r="G61" s="37"/>
      <c r="H61" s="37"/>
    </row>
    <row r="62" spans="2:8" ht="17">
      <c r="B62" s="288" t="s">
        <v>613</v>
      </c>
      <c r="C62" s="289" t="s">
        <v>729</v>
      </c>
      <c r="D62" s="290"/>
      <c r="E62" s="290" t="s">
        <v>735</v>
      </c>
      <c r="F62" s="37"/>
      <c r="G62" s="37"/>
      <c r="H62" s="37"/>
    </row>
    <row r="63" spans="2:8" ht="17">
      <c r="B63" s="288" t="s">
        <v>618</v>
      </c>
      <c r="C63" s="289" t="s">
        <v>694</v>
      </c>
      <c r="D63" s="290"/>
      <c r="E63" s="290" t="s">
        <v>736</v>
      </c>
      <c r="F63" s="37"/>
      <c r="G63" s="37"/>
      <c r="H63" s="37"/>
    </row>
    <row r="64" spans="2:8" ht="17">
      <c r="B64" s="288" t="s">
        <v>617</v>
      </c>
      <c r="C64" s="289" t="s">
        <v>730</v>
      </c>
      <c r="D64" s="290" t="s">
        <v>738</v>
      </c>
      <c r="E64" s="290"/>
      <c r="F64" s="37"/>
      <c r="G64" s="37"/>
      <c r="H64" s="37"/>
    </row>
    <row r="65" spans="2:8" ht="17">
      <c r="B65" s="288" t="s">
        <v>614</v>
      </c>
      <c r="C65" s="289" t="s">
        <v>730</v>
      </c>
      <c r="D65" s="455" t="s">
        <v>737</v>
      </c>
      <c r="E65" s="290"/>
      <c r="F65" s="37"/>
      <c r="G65" s="37"/>
      <c r="H65" s="37"/>
    </row>
    <row r="66" spans="2:8" ht="17">
      <c r="B66" s="288" t="s">
        <v>619</v>
      </c>
      <c r="C66" s="289" t="s">
        <v>730</v>
      </c>
      <c r="D66" s="456"/>
      <c r="E66" s="290"/>
      <c r="F66" s="37"/>
      <c r="G66" s="37"/>
      <c r="H66" s="37"/>
    </row>
    <row r="67" spans="2:8" ht="17">
      <c r="B67" s="288" t="s">
        <v>615</v>
      </c>
      <c r="C67" s="289" t="s">
        <v>730</v>
      </c>
      <c r="D67" s="457"/>
      <c r="E67" s="290"/>
      <c r="F67" s="37"/>
      <c r="G67" s="37"/>
      <c r="H67" s="37"/>
    </row>
    <row r="68" spans="2:8" ht="17">
      <c r="B68" s="288" t="s">
        <v>616</v>
      </c>
      <c r="C68" s="289" t="s">
        <v>694</v>
      </c>
      <c r="D68" s="290"/>
      <c r="E68" s="290"/>
      <c r="F68" s="37"/>
      <c r="G68" s="37"/>
      <c r="H68" s="37"/>
    </row>
    <row r="69" spans="2:8">
      <c r="B69" s="37"/>
      <c r="C69" s="37"/>
      <c r="D69" s="150"/>
      <c r="E69" s="37"/>
      <c r="F69" s="37"/>
      <c r="G69" s="37"/>
      <c r="H69" s="37"/>
    </row>
    <row r="70" spans="2:8">
      <c r="B70" s="299" t="s">
        <v>607</v>
      </c>
      <c r="C70" s="300">
        <f>39656668.31*(10^6)</f>
        <v>39656668310000</v>
      </c>
      <c r="D70" s="297" t="s">
        <v>29</v>
      </c>
    </row>
    <row r="71" spans="2:8">
      <c r="B71" s="399"/>
      <c r="C71" s="179"/>
      <c r="E71" s="37"/>
    </row>
    <row r="72" spans="2:8">
      <c r="B72" s="37"/>
      <c r="C72" s="37"/>
      <c r="D72" s="37"/>
      <c r="E72" s="37"/>
      <c r="F72" s="37"/>
    </row>
    <row r="73" spans="2:8">
      <c r="B73" s="1" t="s">
        <v>693</v>
      </c>
      <c r="C73" s="37"/>
      <c r="D73" s="37"/>
      <c r="E73" s="37"/>
      <c r="F73" s="37"/>
    </row>
    <row r="74" spans="2:8">
      <c r="B74" s="287" t="s">
        <v>415</v>
      </c>
      <c r="C74" s="287" t="s">
        <v>576</v>
      </c>
      <c r="D74" s="287" t="s">
        <v>577</v>
      </c>
      <c r="E74" s="287" t="s">
        <v>578</v>
      </c>
      <c r="F74" s="287" t="s">
        <v>621</v>
      </c>
    </row>
    <row r="75" spans="2:8" ht="17">
      <c r="B75" s="288" t="s">
        <v>2</v>
      </c>
      <c r="C75" s="289" t="s">
        <v>580</v>
      </c>
      <c r="D75" s="290" t="s">
        <v>582</v>
      </c>
      <c r="E75" s="293"/>
      <c r="F75" s="291"/>
    </row>
    <row r="76" spans="2:8" ht="17">
      <c r="B76" s="288" t="s">
        <v>3</v>
      </c>
      <c r="C76" s="290" t="s">
        <v>579</v>
      </c>
      <c r="D76" s="289" t="s">
        <v>581</v>
      </c>
      <c r="E76" s="353"/>
      <c r="F76" s="290" t="s">
        <v>622</v>
      </c>
    </row>
    <row r="77" spans="2:8" ht="17">
      <c r="B77" s="288" t="s">
        <v>4</v>
      </c>
      <c r="C77" s="290" t="s">
        <v>579</v>
      </c>
      <c r="D77" s="290" t="s">
        <v>600</v>
      </c>
      <c r="E77" s="293"/>
      <c r="F77" s="301"/>
    </row>
    <row r="78" spans="2:8" ht="17">
      <c r="B78" s="288" t="s">
        <v>5</v>
      </c>
      <c r="C78" s="289" t="s">
        <v>580</v>
      </c>
      <c r="D78" s="290" t="s">
        <v>583</v>
      </c>
      <c r="E78" s="293"/>
      <c r="F78" s="291"/>
    </row>
    <row r="79" spans="2:8" ht="17">
      <c r="B79" s="288" t="s">
        <v>6</v>
      </c>
      <c r="C79" s="289" t="s">
        <v>580</v>
      </c>
      <c r="D79" s="290" t="s">
        <v>584</v>
      </c>
      <c r="E79" s="293"/>
      <c r="F79" s="291"/>
    </row>
    <row r="80" spans="2:8" ht="17">
      <c r="B80" s="288" t="s">
        <v>7</v>
      </c>
      <c r="C80" s="289" t="s">
        <v>580</v>
      </c>
      <c r="D80" s="290" t="s">
        <v>585</v>
      </c>
      <c r="E80" s="293"/>
      <c r="F80" s="292"/>
    </row>
    <row r="81" spans="1:6" ht="17">
      <c r="B81" s="288" t="s">
        <v>8</v>
      </c>
      <c r="C81" s="289" t="s">
        <v>580</v>
      </c>
      <c r="D81" s="290" t="s">
        <v>586</v>
      </c>
      <c r="E81" s="293"/>
      <c r="F81" s="292"/>
    </row>
    <row r="82" spans="1:6" ht="17">
      <c r="B82" s="288" t="s">
        <v>9</v>
      </c>
      <c r="C82" s="289" t="s">
        <v>580</v>
      </c>
      <c r="D82" s="290" t="s">
        <v>587</v>
      </c>
      <c r="E82" s="293"/>
      <c r="F82" s="292"/>
    </row>
    <row r="83" spans="1:6" ht="34">
      <c r="B83" s="288" t="s">
        <v>10</v>
      </c>
      <c r="C83" s="290" t="s">
        <v>579</v>
      </c>
      <c r="D83" s="293" t="s">
        <v>597</v>
      </c>
      <c r="E83" s="293"/>
      <c r="F83" s="290" t="s">
        <v>623</v>
      </c>
    </row>
    <row r="84" spans="1:6" ht="51">
      <c r="B84" s="288" t="s">
        <v>11</v>
      </c>
      <c r="C84" s="290" t="s">
        <v>601</v>
      </c>
      <c r="D84" s="290" t="s">
        <v>588</v>
      </c>
      <c r="E84" s="293" t="s">
        <v>637</v>
      </c>
      <c r="F84" s="292"/>
    </row>
    <row r="85" spans="1:6" ht="34">
      <c r="B85" s="288" t="s">
        <v>12</v>
      </c>
      <c r="C85" s="290" t="s">
        <v>601</v>
      </c>
      <c r="D85" s="290" t="s">
        <v>588</v>
      </c>
      <c r="E85" s="293" t="s">
        <v>636</v>
      </c>
      <c r="F85" s="292"/>
    </row>
    <row r="86" spans="1:6" ht="17">
      <c r="B86" s="288" t="s">
        <v>13</v>
      </c>
      <c r="C86" s="289" t="s">
        <v>580</v>
      </c>
      <c r="D86" s="290" t="s">
        <v>589</v>
      </c>
      <c r="E86" s="293" t="s">
        <v>647</v>
      </c>
      <c r="F86" s="292"/>
    </row>
    <row r="87" spans="1:6" ht="34">
      <c r="B87" s="288" t="s">
        <v>14</v>
      </c>
      <c r="C87" s="289" t="s">
        <v>580</v>
      </c>
      <c r="D87" s="290" t="s">
        <v>589</v>
      </c>
      <c r="E87" s="293" t="s">
        <v>648</v>
      </c>
      <c r="F87" s="292"/>
    </row>
    <row r="88" spans="1:6" ht="17">
      <c r="B88" s="288" t="s">
        <v>15</v>
      </c>
      <c r="C88" s="290" t="s">
        <v>605</v>
      </c>
      <c r="D88" s="290" t="s">
        <v>590</v>
      </c>
      <c r="E88" s="293"/>
      <c r="F88" s="292"/>
    </row>
    <row r="89" spans="1:6" ht="17">
      <c r="B89" s="288" t="s">
        <v>16</v>
      </c>
      <c r="C89" s="290" t="s">
        <v>602</v>
      </c>
      <c r="D89" s="290" t="s">
        <v>591</v>
      </c>
      <c r="E89" s="293" t="s">
        <v>638</v>
      </c>
      <c r="F89" s="292"/>
    </row>
    <row r="90" spans="1:6" ht="34">
      <c r="B90" s="288" t="s">
        <v>17</v>
      </c>
      <c r="C90" s="290" t="s">
        <v>602</v>
      </c>
      <c r="D90" s="290" t="s">
        <v>591</v>
      </c>
      <c r="E90" s="293" t="s">
        <v>639</v>
      </c>
      <c r="F90" s="292"/>
    </row>
    <row r="91" spans="1:6" ht="34">
      <c r="B91" s="288" t="s">
        <v>18</v>
      </c>
      <c r="C91" s="290" t="s">
        <v>603</v>
      </c>
      <c r="D91" s="290" t="s">
        <v>592</v>
      </c>
      <c r="E91" s="293" t="s">
        <v>640</v>
      </c>
      <c r="F91" s="292"/>
    </row>
    <row r="92" spans="1:6" ht="51">
      <c r="A92" s="37"/>
      <c r="B92" s="288" t="s">
        <v>19</v>
      </c>
      <c r="C92" s="290" t="s">
        <v>603</v>
      </c>
      <c r="D92" s="290" t="s">
        <v>592</v>
      </c>
      <c r="E92" s="293" t="s">
        <v>642</v>
      </c>
      <c r="F92" s="291"/>
    </row>
    <row r="93" spans="1:6" ht="68">
      <c r="A93" s="37"/>
      <c r="B93" s="288" t="s">
        <v>20</v>
      </c>
      <c r="C93" s="290" t="s">
        <v>603</v>
      </c>
      <c r="D93" s="290" t="s">
        <v>592</v>
      </c>
      <c r="E93" s="293" t="s">
        <v>641</v>
      </c>
      <c r="F93" s="291"/>
    </row>
    <row r="94" spans="1:6" ht="34">
      <c r="A94" s="37"/>
      <c r="B94" s="288" t="s">
        <v>21</v>
      </c>
      <c r="C94" s="290" t="s">
        <v>603</v>
      </c>
      <c r="D94" s="290" t="s">
        <v>593</v>
      </c>
      <c r="E94" s="316" t="s">
        <v>643</v>
      </c>
      <c r="F94" s="291"/>
    </row>
    <row r="95" spans="1:6" ht="34">
      <c r="A95" s="37"/>
      <c r="B95" s="288" t="s">
        <v>22</v>
      </c>
      <c r="C95" s="290" t="s">
        <v>603</v>
      </c>
      <c r="D95" s="290" t="s">
        <v>593</v>
      </c>
      <c r="E95" s="293" t="s">
        <v>644</v>
      </c>
      <c r="F95" s="291"/>
    </row>
    <row r="96" spans="1:6" ht="17">
      <c r="B96" s="288" t="s">
        <v>23</v>
      </c>
      <c r="C96" s="289" t="s">
        <v>580</v>
      </c>
      <c r="D96" s="290" t="s">
        <v>594</v>
      </c>
      <c r="E96" s="293"/>
      <c r="F96" s="291"/>
    </row>
    <row r="97" spans="2:6" ht="34">
      <c r="B97" s="288" t="s">
        <v>24</v>
      </c>
      <c r="C97" s="290" t="s">
        <v>579</v>
      </c>
      <c r="D97" s="293" t="s">
        <v>598</v>
      </c>
      <c r="E97" s="293"/>
      <c r="F97" s="290" t="s">
        <v>624</v>
      </c>
    </row>
    <row r="98" spans="2:6" ht="17">
      <c r="B98" s="288" t="s">
        <v>25</v>
      </c>
      <c r="C98" s="290" t="s">
        <v>604</v>
      </c>
      <c r="D98" s="290" t="s">
        <v>596</v>
      </c>
      <c r="E98" s="293"/>
      <c r="F98" s="290" t="s">
        <v>685</v>
      </c>
    </row>
    <row r="99" spans="2:6" ht="17">
      <c r="B99" s="288" t="s">
        <v>26</v>
      </c>
      <c r="C99" s="289" t="s">
        <v>580</v>
      </c>
      <c r="D99" s="290" t="s">
        <v>595</v>
      </c>
      <c r="E99" s="293"/>
      <c r="F99" s="291"/>
    </row>
    <row r="100" spans="2:6" ht="17" customHeight="1">
      <c r="B100" s="37"/>
      <c r="C100" s="37"/>
      <c r="D100" s="37"/>
      <c r="E100" s="37"/>
      <c r="F100" s="37"/>
    </row>
    <row r="101" spans="2:6">
      <c r="B101" s="37"/>
      <c r="C101" s="37"/>
      <c r="D101" s="37"/>
      <c r="E101" s="37"/>
      <c r="F101" s="37"/>
    </row>
    <row r="102" spans="2:6">
      <c r="B102" s="37"/>
      <c r="C102" s="37"/>
      <c r="D102" s="37"/>
      <c r="E102" s="37"/>
      <c r="F102" s="37"/>
    </row>
    <row r="103" spans="2:6">
      <c r="B103" s="37"/>
      <c r="C103" s="37"/>
      <c r="D103" s="37"/>
      <c r="E103" s="37"/>
      <c r="F103" s="37"/>
    </row>
    <row r="104" spans="2:6">
      <c r="B104" s="37"/>
      <c r="C104" s="37"/>
      <c r="D104" s="37"/>
      <c r="E104" s="37"/>
      <c r="F104" s="37"/>
    </row>
    <row r="105" spans="2:6">
      <c r="B105" s="37"/>
      <c r="C105" s="37"/>
      <c r="D105" s="37"/>
      <c r="E105" s="37"/>
      <c r="F105" s="37"/>
    </row>
    <row r="106" spans="2:6">
      <c r="B106" s="37"/>
      <c r="C106" s="37"/>
      <c r="D106" s="37"/>
      <c r="E106" s="37"/>
      <c r="F106" s="37"/>
    </row>
    <row r="107" spans="2:6">
      <c r="B107" s="37"/>
      <c r="C107" s="37"/>
      <c r="D107" s="37"/>
      <c r="E107" s="37"/>
      <c r="F107" s="37"/>
    </row>
    <row r="108" spans="2:6">
      <c r="B108" s="37"/>
      <c r="C108" s="37"/>
      <c r="D108" s="37"/>
      <c r="E108" s="37"/>
      <c r="F108" s="37"/>
    </row>
  </sheetData>
  <mergeCells count="1">
    <mergeCell ref="D65:D67"/>
  </mergeCells>
  <phoneticPr fontId="34" type="noConversion"/>
  <hyperlinks>
    <hyperlink ref="B13" r:id="rId1" xr:uid="{18408D58-FD73-49D0-9BE6-AA9D6826B505}"/>
    <hyperlink ref="B18" r:id="rId2" xr:uid="{717372BC-744E-4FB7-B54D-67E3B2DD82BA}"/>
    <hyperlink ref="B7" r:id="rId3" xr:uid="{8C7D9AA0-3A7F-4541-A99F-B53AD6054F4D}"/>
  </hyperlinks>
  <pageMargins left="0.7" right="0.7" top="0.75" bottom="0.75" header="0.3" footer="0.3"/>
  <pageSetup orientation="portrait" horizontalDpi="1200" verticalDpi="1200"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B5" sqref="B5"/>
    </sheetView>
  </sheetViews>
  <sheetFormatPr defaultColWidth="9.08984375" defaultRowHeight="14.5"/>
  <cols>
    <col min="1" max="1" width="20.6328125" style="302" customWidth="1"/>
    <col min="2" max="3" width="6.1796875" style="302" customWidth="1"/>
    <col min="4" max="4" width="6.1796875" style="302" customWidth="1" collapsed="1"/>
    <col min="5" max="7" width="6.1796875" style="302" customWidth="1"/>
    <col min="8" max="9" width="5.54296875" style="302" customWidth="1"/>
    <col min="10" max="10" width="0.6328125" style="303" customWidth="1"/>
    <col min="11" max="12" width="5.54296875" style="302" customWidth="1"/>
    <col min="13" max="16384" width="9.08984375" style="302"/>
  </cols>
  <sheetData>
    <row r="1" spans="1:12" ht="30" customHeight="1">
      <c r="A1" s="458" t="s">
        <v>119</v>
      </c>
      <c r="B1" s="459"/>
      <c r="C1" s="459"/>
      <c r="D1" s="459"/>
      <c r="E1" s="459"/>
      <c r="F1" s="459"/>
      <c r="G1" s="459"/>
      <c r="H1" s="459"/>
      <c r="I1" s="459"/>
      <c r="J1" s="459"/>
      <c r="K1" s="459"/>
      <c r="L1" s="459"/>
    </row>
    <row r="2" spans="1:12">
      <c r="A2" s="460" t="s">
        <v>51</v>
      </c>
      <c r="B2" s="460"/>
      <c r="C2" s="460"/>
      <c r="D2" s="460"/>
      <c r="E2" s="460"/>
      <c r="F2" s="460"/>
      <c r="G2" s="460"/>
      <c r="H2" s="460"/>
      <c r="I2" s="460"/>
      <c r="J2" s="460"/>
      <c r="K2" s="460"/>
      <c r="L2" s="460"/>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120</v>
      </c>
      <c r="B5" s="46">
        <v>84.236999999999995</v>
      </c>
      <c r="C5" s="46">
        <v>145.02000000000001</v>
      </c>
      <c r="D5" s="47">
        <v>165.53299999999999</v>
      </c>
      <c r="E5" s="47">
        <v>174.054</v>
      </c>
      <c r="F5" s="47">
        <v>178.96</v>
      </c>
      <c r="G5" s="47">
        <v>182.27799999999999</v>
      </c>
      <c r="H5" s="71">
        <v>99.990000000000009</v>
      </c>
      <c r="I5" s="71">
        <v>100.00999999999999</v>
      </c>
      <c r="J5" s="90"/>
      <c r="K5" s="73">
        <v>3.06</v>
      </c>
      <c r="L5" s="73">
        <v>1.04</v>
      </c>
    </row>
    <row r="6" spans="1:12" ht="13.5" customHeight="1">
      <c r="A6" s="50" t="s">
        <v>36</v>
      </c>
      <c r="B6" s="91">
        <v>19.125</v>
      </c>
      <c r="C6" s="91">
        <v>31.992000000000001</v>
      </c>
      <c r="D6" s="53">
        <v>37.764000000000003</v>
      </c>
      <c r="E6" s="53">
        <v>39.494</v>
      </c>
      <c r="F6" s="53">
        <v>39.628999999999998</v>
      </c>
      <c r="G6" s="53">
        <v>38.875</v>
      </c>
      <c r="H6" s="53">
        <v>22.06</v>
      </c>
      <c r="I6" s="53">
        <v>21.33</v>
      </c>
      <c r="J6" s="53"/>
      <c r="K6" s="55">
        <v>2.9</v>
      </c>
      <c r="L6" s="55">
        <v>0.89</v>
      </c>
    </row>
    <row r="7" spans="1:12" ht="13.5" customHeight="1">
      <c r="A7" s="50" t="s">
        <v>37</v>
      </c>
      <c r="B7" s="91">
        <v>48.521999999999998</v>
      </c>
      <c r="C7" s="91">
        <v>69.293999999999997</v>
      </c>
      <c r="D7" s="53">
        <v>76.963999999999999</v>
      </c>
      <c r="E7" s="53">
        <v>79.251000000000005</v>
      </c>
      <c r="F7" s="53">
        <v>80.3</v>
      </c>
      <c r="G7" s="53">
        <v>80.805999999999997</v>
      </c>
      <c r="H7" s="53">
        <v>47.78</v>
      </c>
      <c r="I7" s="53">
        <v>44.33</v>
      </c>
      <c r="J7" s="54"/>
      <c r="K7" s="55">
        <v>2</v>
      </c>
      <c r="L7" s="55">
        <v>0.7</v>
      </c>
    </row>
    <row r="8" spans="1:12" ht="13.5" customHeight="1">
      <c r="A8" s="50" t="s">
        <v>85</v>
      </c>
      <c r="B8" s="91">
        <v>3.3079999999999998</v>
      </c>
      <c r="C8" s="91">
        <v>9.9039999999999999</v>
      </c>
      <c r="D8" s="53">
        <v>11.444000000000001</v>
      </c>
      <c r="E8" s="53">
        <v>12.468</v>
      </c>
      <c r="F8" s="53">
        <v>13.208</v>
      </c>
      <c r="G8" s="53">
        <v>13.795999999999999</v>
      </c>
      <c r="H8" s="53">
        <v>6.83</v>
      </c>
      <c r="I8" s="53">
        <v>7.57</v>
      </c>
      <c r="J8" s="54"/>
      <c r="K8" s="55">
        <v>6.28</v>
      </c>
      <c r="L8" s="55">
        <v>1.52</v>
      </c>
    </row>
    <row r="9" spans="1:12" ht="13.5" customHeight="1">
      <c r="A9" s="50" t="s">
        <v>38</v>
      </c>
      <c r="B9" s="91">
        <v>11.374000000000001</v>
      </c>
      <c r="C9" s="91">
        <v>24.399000000000001</v>
      </c>
      <c r="D9" s="53">
        <v>27.742999999999999</v>
      </c>
      <c r="E9" s="53">
        <v>29.661999999999999</v>
      </c>
      <c r="F9" s="53">
        <v>31.248999999999999</v>
      </c>
      <c r="G9" s="53">
        <v>32.802999999999997</v>
      </c>
      <c r="H9" s="53">
        <v>16.82</v>
      </c>
      <c r="I9" s="53">
        <v>18</v>
      </c>
      <c r="J9" s="54"/>
      <c r="K9" s="55">
        <v>4.33</v>
      </c>
      <c r="L9" s="55">
        <v>1.35</v>
      </c>
    </row>
    <row r="10" spans="1:12" ht="13.5" customHeight="1">
      <c r="A10" s="50" t="s">
        <v>121</v>
      </c>
      <c r="B10" s="91">
        <v>0</v>
      </c>
      <c r="C10" s="91">
        <v>0</v>
      </c>
      <c r="D10" s="53">
        <v>0</v>
      </c>
      <c r="E10" s="53">
        <v>0</v>
      </c>
      <c r="F10" s="53">
        <v>0</v>
      </c>
      <c r="G10" s="53">
        <v>0</v>
      </c>
      <c r="H10" s="53">
        <v>0</v>
      </c>
      <c r="I10" s="53">
        <v>0</v>
      </c>
      <c r="J10" s="54"/>
      <c r="K10" s="55" t="s">
        <v>39</v>
      </c>
      <c r="L10" s="55" t="s">
        <v>39</v>
      </c>
    </row>
    <row r="11" spans="1:12" ht="13.5" customHeight="1">
      <c r="A11" s="50" t="s">
        <v>64</v>
      </c>
      <c r="B11" s="91">
        <v>1.9079999999999999</v>
      </c>
      <c r="C11" s="91">
        <v>9.4320000000000004</v>
      </c>
      <c r="D11" s="53">
        <v>11.618</v>
      </c>
      <c r="E11" s="53">
        <v>13.179</v>
      </c>
      <c r="F11" s="53">
        <v>14.574</v>
      </c>
      <c r="G11" s="53">
        <v>15.999000000000001</v>
      </c>
      <c r="H11" s="53">
        <v>6.5</v>
      </c>
      <c r="I11" s="53">
        <v>8.7799999999999994</v>
      </c>
      <c r="J11" s="54"/>
      <c r="K11" s="55">
        <v>9.2899999999999991</v>
      </c>
      <c r="L11" s="55">
        <v>2.4300000000000002</v>
      </c>
    </row>
    <row r="12" spans="1:12" s="303" customFormat="1" ht="3" customHeight="1">
      <c r="A12" s="92"/>
      <c r="B12" s="93"/>
      <c r="C12" s="93"/>
      <c r="D12" s="94"/>
      <c r="E12" s="94"/>
      <c r="F12" s="94"/>
      <c r="G12" s="94"/>
      <c r="H12" s="95"/>
      <c r="I12" s="95"/>
      <c r="J12" s="95"/>
      <c r="K12" s="95"/>
      <c r="L12" s="95"/>
    </row>
    <row r="13" spans="1:12" ht="13.5" customHeight="1">
      <c r="A13" s="45" t="s">
        <v>122</v>
      </c>
      <c r="B13" s="46">
        <v>30.945</v>
      </c>
      <c r="C13" s="46">
        <v>42.96</v>
      </c>
      <c r="D13" s="47">
        <v>45.814</v>
      </c>
      <c r="E13" s="47">
        <v>46.411999999999999</v>
      </c>
      <c r="F13" s="47">
        <v>45.834000000000003</v>
      </c>
      <c r="G13" s="47">
        <v>44.567999999999998</v>
      </c>
      <c r="H13" s="71">
        <v>99.990000000000009</v>
      </c>
      <c r="I13" s="71">
        <v>100</v>
      </c>
      <c r="J13" s="90"/>
      <c r="K13" s="73">
        <v>1.84</v>
      </c>
      <c r="L13" s="73">
        <v>0.17</v>
      </c>
    </row>
    <row r="14" spans="1:12" ht="13.5" customHeight="1">
      <c r="A14" s="50" t="s">
        <v>36</v>
      </c>
      <c r="B14" s="91">
        <v>0</v>
      </c>
      <c r="C14" s="91">
        <v>0</v>
      </c>
      <c r="D14" s="53">
        <v>0</v>
      </c>
      <c r="E14" s="53">
        <v>0</v>
      </c>
      <c r="F14" s="53">
        <v>0</v>
      </c>
      <c r="G14" s="53">
        <v>0</v>
      </c>
      <c r="H14" s="53">
        <v>0</v>
      </c>
      <c r="I14" s="53">
        <v>0</v>
      </c>
      <c r="J14" s="54"/>
      <c r="K14" s="55" t="s">
        <v>39</v>
      </c>
      <c r="L14" s="55" t="s">
        <v>39</v>
      </c>
    </row>
    <row r="15" spans="1:12" ht="13.5" customHeight="1">
      <c r="A15" s="50" t="s">
        <v>37</v>
      </c>
      <c r="B15" s="91">
        <v>30.77</v>
      </c>
      <c r="C15" s="91">
        <v>40.781999999999996</v>
      </c>
      <c r="D15" s="53">
        <v>43.353999999999999</v>
      </c>
      <c r="E15" s="53">
        <v>43.738999999999997</v>
      </c>
      <c r="F15" s="53">
        <v>43.018000000000001</v>
      </c>
      <c r="G15" s="53">
        <v>41.668999999999997</v>
      </c>
      <c r="H15" s="53">
        <v>94.93</v>
      </c>
      <c r="I15" s="53">
        <v>93.5</v>
      </c>
      <c r="J15" s="54"/>
      <c r="K15" s="55">
        <v>1.58</v>
      </c>
      <c r="L15" s="55">
        <v>0.1</v>
      </c>
    </row>
    <row r="16" spans="1:12" ht="13.5" customHeight="1">
      <c r="A16" s="50" t="s">
        <v>85</v>
      </c>
      <c r="B16" s="91">
        <v>0</v>
      </c>
      <c r="C16" s="91">
        <v>1.2390000000000001</v>
      </c>
      <c r="D16" s="53">
        <v>1.452</v>
      </c>
      <c r="E16" s="53">
        <v>1.526</v>
      </c>
      <c r="F16" s="53">
        <v>1.4370000000000001</v>
      </c>
      <c r="G16" s="53">
        <v>1.3149999999999999</v>
      </c>
      <c r="H16" s="53">
        <v>2.88</v>
      </c>
      <c r="I16" s="53">
        <v>2.95</v>
      </c>
      <c r="J16" s="54"/>
      <c r="K16" s="55" t="s">
        <v>39</v>
      </c>
      <c r="L16" s="55">
        <v>0.27</v>
      </c>
    </row>
    <row r="17" spans="1:12" ht="13.5" customHeight="1">
      <c r="A17" s="50" t="s">
        <v>38</v>
      </c>
      <c r="B17" s="91">
        <v>0.17499999999999999</v>
      </c>
      <c r="C17" s="91">
        <v>0.255</v>
      </c>
      <c r="D17" s="53">
        <v>0.36399999999999999</v>
      </c>
      <c r="E17" s="53">
        <v>0.52200000000000002</v>
      </c>
      <c r="F17" s="53">
        <v>0.78400000000000003</v>
      </c>
      <c r="G17" s="53">
        <v>1.018</v>
      </c>
      <c r="H17" s="53">
        <v>0.59</v>
      </c>
      <c r="I17" s="53">
        <v>2.2799999999999998</v>
      </c>
      <c r="J17" s="54"/>
      <c r="K17" s="55">
        <v>2.11</v>
      </c>
      <c r="L17" s="55">
        <v>6.49</v>
      </c>
    </row>
    <row r="18" spans="1:12" ht="13.5" customHeight="1">
      <c r="A18" s="50" t="s">
        <v>121</v>
      </c>
      <c r="B18" s="91">
        <v>0</v>
      </c>
      <c r="C18" s="91">
        <v>0</v>
      </c>
      <c r="D18" s="53">
        <v>0</v>
      </c>
      <c r="E18" s="53">
        <v>0</v>
      </c>
      <c r="F18" s="53">
        <v>0</v>
      </c>
      <c r="G18" s="53">
        <v>0</v>
      </c>
      <c r="H18" s="53">
        <v>0</v>
      </c>
      <c r="I18" s="53">
        <v>0</v>
      </c>
      <c r="J18" s="54"/>
      <c r="K18" s="55" t="s">
        <v>39</v>
      </c>
      <c r="L18" s="55" t="s">
        <v>39</v>
      </c>
    </row>
    <row r="19" spans="1:12" ht="13.5" customHeight="1">
      <c r="A19" s="50" t="s">
        <v>64</v>
      </c>
      <c r="B19" s="91">
        <v>0</v>
      </c>
      <c r="C19" s="91">
        <v>0.68400000000000005</v>
      </c>
      <c r="D19" s="53">
        <v>0.64400000000000002</v>
      </c>
      <c r="E19" s="53">
        <v>0.625</v>
      </c>
      <c r="F19" s="53">
        <v>0.59499999999999997</v>
      </c>
      <c r="G19" s="53">
        <v>0.56599999999999995</v>
      </c>
      <c r="H19" s="53">
        <v>1.59</v>
      </c>
      <c r="I19" s="53">
        <v>1.27</v>
      </c>
      <c r="J19" s="54"/>
      <c r="K19" s="55" t="s">
        <v>39</v>
      </c>
      <c r="L19" s="55">
        <v>-0.86</v>
      </c>
    </row>
    <row r="20" spans="1:12" s="303" customFormat="1" ht="3" customHeight="1">
      <c r="A20" s="92"/>
      <c r="B20" s="93"/>
      <c r="C20" s="93"/>
      <c r="D20" s="94"/>
      <c r="E20" s="94"/>
      <c r="F20" s="94"/>
      <c r="G20" s="94"/>
      <c r="H20" s="95"/>
      <c r="I20" s="95"/>
      <c r="J20" s="95"/>
      <c r="K20" s="95"/>
      <c r="L20" s="95"/>
    </row>
    <row r="21" spans="1:12" ht="13.5" customHeight="1">
      <c r="A21" s="45" t="s">
        <v>123</v>
      </c>
      <c r="B21" s="46">
        <v>21.16</v>
      </c>
      <c r="C21" s="46">
        <v>23.187999999999999</v>
      </c>
      <c r="D21" s="47">
        <v>21.98</v>
      </c>
      <c r="E21" s="47">
        <v>21.879000000000001</v>
      </c>
      <c r="F21" s="47">
        <v>21.817</v>
      </c>
      <c r="G21" s="47">
        <v>21.684000000000001</v>
      </c>
      <c r="H21" s="71">
        <v>100.01</v>
      </c>
      <c r="I21" s="71">
        <v>100</v>
      </c>
      <c r="J21" s="90"/>
      <c r="K21" s="73">
        <v>0.51</v>
      </c>
      <c r="L21" s="73">
        <v>-0.3</v>
      </c>
    </row>
    <row r="22" spans="1:12" ht="13.5" customHeight="1">
      <c r="A22" s="50" t="s">
        <v>36</v>
      </c>
      <c r="B22" s="91">
        <v>0.53600000000000003</v>
      </c>
      <c r="C22" s="91">
        <v>0.318</v>
      </c>
      <c r="D22" s="53">
        <v>0.18</v>
      </c>
      <c r="E22" s="53">
        <v>0.114</v>
      </c>
      <c r="F22" s="53">
        <v>7.0000000000000007E-2</v>
      </c>
      <c r="G22" s="53">
        <v>4.2999999999999997E-2</v>
      </c>
      <c r="H22" s="53">
        <v>1.37</v>
      </c>
      <c r="I22" s="53">
        <v>0.2</v>
      </c>
      <c r="J22" s="54"/>
      <c r="K22" s="55">
        <v>-2.86</v>
      </c>
      <c r="L22" s="55">
        <v>-8.7200000000000006</v>
      </c>
    </row>
    <row r="23" spans="1:12" ht="13.5" customHeight="1">
      <c r="A23" s="50" t="s">
        <v>37</v>
      </c>
      <c r="B23" s="91">
        <v>8.8810000000000002</v>
      </c>
      <c r="C23" s="91">
        <v>3.3660000000000001</v>
      </c>
      <c r="D23" s="53">
        <v>2.2370000000000001</v>
      </c>
      <c r="E23" s="53">
        <v>1.6990000000000001</v>
      </c>
      <c r="F23" s="53">
        <v>1.31</v>
      </c>
      <c r="G23" s="53">
        <v>1.016</v>
      </c>
      <c r="H23" s="53">
        <v>14.52</v>
      </c>
      <c r="I23" s="53">
        <v>4.68</v>
      </c>
      <c r="J23" s="54"/>
      <c r="K23" s="55">
        <v>-5.25</v>
      </c>
      <c r="L23" s="55">
        <v>-5.3</v>
      </c>
    </row>
    <row r="24" spans="1:12" ht="13.5" customHeight="1">
      <c r="A24" s="50" t="s">
        <v>85</v>
      </c>
      <c r="B24" s="91">
        <v>7.3529999999999998</v>
      </c>
      <c r="C24" s="91">
        <v>10.9</v>
      </c>
      <c r="D24" s="53">
        <v>10.433</v>
      </c>
      <c r="E24" s="53">
        <v>10.444000000000001</v>
      </c>
      <c r="F24" s="53">
        <v>10.455</v>
      </c>
      <c r="G24" s="53">
        <v>10.427</v>
      </c>
      <c r="H24" s="53">
        <v>47.01</v>
      </c>
      <c r="I24" s="53">
        <v>48.09</v>
      </c>
      <c r="J24" s="54"/>
      <c r="K24" s="55">
        <v>2.21</v>
      </c>
      <c r="L24" s="55">
        <v>-0.2</v>
      </c>
    </row>
    <row r="25" spans="1:12" ht="13.5" customHeight="1">
      <c r="A25" s="50" t="s">
        <v>38</v>
      </c>
      <c r="B25" s="91">
        <v>3.1909999999999998</v>
      </c>
      <c r="C25" s="91">
        <v>6.0789999999999997</v>
      </c>
      <c r="D25" s="53">
        <v>6.5549999999999997</v>
      </c>
      <c r="E25" s="53">
        <v>6.8129999999999997</v>
      </c>
      <c r="F25" s="53">
        <v>6.9930000000000003</v>
      </c>
      <c r="G25" s="53">
        <v>7.0960000000000001</v>
      </c>
      <c r="H25" s="53">
        <v>26.22</v>
      </c>
      <c r="I25" s="53">
        <v>32.72</v>
      </c>
      <c r="J25" s="54"/>
      <c r="K25" s="55">
        <v>3.65</v>
      </c>
      <c r="L25" s="55">
        <v>0.71</v>
      </c>
    </row>
    <row r="26" spans="1:12" ht="13.5" customHeight="1">
      <c r="A26" s="50" t="s">
        <v>121</v>
      </c>
      <c r="B26" s="91">
        <v>1.0840000000000001</v>
      </c>
      <c r="C26" s="91">
        <v>2.2490000000000001</v>
      </c>
      <c r="D26" s="53">
        <v>2.0870000000000002</v>
      </c>
      <c r="E26" s="53">
        <v>2.173</v>
      </c>
      <c r="F26" s="53">
        <v>2.2370000000000001</v>
      </c>
      <c r="G26" s="53">
        <v>2.2759999999999998</v>
      </c>
      <c r="H26" s="53">
        <v>9.6999999999999993</v>
      </c>
      <c r="I26" s="53">
        <v>10.5</v>
      </c>
      <c r="J26" s="54"/>
      <c r="K26" s="55">
        <v>4.1399999999999997</v>
      </c>
      <c r="L26" s="55">
        <v>0.05</v>
      </c>
    </row>
    <row r="27" spans="1:12" ht="13.5" customHeight="1">
      <c r="A27" s="50" t="s">
        <v>64</v>
      </c>
      <c r="B27" s="91">
        <v>0.115</v>
      </c>
      <c r="C27" s="91">
        <v>0.27500000000000002</v>
      </c>
      <c r="D27" s="53">
        <v>0.48799999999999999</v>
      </c>
      <c r="E27" s="53">
        <v>0.63700000000000001</v>
      </c>
      <c r="F27" s="53">
        <v>0.753</v>
      </c>
      <c r="G27" s="53">
        <v>0.82599999999999996</v>
      </c>
      <c r="H27" s="53">
        <v>1.19</v>
      </c>
      <c r="I27" s="53">
        <v>3.81</v>
      </c>
      <c r="J27" s="54"/>
      <c r="K27" s="55">
        <v>4.96</v>
      </c>
      <c r="L27" s="55">
        <v>5.12</v>
      </c>
    </row>
    <row r="28" spans="1:12" s="303" customFormat="1" ht="3" customHeight="1">
      <c r="A28" s="92"/>
      <c r="B28" s="93"/>
      <c r="C28" s="93"/>
      <c r="D28" s="94"/>
      <c r="E28" s="94"/>
      <c r="F28" s="94"/>
      <c r="G28" s="94"/>
      <c r="H28" s="95"/>
      <c r="I28" s="95"/>
      <c r="J28" s="95"/>
      <c r="K28" s="95"/>
      <c r="L28" s="95"/>
    </row>
    <row r="29" spans="1:12" ht="13.5" customHeight="1">
      <c r="A29" s="45" t="s">
        <v>124</v>
      </c>
      <c r="B29" s="46">
        <v>13.616</v>
      </c>
      <c r="C29" s="46">
        <v>25.498000000000001</v>
      </c>
      <c r="D29" s="47">
        <v>28.228000000000002</v>
      </c>
      <c r="E29" s="47">
        <v>30.004000000000001</v>
      </c>
      <c r="F29" s="47">
        <v>31.234999999999999</v>
      </c>
      <c r="G29" s="47">
        <v>32.037999999999997</v>
      </c>
      <c r="H29" s="71">
        <v>100.00000000000001</v>
      </c>
      <c r="I29" s="71">
        <v>99.990000000000009</v>
      </c>
      <c r="J29" s="90"/>
      <c r="K29" s="73">
        <v>3.55</v>
      </c>
      <c r="L29" s="73">
        <v>1.04</v>
      </c>
    </row>
    <row r="30" spans="1:12" ht="13.5" customHeight="1">
      <c r="A30" s="50" t="s">
        <v>36</v>
      </c>
      <c r="B30" s="91">
        <v>0</v>
      </c>
      <c r="C30" s="91">
        <v>0.113</v>
      </c>
      <c r="D30" s="53">
        <v>0.104</v>
      </c>
      <c r="E30" s="53">
        <v>9.9000000000000005E-2</v>
      </c>
      <c r="F30" s="53">
        <v>9.4E-2</v>
      </c>
      <c r="G30" s="53">
        <v>0.09</v>
      </c>
      <c r="H30" s="53">
        <v>0.44</v>
      </c>
      <c r="I30" s="53">
        <v>0.28000000000000003</v>
      </c>
      <c r="J30" s="54"/>
      <c r="K30" s="55" t="s">
        <v>39</v>
      </c>
      <c r="L30" s="55">
        <v>-1.05</v>
      </c>
    </row>
    <row r="31" spans="1:12" ht="13.5" customHeight="1">
      <c r="A31" s="50" t="s">
        <v>37</v>
      </c>
      <c r="B31" s="91">
        <v>5.6669999999999998</v>
      </c>
      <c r="C31" s="91">
        <v>3.3879999999999999</v>
      </c>
      <c r="D31" s="53">
        <v>2.302</v>
      </c>
      <c r="E31" s="53">
        <v>1.986</v>
      </c>
      <c r="F31" s="53">
        <v>1.704</v>
      </c>
      <c r="G31" s="53">
        <v>1.4950000000000001</v>
      </c>
      <c r="H31" s="53">
        <v>13.29</v>
      </c>
      <c r="I31" s="53">
        <v>4.66</v>
      </c>
      <c r="J31" s="54"/>
      <c r="K31" s="55">
        <v>-2.82</v>
      </c>
      <c r="L31" s="55">
        <v>-3.65</v>
      </c>
    </row>
    <row r="32" spans="1:12" ht="13.5" customHeight="1">
      <c r="A32" s="50" t="s">
        <v>85</v>
      </c>
      <c r="B32" s="91">
        <v>1.9</v>
      </c>
      <c r="C32" s="91">
        <v>3.8220000000000001</v>
      </c>
      <c r="D32" s="53">
        <v>5.2060000000000004</v>
      </c>
      <c r="E32" s="53">
        <v>5.6520000000000001</v>
      </c>
      <c r="F32" s="53">
        <v>6.0049999999999999</v>
      </c>
      <c r="G32" s="53">
        <v>6.2549999999999999</v>
      </c>
      <c r="H32" s="53">
        <v>14.99</v>
      </c>
      <c r="I32" s="53">
        <v>19.52</v>
      </c>
      <c r="J32" s="54"/>
      <c r="K32" s="55">
        <v>3.96</v>
      </c>
      <c r="L32" s="55">
        <v>2.2599999999999998</v>
      </c>
    </row>
    <row r="33" spans="1:12" ht="13.5" customHeight="1">
      <c r="A33" s="50" t="s">
        <v>38</v>
      </c>
      <c r="B33" s="91">
        <v>5.86</v>
      </c>
      <c r="C33" s="91">
        <v>14.516</v>
      </c>
      <c r="D33" s="53">
        <v>16.369</v>
      </c>
      <c r="E33" s="53">
        <v>17.687999999999999</v>
      </c>
      <c r="F33" s="53">
        <v>18.648</v>
      </c>
      <c r="G33" s="53">
        <v>19.315000000000001</v>
      </c>
      <c r="H33" s="53">
        <v>56.93</v>
      </c>
      <c r="I33" s="53">
        <v>60.29</v>
      </c>
      <c r="J33" s="54"/>
      <c r="K33" s="55">
        <v>5.17</v>
      </c>
      <c r="L33" s="55">
        <v>1.31</v>
      </c>
    </row>
    <row r="34" spans="1:12" ht="13.5" customHeight="1">
      <c r="A34" s="50" t="s">
        <v>121</v>
      </c>
      <c r="B34" s="91">
        <v>8.3000000000000004E-2</v>
      </c>
      <c r="C34" s="91">
        <v>0.38600000000000001</v>
      </c>
      <c r="D34" s="53">
        <v>0.45100000000000001</v>
      </c>
      <c r="E34" s="53">
        <v>0.504</v>
      </c>
      <c r="F34" s="53">
        <v>0.52600000000000002</v>
      </c>
      <c r="G34" s="53">
        <v>0.53</v>
      </c>
      <c r="H34" s="53">
        <v>1.51</v>
      </c>
      <c r="I34" s="53">
        <v>1.65</v>
      </c>
      <c r="J34" s="54"/>
      <c r="K34" s="55">
        <v>8.8800000000000008</v>
      </c>
      <c r="L34" s="55">
        <v>1.45</v>
      </c>
    </row>
    <row r="35" spans="1:12" ht="13.5" customHeight="1">
      <c r="A35" s="50" t="s">
        <v>64</v>
      </c>
      <c r="B35" s="91">
        <v>0.107</v>
      </c>
      <c r="C35" s="91">
        <v>3.274</v>
      </c>
      <c r="D35" s="53">
        <v>3.7959999999999998</v>
      </c>
      <c r="E35" s="53">
        <v>4.0739999999999998</v>
      </c>
      <c r="F35" s="53">
        <v>4.2590000000000003</v>
      </c>
      <c r="G35" s="53">
        <v>4.3540000000000001</v>
      </c>
      <c r="H35" s="53">
        <v>12.84</v>
      </c>
      <c r="I35" s="53">
        <v>13.59</v>
      </c>
      <c r="J35" s="54"/>
      <c r="K35" s="55">
        <v>20.93</v>
      </c>
      <c r="L35" s="55">
        <v>1.3</v>
      </c>
    </row>
    <row r="36" spans="1:12">
      <c r="H36" s="304"/>
      <c r="I36" s="304"/>
      <c r="J36" s="305"/>
      <c r="K36" s="304"/>
      <c r="L36" s="304"/>
    </row>
    <row r="37" spans="1:12">
      <c r="H37" s="304"/>
      <c r="I37" s="304"/>
      <c r="J37" s="305"/>
      <c r="K37" s="304"/>
      <c r="L37" s="304"/>
    </row>
    <row r="38" spans="1:12">
      <c r="H38" s="304"/>
      <c r="I38" s="304"/>
      <c r="J38" s="305"/>
      <c r="K38" s="304"/>
      <c r="L38" s="304"/>
    </row>
    <row r="39" spans="1:12">
      <c r="H39" s="304"/>
      <c r="I39" s="304"/>
      <c r="J39" s="305"/>
      <c r="K39" s="304"/>
      <c r="L39" s="304"/>
    </row>
    <row r="40" spans="1:12">
      <c r="H40" s="304"/>
      <c r="I40" s="304"/>
      <c r="J40" s="305"/>
      <c r="K40" s="304"/>
      <c r="L40" s="304"/>
    </row>
    <row r="41" spans="1:12">
      <c r="H41" s="304"/>
      <c r="I41" s="304"/>
      <c r="J41" s="305"/>
      <c r="K41" s="304"/>
      <c r="L41" s="304"/>
    </row>
    <row r="42" spans="1:12">
      <c r="H42" s="304"/>
      <c r="I42" s="304"/>
      <c r="J42" s="305"/>
      <c r="K42" s="304"/>
      <c r="L42" s="304"/>
    </row>
    <row r="43" spans="1:12">
      <c r="H43" s="304"/>
      <c r="I43" s="304"/>
      <c r="J43" s="305"/>
      <c r="K43" s="304"/>
      <c r="L43" s="304"/>
    </row>
    <row r="44" spans="1:12">
      <c r="H44" s="304"/>
      <c r="I44" s="304"/>
      <c r="J44" s="305"/>
      <c r="K44" s="304"/>
      <c r="L44" s="304"/>
    </row>
    <row r="45" spans="1:12">
      <c r="H45" s="304"/>
      <c r="I45" s="304"/>
      <c r="J45" s="305"/>
      <c r="K45" s="304"/>
      <c r="L45" s="304"/>
    </row>
    <row r="46" spans="1:12">
      <c r="H46" s="304"/>
      <c r="I46" s="304"/>
      <c r="J46" s="305"/>
      <c r="K46" s="304"/>
      <c r="L46" s="304"/>
    </row>
    <row r="47" spans="1:12">
      <c r="H47" s="304"/>
      <c r="I47" s="304"/>
      <c r="J47" s="305"/>
      <c r="K47" s="304"/>
      <c r="L47" s="304"/>
    </row>
    <row r="48" spans="1:12">
      <c r="H48" s="304"/>
      <c r="I48" s="304"/>
      <c r="J48" s="305"/>
      <c r="K48" s="304"/>
      <c r="L48" s="304"/>
    </row>
    <row r="49" spans="8:12">
      <c r="H49" s="304"/>
      <c r="I49" s="304"/>
      <c r="J49" s="305"/>
      <c r="K49" s="304"/>
      <c r="L49" s="304"/>
    </row>
    <row r="50" spans="8:12">
      <c r="H50" s="304"/>
      <c r="I50" s="304"/>
      <c r="J50" s="305"/>
      <c r="K50" s="304"/>
      <c r="L50" s="304"/>
    </row>
    <row r="51" spans="8:12">
      <c r="H51" s="304"/>
      <c r="I51" s="304"/>
      <c r="J51" s="305"/>
      <c r="K51" s="304"/>
      <c r="L51" s="304"/>
    </row>
    <row r="52" spans="8:12">
      <c r="H52" s="304"/>
      <c r="I52" s="304"/>
      <c r="J52" s="305"/>
      <c r="K52" s="304"/>
      <c r="L52" s="304"/>
    </row>
    <row r="53" spans="8:12">
      <c r="H53" s="304"/>
      <c r="I53" s="304"/>
      <c r="J53" s="305"/>
      <c r="K53" s="304"/>
      <c r="L53" s="304"/>
    </row>
    <row r="54" spans="8:12">
      <c r="H54" s="304"/>
      <c r="I54" s="304"/>
      <c r="J54" s="305"/>
      <c r="K54" s="304"/>
      <c r="L54" s="304"/>
    </row>
    <row r="55" spans="8:12">
      <c r="H55" s="304"/>
      <c r="I55" s="304"/>
      <c r="J55" s="305"/>
      <c r="K55" s="304"/>
      <c r="L55" s="304"/>
    </row>
    <row r="56" spans="8:12">
      <c r="H56" s="304"/>
      <c r="I56" s="304"/>
      <c r="J56" s="305"/>
      <c r="K56" s="304"/>
      <c r="L56" s="304"/>
    </row>
    <row r="57" spans="8:12">
      <c r="H57" s="304"/>
      <c r="I57" s="304"/>
      <c r="J57" s="305"/>
      <c r="K57" s="304"/>
      <c r="L57" s="304"/>
    </row>
    <row r="58" spans="8:12">
      <c r="H58" s="304"/>
      <c r="I58" s="304"/>
      <c r="J58" s="305"/>
      <c r="K58" s="304"/>
      <c r="L58" s="304"/>
    </row>
    <row r="59" spans="8:12">
      <c r="H59" s="304"/>
      <c r="I59" s="304"/>
      <c r="J59" s="305"/>
      <c r="K59" s="304"/>
      <c r="L59" s="304"/>
    </row>
    <row r="60" spans="8:12">
      <c r="H60" s="304"/>
      <c r="I60" s="304"/>
      <c r="J60" s="305"/>
      <c r="K60" s="304"/>
      <c r="L60" s="304"/>
    </row>
    <row r="61" spans="8:12">
      <c r="H61" s="304"/>
      <c r="I61" s="304"/>
      <c r="J61" s="305"/>
      <c r="K61" s="304"/>
      <c r="L61" s="304"/>
    </row>
    <row r="62" spans="8:12">
      <c r="H62" s="304"/>
      <c r="I62" s="304"/>
      <c r="J62" s="305"/>
      <c r="K62" s="304"/>
      <c r="L62" s="304"/>
    </row>
    <row r="63" spans="8:12">
      <c r="H63" s="304"/>
      <c r="I63" s="304"/>
      <c r="J63" s="305"/>
      <c r="K63" s="304"/>
      <c r="L63" s="304"/>
    </row>
    <row r="64" spans="8:12">
      <c r="H64" s="304"/>
      <c r="I64" s="304"/>
      <c r="J64" s="305"/>
      <c r="K64" s="304"/>
      <c r="L64" s="304"/>
    </row>
    <row r="65" spans="8:12">
      <c r="H65" s="304"/>
      <c r="I65" s="304"/>
      <c r="J65" s="305"/>
      <c r="K65" s="304"/>
      <c r="L65" s="304"/>
    </row>
    <row r="66" spans="8:12">
      <c r="H66" s="304"/>
      <c r="I66" s="304"/>
      <c r="J66" s="305"/>
      <c r="K66" s="304"/>
      <c r="L66" s="304"/>
    </row>
    <row r="67" spans="8:12">
      <c r="H67" s="304"/>
      <c r="I67" s="304"/>
      <c r="J67" s="305"/>
      <c r="K67" s="304"/>
      <c r="L67" s="304"/>
    </row>
    <row r="68" spans="8:12">
      <c r="H68" s="304"/>
      <c r="I68" s="304"/>
      <c r="J68" s="305"/>
      <c r="K68" s="304"/>
      <c r="L68" s="304"/>
    </row>
    <row r="69" spans="8:12">
      <c r="H69" s="304"/>
      <c r="I69" s="304"/>
      <c r="J69" s="305"/>
      <c r="K69" s="304"/>
      <c r="L69" s="304"/>
    </row>
    <row r="70" spans="8:12">
      <c r="H70" s="304"/>
      <c r="I70" s="304"/>
      <c r="J70" s="305"/>
      <c r="K70" s="304"/>
      <c r="L70" s="304"/>
    </row>
    <row r="71" spans="8:12">
      <c r="H71" s="304"/>
      <c r="I71" s="304"/>
      <c r="J71" s="305"/>
      <c r="K71" s="304"/>
      <c r="L71" s="304"/>
    </row>
    <row r="72" spans="8:12">
      <c r="H72" s="304"/>
      <c r="I72" s="304"/>
      <c r="J72" s="305"/>
      <c r="K72" s="304"/>
      <c r="L72" s="304"/>
    </row>
    <row r="73" spans="8:12">
      <c r="H73" s="304"/>
      <c r="I73" s="304"/>
      <c r="J73" s="305"/>
      <c r="K73" s="304"/>
      <c r="L73" s="304"/>
    </row>
    <row r="74" spans="8:12">
      <c r="H74" s="304"/>
      <c r="I74" s="304"/>
      <c r="J74" s="305"/>
      <c r="K74" s="304"/>
      <c r="L74" s="304"/>
    </row>
    <row r="75" spans="8:12">
      <c r="H75" s="304"/>
      <c r="I75" s="304"/>
      <c r="J75" s="305"/>
      <c r="K75" s="304"/>
      <c r="L75" s="304"/>
    </row>
    <row r="76" spans="8:12">
      <c r="H76" s="304"/>
      <c r="I76" s="304"/>
      <c r="J76" s="305"/>
      <c r="K76" s="304"/>
      <c r="L76" s="304"/>
    </row>
    <row r="77" spans="8:12">
      <c r="H77" s="304"/>
      <c r="I77" s="304"/>
      <c r="J77" s="305"/>
      <c r="K77" s="304"/>
      <c r="L77" s="304"/>
    </row>
    <row r="78" spans="8:12">
      <c r="H78" s="304"/>
      <c r="I78" s="304"/>
      <c r="J78" s="305"/>
      <c r="K78" s="304"/>
      <c r="L78" s="304"/>
    </row>
    <row r="79" spans="8:12">
      <c r="H79" s="304"/>
      <c r="I79" s="304"/>
      <c r="J79" s="305"/>
      <c r="K79" s="304"/>
      <c r="L79" s="304"/>
    </row>
    <row r="80" spans="8:12">
      <c r="H80" s="304"/>
      <c r="I80" s="304"/>
      <c r="J80" s="305"/>
      <c r="K80" s="304"/>
      <c r="L80" s="304"/>
    </row>
    <row r="81" spans="8:12">
      <c r="H81" s="304"/>
      <c r="I81" s="304"/>
      <c r="J81" s="305"/>
      <c r="K81" s="304"/>
      <c r="L81" s="304"/>
    </row>
    <row r="82" spans="8:12">
      <c r="H82" s="304"/>
      <c r="I82" s="304"/>
      <c r="J82" s="305"/>
      <c r="K82" s="304"/>
      <c r="L82" s="304"/>
    </row>
    <row r="83" spans="8:12">
      <c r="H83" s="304"/>
      <c r="I83" s="304"/>
      <c r="J83" s="305"/>
      <c r="K83" s="304"/>
      <c r="L83" s="304"/>
    </row>
    <row r="84" spans="8:12">
      <c r="H84" s="304"/>
      <c r="I84" s="304"/>
      <c r="J84" s="305"/>
      <c r="K84" s="304"/>
      <c r="L84" s="304"/>
    </row>
    <row r="85" spans="8:12">
      <c r="H85" s="304"/>
      <c r="I85" s="304"/>
      <c r="J85" s="305"/>
      <c r="K85" s="304"/>
      <c r="L85" s="304"/>
    </row>
    <row r="86" spans="8:12">
      <c r="H86" s="304"/>
      <c r="I86" s="304"/>
      <c r="J86" s="305"/>
      <c r="K86" s="304"/>
      <c r="L86" s="304"/>
    </row>
    <row r="87" spans="8:12">
      <c r="H87" s="304"/>
      <c r="I87" s="304"/>
      <c r="J87" s="305"/>
      <c r="K87" s="304"/>
      <c r="L87" s="304"/>
    </row>
    <row r="88" spans="8:12">
      <c r="H88" s="304"/>
      <c r="I88" s="304"/>
      <c r="J88" s="305"/>
      <c r="K88" s="304"/>
      <c r="L88" s="304"/>
    </row>
    <row r="89" spans="8:12">
      <c r="H89" s="304"/>
      <c r="I89" s="304"/>
      <c r="J89" s="305"/>
      <c r="K89" s="304"/>
      <c r="L89" s="304"/>
    </row>
    <row r="90" spans="8:12">
      <c r="H90" s="304"/>
      <c r="I90" s="304"/>
      <c r="J90" s="305"/>
      <c r="K90" s="304"/>
      <c r="L90" s="304"/>
    </row>
    <row r="91" spans="8:12">
      <c r="H91" s="304"/>
      <c r="I91" s="304"/>
      <c r="J91" s="305"/>
      <c r="K91" s="304"/>
      <c r="L91" s="304"/>
    </row>
    <row r="92" spans="8:12">
      <c r="H92" s="304"/>
      <c r="I92" s="304"/>
      <c r="J92" s="305"/>
      <c r="K92" s="304"/>
      <c r="L92" s="304"/>
    </row>
    <row r="93" spans="8:12">
      <c r="H93" s="304"/>
      <c r="I93" s="304"/>
      <c r="J93" s="305"/>
      <c r="K93" s="304"/>
      <c r="L93" s="304"/>
    </row>
    <row r="94" spans="8:12">
      <c r="H94" s="304"/>
      <c r="I94" s="304"/>
      <c r="J94" s="305"/>
      <c r="K94" s="304"/>
      <c r="L94" s="304"/>
    </row>
    <row r="95" spans="8:12">
      <c r="H95" s="304"/>
      <c r="I95" s="304"/>
      <c r="J95" s="305"/>
      <c r="K95" s="304"/>
      <c r="L95" s="304"/>
    </row>
  </sheetData>
  <mergeCells count="4">
    <mergeCell ref="A1:L1"/>
    <mergeCell ref="A2:L2"/>
    <mergeCell ref="H3:I3"/>
    <mergeCell ref="K3:L3"/>
  </mergeCells>
  <phoneticPr fontId="3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BG108"/>
  <sheetViews>
    <sheetView zoomScale="70" zoomScaleNormal="70" workbookViewId="0">
      <selection activeCell="AI23" sqref="AI23"/>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3" width="4.453125" style="38" customWidth="1"/>
    <col min="14" max="14" width="20.6328125" style="38" customWidth="1"/>
    <col min="15" max="48" width="6.1796875" style="160" customWidth="1"/>
    <col min="49" max="16384" width="9.08984375" style="38"/>
  </cols>
  <sheetData>
    <row r="2" spans="1:49" ht="16">
      <c r="A2" s="464" t="s">
        <v>30</v>
      </c>
      <c r="B2" s="465"/>
      <c r="C2" s="465"/>
      <c r="D2" s="465"/>
      <c r="E2" s="465"/>
      <c r="F2" s="465"/>
      <c r="G2" s="465"/>
      <c r="H2" s="465"/>
      <c r="I2" s="465"/>
      <c r="J2" s="465"/>
      <c r="K2" s="465"/>
      <c r="L2" s="465"/>
      <c r="O2" s="38"/>
      <c r="P2" s="38"/>
      <c r="Q2" s="38"/>
      <c r="R2" s="38"/>
      <c r="S2" s="38"/>
      <c r="T2" s="294"/>
      <c r="U2" s="294"/>
      <c r="V2" s="294"/>
      <c r="X2" s="295"/>
      <c r="Y2" s="295"/>
      <c r="Z2" s="295"/>
      <c r="AA2" s="295"/>
      <c r="AB2" s="295"/>
      <c r="AC2" s="295"/>
      <c r="AD2" s="295"/>
      <c r="AE2" s="295"/>
      <c r="AF2" s="295"/>
      <c r="AG2" s="295"/>
      <c r="AH2" s="296"/>
      <c r="AI2" s="296"/>
      <c r="AJ2" s="296"/>
      <c r="AK2" s="296"/>
      <c r="AM2" s="295"/>
      <c r="AN2" s="295"/>
      <c r="AO2" s="295"/>
      <c r="AP2" s="295"/>
      <c r="AQ2" s="295"/>
      <c r="AR2" s="296"/>
      <c r="AS2" s="296"/>
      <c r="AT2" s="296"/>
      <c r="AU2" s="296"/>
    </row>
    <row r="3" spans="1:49">
      <c r="A3" s="466" t="s">
        <v>118</v>
      </c>
      <c r="B3" s="466"/>
      <c r="C3" s="466"/>
      <c r="D3" s="466"/>
      <c r="E3" s="466"/>
      <c r="F3" s="466"/>
      <c r="G3" s="466"/>
      <c r="H3" s="466"/>
      <c r="I3" s="466"/>
      <c r="J3" s="466"/>
      <c r="K3" s="466"/>
      <c r="L3" s="466"/>
      <c r="N3" s="163" t="s">
        <v>439</v>
      </c>
      <c r="O3" s="163"/>
      <c r="P3" s="163"/>
      <c r="Q3" s="163"/>
      <c r="R3" s="163"/>
      <c r="S3" s="163"/>
      <c r="T3" s="163"/>
      <c r="U3" s="163"/>
      <c r="V3" s="163"/>
      <c r="W3" s="163"/>
      <c r="X3" s="163"/>
      <c r="Y3" s="163"/>
      <c r="Z3" s="163"/>
      <c r="AA3" s="163"/>
      <c r="AB3" s="163"/>
      <c r="AC3" s="163"/>
      <c r="AD3" s="163"/>
      <c r="AE3" s="163"/>
      <c r="AF3" s="163"/>
      <c r="AG3" s="163"/>
      <c r="AH3" s="163"/>
      <c r="AI3" s="163"/>
      <c r="AJ3" s="163"/>
      <c r="AK3" s="163"/>
      <c r="AM3" s="163"/>
      <c r="AN3" s="163"/>
      <c r="AO3" s="163"/>
      <c r="AP3" s="163"/>
      <c r="AQ3" s="163"/>
      <c r="AR3" s="163"/>
      <c r="AS3" s="163"/>
      <c r="AT3" s="163"/>
      <c r="AU3" s="163"/>
    </row>
    <row r="4" spans="1:49" ht="15" customHeight="1">
      <c r="A4" s="39"/>
      <c r="B4" s="40"/>
      <c r="C4" s="40"/>
      <c r="D4" s="40"/>
      <c r="E4" s="40"/>
      <c r="F4" s="40"/>
      <c r="G4" s="40"/>
      <c r="H4" s="461" t="s">
        <v>31</v>
      </c>
      <c r="I4" s="461"/>
      <c r="J4" s="41"/>
      <c r="K4" s="461" t="s">
        <v>32</v>
      </c>
      <c r="L4" s="461"/>
      <c r="N4" s="39"/>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9" ht="15" customHeight="1">
      <c r="A5" s="39"/>
      <c r="B5" s="42">
        <v>2000</v>
      </c>
      <c r="C5" s="42">
        <v>2018</v>
      </c>
      <c r="D5" s="42">
        <v>2025</v>
      </c>
      <c r="E5" s="42">
        <v>2030</v>
      </c>
      <c r="F5" s="42">
        <v>2035</v>
      </c>
      <c r="G5" s="42">
        <v>2040</v>
      </c>
      <c r="H5" s="43">
        <v>2018</v>
      </c>
      <c r="I5" s="43">
        <v>2040</v>
      </c>
      <c r="J5" s="44"/>
      <c r="K5" s="43" t="s">
        <v>33</v>
      </c>
      <c r="L5" s="43" t="s">
        <v>34</v>
      </c>
      <c r="N5" s="39"/>
      <c r="O5" s="154">
        <v>2000</v>
      </c>
      <c r="P5" s="154">
        <v>2018</v>
      </c>
      <c r="Q5" s="154">
        <v>2019</v>
      </c>
      <c r="R5" s="166">
        <v>2020</v>
      </c>
      <c r="S5" s="154">
        <v>2021</v>
      </c>
      <c r="T5" s="154">
        <v>2022</v>
      </c>
      <c r="U5" s="154">
        <v>2023</v>
      </c>
      <c r="V5" s="154">
        <v>2024</v>
      </c>
      <c r="W5" s="166">
        <v>2025</v>
      </c>
      <c r="X5" s="154">
        <v>2026</v>
      </c>
      <c r="Y5" s="154">
        <v>2027</v>
      </c>
      <c r="Z5" s="154">
        <v>2028</v>
      </c>
      <c r="AA5" s="154">
        <v>2029</v>
      </c>
      <c r="AB5" s="166">
        <v>2030</v>
      </c>
      <c r="AC5" s="154">
        <v>2031</v>
      </c>
      <c r="AD5" s="154">
        <v>2032</v>
      </c>
      <c r="AE5" s="154">
        <v>2033</v>
      </c>
      <c r="AF5" s="154">
        <v>2034</v>
      </c>
      <c r="AG5" s="166">
        <v>2035</v>
      </c>
      <c r="AH5" s="154">
        <v>2036</v>
      </c>
      <c r="AI5" s="154">
        <v>2037</v>
      </c>
      <c r="AJ5" s="154">
        <v>2038</v>
      </c>
      <c r="AK5" s="154">
        <v>2039</v>
      </c>
      <c r="AL5" s="166">
        <v>2040</v>
      </c>
      <c r="AM5" s="154">
        <v>2041</v>
      </c>
      <c r="AN5" s="154">
        <v>2042</v>
      </c>
      <c r="AO5" s="154">
        <v>2043</v>
      </c>
      <c r="AP5" s="154">
        <v>2044</v>
      </c>
      <c r="AQ5" s="166">
        <v>2045</v>
      </c>
      <c r="AR5" s="154">
        <v>2046</v>
      </c>
      <c r="AS5" s="154">
        <v>2047</v>
      </c>
      <c r="AT5" s="154">
        <v>2048</v>
      </c>
      <c r="AU5" s="154">
        <v>2049</v>
      </c>
      <c r="AV5" s="154">
        <v>2050</v>
      </c>
      <c r="AW5" s="180" t="s">
        <v>448</v>
      </c>
    </row>
    <row r="6" spans="1:49" ht="13.5" customHeight="1">
      <c r="A6" s="45" t="s">
        <v>35</v>
      </c>
      <c r="B6" s="46"/>
      <c r="C6" s="46"/>
      <c r="D6" s="47"/>
      <c r="E6" s="47"/>
      <c r="F6" s="47"/>
      <c r="G6" s="47"/>
      <c r="H6" s="48"/>
      <c r="I6" s="48"/>
      <c r="J6" s="49"/>
      <c r="K6" s="48"/>
      <c r="L6" s="48"/>
      <c r="N6" s="45" t="s">
        <v>35</v>
      </c>
      <c r="O6" s="157"/>
      <c r="P6" s="157"/>
      <c r="Q6" s="158"/>
      <c r="R6" s="167"/>
      <c r="S6" s="158"/>
      <c r="T6" s="158"/>
      <c r="U6" s="158"/>
      <c r="V6" s="158"/>
      <c r="W6" s="167"/>
      <c r="X6" s="158"/>
      <c r="Y6" s="158"/>
      <c r="Z6" s="158"/>
      <c r="AA6" s="158"/>
      <c r="AB6" s="167"/>
      <c r="AC6" s="158"/>
      <c r="AD6" s="158"/>
      <c r="AE6" s="158"/>
      <c r="AF6" s="158"/>
      <c r="AG6" s="167"/>
      <c r="AH6" s="158"/>
      <c r="AI6" s="158"/>
      <c r="AJ6" s="158"/>
      <c r="AK6" s="158"/>
      <c r="AL6" s="167"/>
      <c r="AM6" s="158"/>
      <c r="AN6" s="158"/>
      <c r="AO6" s="158"/>
      <c r="AP6" s="158"/>
      <c r="AQ6" s="167"/>
      <c r="AR6" s="158"/>
      <c r="AS6" s="158"/>
      <c r="AT6" s="158"/>
      <c r="AU6" s="158"/>
      <c r="AV6" s="158"/>
    </row>
    <row r="7" spans="1:49" ht="13.5" customHeight="1">
      <c r="A7" s="50" t="s">
        <v>442</v>
      </c>
      <c r="B7" s="51">
        <v>35.962000000000003</v>
      </c>
      <c r="C7" s="51">
        <v>71.519000000000005</v>
      </c>
      <c r="D7" s="52">
        <v>81.052000000000007</v>
      </c>
      <c r="E7" s="52">
        <v>84.32</v>
      </c>
      <c r="F7" s="52">
        <v>86.070999999999998</v>
      </c>
      <c r="G7" s="52">
        <v>87.108999999999995</v>
      </c>
      <c r="H7" s="53">
        <v>100</v>
      </c>
      <c r="I7" s="53">
        <v>100</v>
      </c>
      <c r="J7" s="54"/>
      <c r="K7" s="55">
        <v>3.89</v>
      </c>
      <c r="L7" s="55">
        <v>0.9</v>
      </c>
      <c r="N7" s="50" t="s">
        <v>442</v>
      </c>
      <c r="O7" s="159">
        <f>B7*$A$44</f>
        <v>1426133105764220.3</v>
      </c>
      <c r="P7" s="159">
        <f t="shared" ref="P7:P40" si="0">C7*$A$44</f>
        <v>2836205260862890</v>
      </c>
      <c r="Q7" s="161">
        <f>SUM(Q8:Q12)</f>
        <v>2892446922669067.5</v>
      </c>
      <c r="R7" s="161">
        <v>2837044297264079.5</v>
      </c>
      <c r="S7" s="161">
        <v>2912485893783687.5</v>
      </c>
      <c r="T7" s="161">
        <v>2987927490303296</v>
      </c>
      <c r="U7" s="161">
        <v>3063369086822904</v>
      </c>
      <c r="V7" s="161">
        <v>3138810683342512</v>
      </c>
      <c r="W7" s="161">
        <v>3214252279862120.5</v>
      </c>
      <c r="X7" s="161">
        <v>3240171878269544</v>
      </c>
      <c r="Y7" s="161">
        <v>3266091476676960</v>
      </c>
      <c r="Z7" s="161">
        <v>3292011075084376</v>
      </c>
      <c r="AA7" s="161">
        <v>3317930673491792</v>
      </c>
      <c r="AB7" s="161">
        <v>3343850271899199.5</v>
      </c>
      <c r="AC7" s="161">
        <v>3357738037141360</v>
      </c>
      <c r="AD7" s="161">
        <v>3371625802383524</v>
      </c>
      <c r="AE7" s="161">
        <v>3385513567625684</v>
      </c>
      <c r="AF7" s="161">
        <v>3399401332867848</v>
      </c>
      <c r="AG7" s="161">
        <v>3413289098110010</v>
      </c>
      <c r="AH7" s="161">
        <v>3421521822451166</v>
      </c>
      <c r="AI7" s="161">
        <v>3429754546792322</v>
      </c>
      <c r="AJ7" s="161">
        <v>3437987271133478</v>
      </c>
      <c r="AK7" s="161">
        <v>3446219995474634</v>
      </c>
      <c r="AL7" s="161">
        <v>3454452719815790</v>
      </c>
      <c r="AM7" s="161">
        <v>3470225498691620</v>
      </c>
      <c r="AN7" s="161">
        <v>3480857331293808</v>
      </c>
      <c r="AO7" s="161">
        <v>3491489163896000</v>
      </c>
      <c r="AP7" s="161">
        <v>3502120996498188</v>
      </c>
      <c r="AQ7" s="161">
        <v>3512752829100376</v>
      </c>
      <c r="AR7" s="161">
        <v>3523384661702564</v>
      </c>
      <c r="AS7" s="161">
        <v>3534016494304756</v>
      </c>
      <c r="AT7" s="161">
        <v>3544648326906944</v>
      </c>
      <c r="AU7" s="161">
        <v>3555280159509132</v>
      </c>
      <c r="AV7" s="161">
        <v>3565911992111324</v>
      </c>
      <c r="AW7" s="184">
        <f>(AV7/R7)^(1/30)-1</f>
        <v>7.6510229549342501E-3</v>
      </c>
    </row>
    <row r="8" spans="1:49" ht="13.5" customHeight="1">
      <c r="A8" s="56" t="s">
        <v>46</v>
      </c>
      <c r="B8" s="51">
        <v>0.27300000000000002</v>
      </c>
      <c r="C8" s="51">
        <v>0.219</v>
      </c>
      <c r="D8" s="52">
        <v>0.26</v>
      </c>
      <c r="E8" s="52">
        <v>0.28599999999999998</v>
      </c>
      <c r="F8" s="52">
        <v>0.29899999999999999</v>
      </c>
      <c r="G8" s="52">
        <v>0.30299999999999999</v>
      </c>
      <c r="H8" s="53">
        <v>0.31</v>
      </c>
      <c r="I8" s="53">
        <v>0.35</v>
      </c>
      <c r="J8" s="54"/>
      <c r="K8" s="55">
        <v>-1.21</v>
      </c>
      <c r="L8" s="55">
        <v>1.49</v>
      </c>
      <c r="N8" s="56" t="s">
        <v>46</v>
      </c>
      <c r="O8" s="159">
        <f t="shared" ref="O8:O40" si="1">B8*$A$44</f>
        <v>10826270448630</v>
      </c>
      <c r="P8" s="159">
        <f t="shared" si="0"/>
        <v>8684810359890</v>
      </c>
      <c r="Q8" s="161">
        <f>P8*P$73</f>
        <v>8604864684595.3535</v>
      </c>
      <c r="R8" s="161">
        <v>8189147173063.1895</v>
      </c>
      <c r="S8" s="161">
        <v>8613464490570.5508</v>
      </c>
      <c r="T8" s="161">
        <v>9037781808077.9141</v>
      </c>
      <c r="U8" s="161">
        <v>9462099125585.2754</v>
      </c>
      <c r="V8" s="161">
        <v>9886416443092.6367</v>
      </c>
      <c r="W8" s="161">
        <v>10310733760600</v>
      </c>
      <c r="X8" s="161">
        <v>10516948435812</v>
      </c>
      <c r="Y8" s="161">
        <v>10723163111024</v>
      </c>
      <c r="Z8" s="161">
        <v>10929377786236</v>
      </c>
      <c r="AA8" s="161">
        <v>11135592461448</v>
      </c>
      <c r="AB8" s="161">
        <v>11341807136660</v>
      </c>
      <c r="AC8" s="161">
        <v>11444914474266</v>
      </c>
      <c r="AD8" s="161">
        <v>11548021811872</v>
      </c>
      <c r="AE8" s="161">
        <v>11651129149478</v>
      </c>
      <c r="AF8" s="161">
        <v>11754236487084</v>
      </c>
      <c r="AG8" s="161">
        <v>11857343824690</v>
      </c>
      <c r="AH8" s="161">
        <v>11889069159338</v>
      </c>
      <c r="AI8" s="161">
        <v>11920794493986</v>
      </c>
      <c r="AJ8" s="161">
        <v>11952519828634</v>
      </c>
      <c r="AK8" s="161">
        <v>11984245163282</v>
      </c>
      <c r="AL8" s="161">
        <v>12015970497930</v>
      </c>
      <c r="AM8" s="161">
        <v>12142871836522</v>
      </c>
      <c r="AN8" s="161">
        <v>12204880445152.172</v>
      </c>
      <c r="AO8" s="161">
        <v>12266889053782.359</v>
      </c>
      <c r="AP8" s="161">
        <v>12328897662412.531</v>
      </c>
      <c r="AQ8" s="161">
        <v>12390906271042.719</v>
      </c>
      <c r="AR8" s="161">
        <v>12452914879672.906</v>
      </c>
      <c r="AS8" s="161">
        <v>12514923488303.078</v>
      </c>
      <c r="AT8" s="161">
        <v>12576932096933.266</v>
      </c>
      <c r="AU8" s="161">
        <v>12638940705563.453</v>
      </c>
      <c r="AV8" s="161">
        <v>12700949314193.625</v>
      </c>
      <c r="AW8" s="181"/>
    </row>
    <row r="9" spans="1:49" ht="13.5" customHeight="1">
      <c r="A9" s="56" t="s">
        <v>42</v>
      </c>
      <c r="B9" s="51">
        <v>33.057000000000002</v>
      </c>
      <c r="C9" s="51">
        <v>62.287999999999997</v>
      </c>
      <c r="D9" s="52">
        <v>69.561999999999998</v>
      </c>
      <c r="E9" s="52">
        <v>71.578999999999994</v>
      </c>
      <c r="F9" s="52">
        <v>72.447999999999993</v>
      </c>
      <c r="G9" s="52">
        <v>72.816000000000003</v>
      </c>
      <c r="H9" s="53">
        <v>87.09</v>
      </c>
      <c r="I9" s="53">
        <v>83.59</v>
      </c>
      <c r="J9" s="54"/>
      <c r="K9" s="55">
        <v>3.58</v>
      </c>
      <c r="L9" s="55">
        <v>0.71</v>
      </c>
      <c r="N9" s="56" t="s">
        <v>42</v>
      </c>
      <c r="O9" s="159">
        <f t="shared" si="1"/>
        <v>1310930484323670</v>
      </c>
      <c r="P9" s="159">
        <f t="shared" si="0"/>
        <v>2470134555693280</v>
      </c>
      <c r="Q9" s="161">
        <f>P9*P$74</f>
        <v>2467354036804733</v>
      </c>
      <c r="R9" s="161">
        <v>2370035875705594</v>
      </c>
      <c r="S9" s="161">
        <v>2447748132760519</v>
      </c>
      <c r="T9" s="161">
        <v>2525460389815444.5</v>
      </c>
      <c r="U9" s="161">
        <v>2603172646870369.5</v>
      </c>
      <c r="V9" s="161">
        <v>2680884903925295</v>
      </c>
      <c r="W9" s="161">
        <v>2758597160980220</v>
      </c>
      <c r="X9" s="161">
        <v>2774594660976476</v>
      </c>
      <c r="Y9" s="161">
        <v>2790592160972728</v>
      </c>
      <c r="Z9" s="161">
        <v>2806589660968984</v>
      </c>
      <c r="AA9" s="161">
        <v>2822587160965236</v>
      </c>
      <c r="AB9" s="161">
        <v>2838584660961489.5</v>
      </c>
      <c r="AC9" s="161">
        <v>2845476989913766</v>
      </c>
      <c r="AD9" s="161">
        <v>2852369318866044</v>
      </c>
      <c r="AE9" s="161">
        <v>2859261647818322</v>
      </c>
      <c r="AF9" s="161">
        <v>2866153976770600</v>
      </c>
      <c r="AG9" s="161">
        <v>2873046305722879.5</v>
      </c>
      <c r="AH9" s="161">
        <v>2875965036510496</v>
      </c>
      <c r="AI9" s="161">
        <v>2878883767298112</v>
      </c>
      <c r="AJ9" s="161">
        <v>2881802498085728</v>
      </c>
      <c r="AK9" s="161">
        <v>2884721228873344</v>
      </c>
      <c r="AL9" s="161">
        <v>2887639959660960</v>
      </c>
      <c r="AM9" s="161">
        <v>2895856821334793</v>
      </c>
      <c r="AN9" s="161">
        <v>2900461321040751</v>
      </c>
      <c r="AO9" s="161">
        <v>2905065820746709</v>
      </c>
      <c r="AP9" s="161">
        <v>2909670320452667</v>
      </c>
      <c r="AQ9" s="161">
        <v>2914274820158623</v>
      </c>
      <c r="AR9" s="161">
        <v>2918879319864581</v>
      </c>
      <c r="AS9" s="161">
        <v>2923483819570539</v>
      </c>
      <c r="AT9" s="161">
        <v>2928088319276497</v>
      </c>
      <c r="AU9" s="161">
        <v>2932692818982455</v>
      </c>
      <c r="AV9" s="161">
        <v>2937297318688413</v>
      </c>
      <c r="AW9" s="181"/>
    </row>
    <row r="10" spans="1:49" ht="13.5" customHeight="1">
      <c r="A10" s="56" t="s">
        <v>43</v>
      </c>
      <c r="B10" s="51">
        <v>0.31900000000000001</v>
      </c>
      <c r="C10" s="51">
        <v>3.653</v>
      </c>
      <c r="D10" s="52">
        <v>4.5960000000000001</v>
      </c>
      <c r="E10" s="52">
        <v>5.1059999999999999</v>
      </c>
      <c r="F10" s="52">
        <v>5.3440000000000003</v>
      </c>
      <c r="G10" s="52">
        <v>5.4160000000000004</v>
      </c>
      <c r="H10" s="53">
        <v>5.1100000000000003</v>
      </c>
      <c r="I10" s="53">
        <v>6.22</v>
      </c>
      <c r="J10" s="54"/>
      <c r="K10" s="55">
        <v>14.5</v>
      </c>
      <c r="L10" s="55">
        <v>1.81</v>
      </c>
      <c r="N10" s="56" t="s">
        <v>43</v>
      </c>
      <c r="O10" s="159">
        <f t="shared" si="1"/>
        <v>12650477190890</v>
      </c>
      <c r="P10" s="159">
        <f t="shared" si="0"/>
        <v>144865809336430</v>
      </c>
      <c r="Q10" s="161">
        <f>P10*P$75</f>
        <v>206920692334812.41</v>
      </c>
      <c r="R10" s="161">
        <v>255967507075802</v>
      </c>
      <c r="S10" s="161">
        <v>241226415171193.59</v>
      </c>
      <c r="T10" s="161">
        <v>226485323266585.22</v>
      </c>
      <c r="U10" s="161">
        <v>211744231361976.81</v>
      </c>
      <c r="V10" s="161">
        <v>197003139457368.44</v>
      </c>
      <c r="W10" s="161">
        <v>182262047552760</v>
      </c>
      <c r="X10" s="161">
        <v>186307027720380</v>
      </c>
      <c r="Y10" s="161">
        <v>190352007888000</v>
      </c>
      <c r="Z10" s="161">
        <v>194396988055620</v>
      </c>
      <c r="AA10" s="161">
        <v>198441968223240</v>
      </c>
      <c r="AB10" s="161">
        <v>202486948390860</v>
      </c>
      <c r="AC10" s="161">
        <v>204374605802416</v>
      </c>
      <c r="AD10" s="161">
        <v>206262263213972</v>
      </c>
      <c r="AE10" s="161">
        <v>208149920625528</v>
      </c>
      <c r="AF10" s="161">
        <v>210037578037084</v>
      </c>
      <c r="AG10" s="161">
        <v>211925235448640</v>
      </c>
      <c r="AH10" s="161">
        <v>212496291472304</v>
      </c>
      <c r="AI10" s="161">
        <v>213067347495968</v>
      </c>
      <c r="AJ10" s="161">
        <v>213638403519632</v>
      </c>
      <c r="AK10" s="161">
        <v>214209459543296</v>
      </c>
      <c r="AL10" s="161">
        <v>214780515566960</v>
      </c>
      <c r="AM10" s="161">
        <v>217107040107813.5</v>
      </c>
      <c r="AN10" s="161">
        <v>218236654296037.5</v>
      </c>
      <c r="AO10" s="161">
        <v>219366268484262</v>
      </c>
      <c r="AP10" s="161">
        <v>220495882672486</v>
      </c>
      <c r="AQ10" s="161">
        <v>221625496860710.5</v>
      </c>
      <c r="AR10" s="161">
        <v>222755111048934.5</v>
      </c>
      <c r="AS10" s="161">
        <v>223884725237159</v>
      </c>
      <c r="AT10" s="161">
        <v>225014339425383</v>
      </c>
      <c r="AU10" s="161">
        <v>226143953613607</v>
      </c>
      <c r="AV10" s="161">
        <v>227273567801831.5</v>
      </c>
      <c r="AW10" s="181"/>
    </row>
    <row r="11" spans="1:49" ht="13.5" customHeight="1">
      <c r="A11" s="56" t="s">
        <v>44</v>
      </c>
      <c r="B11" s="51">
        <v>2.3130000000000002</v>
      </c>
      <c r="C11" s="51">
        <v>5.359</v>
      </c>
      <c r="D11" s="52">
        <v>6.633</v>
      </c>
      <c r="E11" s="52">
        <v>7.3479999999999999</v>
      </c>
      <c r="F11" s="52">
        <v>7.98</v>
      </c>
      <c r="G11" s="52">
        <v>8.5749999999999993</v>
      </c>
      <c r="H11" s="53">
        <v>7.49</v>
      </c>
      <c r="I11" s="53">
        <v>9.84</v>
      </c>
      <c r="J11" s="54"/>
      <c r="K11" s="55">
        <v>4.78</v>
      </c>
      <c r="L11" s="55">
        <v>2.16</v>
      </c>
      <c r="N11" s="56" t="s">
        <v>44</v>
      </c>
      <c r="O11" s="159">
        <f t="shared" si="1"/>
        <v>91725873801030</v>
      </c>
      <c r="P11" s="159">
        <f t="shared" si="0"/>
        <v>212520085473290</v>
      </c>
      <c r="Q11" s="161">
        <f>P11*P$77</f>
        <v>209567328844926.31</v>
      </c>
      <c r="R11" s="161">
        <v>202851767309621.31</v>
      </c>
      <c r="S11" s="161">
        <v>214889950027743.03</v>
      </c>
      <c r="T11" s="161">
        <v>226928132745864.78</v>
      </c>
      <c r="U11" s="161">
        <v>238966315463986.5</v>
      </c>
      <c r="V11" s="161">
        <v>251004498182108.25</v>
      </c>
      <c r="W11" s="161">
        <v>263042680900230</v>
      </c>
      <c r="X11" s="161">
        <v>268713584468558</v>
      </c>
      <c r="Y11" s="161">
        <v>274384488036888</v>
      </c>
      <c r="Z11" s="161">
        <v>280055391605218</v>
      </c>
      <c r="AA11" s="161">
        <v>285726295173548</v>
      </c>
      <c r="AB11" s="161">
        <v>291397198741880</v>
      </c>
      <c r="AC11" s="161">
        <v>296409801616264</v>
      </c>
      <c r="AD11" s="161">
        <v>301422404490648</v>
      </c>
      <c r="AE11" s="161">
        <v>306435007365032</v>
      </c>
      <c r="AF11" s="161">
        <v>311447610239416</v>
      </c>
      <c r="AG11" s="161">
        <v>316460213113800</v>
      </c>
      <c r="AH11" s="161">
        <v>321179356642688</v>
      </c>
      <c r="AI11" s="161">
        <v>325898500171578</v>
      </c>
      <c r="AJ11" s="161">
        <v>330617643700468</v>
      </c>
      <c r="AK11" s="161">
        <v>335336787229358</v>
      </c>
      <c r="AL11" s="161">
        <v>340055930758250</v>
      </c>
      <c r="AM11" s="161">
        <v>345166353414462</v>
      </c>
      <c r="AN11" s="161">
        <v>350009994847502</v>
      </c>
      <c r="AO11" s="161">
        <v>354853636280540</v>
      </c>
      <c r="AP11" s="161">
        <v>359697277713578</v>
      </c>
      <c r="AQ11" s="161">
        <v>364540919146618</v>
      </c>
      <c r="AR11" s="161">
        <v>369384560579656</v>
      </c>
      <c r="AS11" s="161">
        <v>374228202012696</v>
      </c>
      <c r="AT11" s="161">
        <v>379071843445734</v>
      </c>
      <c r="AU11" s="161">
        <v>383915484878772</v>
      </c>
      <c r="AV11" s="161">
        <v>388759126311812</v>
      </c>
      <c r="AW11" s="181"/>
    </row>
    <row r="12" spans="1:49" ht="13.5" customHeight="1">
      <c r="A12" s="57" t="s">
        <v>45</v>
      </c>
      <c r="B12" s="51">
        <v>0</v>
      </c>
      <c r="C12" s="51">
        <v>0</v>
      </c>
      <c r="D12" s="52">
        <v>0</v>
      </c>
      <c r="E12" s="52">
        <v>0</v>
      </c>
      <c r="F12" s="52">
        <v>0</v>
      </c>
      <c r="G12" s="52">
        <v>0</v>
      </c>
      <c r="H12" s="53">
        <v>0</v>
      </c>
      <c r="I12" s="53">
        <v>0</v>
      </c>
      <c r="J12" s="54"/>
      <c r="K12" s="55" t="s">
        <v>39</v>
      </c>
      <c r="L12" s="55" t="s">
        <v>39</v>
      </c>
      <c r="N12" s="57" t="s">
        <v>45</v>
      </c>
      <c r="O12" s="159">
        <f t="shared" si="1"/>
        <v>0</v>
      </c>
      <c r="P12" s="159">
        <f t="shared" si="0"/>
        <v>0</v>
      </c>
      <c r="Q12" s="161">
        <f>P12*P$78</f>
        <v>0</v>
      </c>
      <c r="R12" s="161">
        <v>0</v>
      </c>
      <c r="S12" s="161">
        <v>0</v>
      </c>
      <c r="T12" s="161">
        <v>0</v>
      </c>
      <c r="U12" s="161">
        <v>0</v>
      </c>
      <c r="V12" s="161">
        <v>0</v>
      </c>
      <c r="W12" s="161">
        <v>0</v>
      </c>
      <c r="X12" s="161">
        <v>0</v>
      </c>
      <c r="Y12" s="161">
        <v>0</v>
      </c>
      <c r="Z12" s="161">
        <v>0</v>
      </c>
      <c r="AA12" s="161">
        <v>0</v>
      </c>
      <c r="AB12" s="161">
        <v>0</v>
      </c>
      <c r="AC12" s="161">
        <v>0</v>
      </c>
      <c r="AD12" s="161">
        <v>0</v>
      </c>
      <c r="AE12" s="161">
        <v>0</v>
      </c>
      <c r="AF12" s="161">
        <v>0</v>
      </c>
      <c r="AG12" s="161">
        <v>0</v>
      </c>
      <c r="AH12" s="161">
        <v>0</v>
      </c>
      <c r="AI12" s="161">
        <v>0</v>
      </c>
      <c r="AJ12" s="161">
        <v>0</v>
      </c>
      <c r="AK12" s="161">
        <v>0</v>
      </c>
      <c r="AL12" s="161">
        <v>0</v>
      </c>
      <c r="AM12" s="173">
        <v>0</v>
      </c>
      <c r="AN12" s="173">
        <v>0</v>
      </c>
      <c r="AO12" s="173">
        <v>0</v>
      </c>
      <c r="AP12" s="173">
        <v>0</v>
      </c>
      <c r="AQ12" s="173">
        <v>0</v>
      </c>
      <c r="AR12" s="173">
        <v>0</v>
      </c>
      <c r="AS12" s="173">
        <v>0</v>
      </c>
      <c r="AT12" s="173">
        <v>0</v>
      </c>
      <c r="AU12" s="173">
        <v>0</v>
      </c>
      <c r="AV12" s="173">
        <v>0</v>
      </c>
      <c r="AW12" s="181"/>
    </row>
    <row r="13" spans="1:49" s="63" customFormat="1" ht="3" customHeight="1">
      <c r="A13" s="58"/>
      <c r="B13" s="59"/>
      <c r="C13" s="59"/>
      <c r="D13" s="60"/>
      <c r="E13" s="60"/>
      <c r="F13" s="60"/>
      <c r="G13" s="60"/>
      <c r="H13" s="61"/>
      <c r="I13" s="61"/>
      <c r="J13" s="61"/>
      <c r="K13" s="62"/>
      <c r="L13" s="62"/>
      <c r="N13" s="58"/>
      <c r="O13" s="159">
        <f t="shared" si="1"/>
        <v>0</v>
      </c>
      <c r="P13" s="159">
        <f t="shared" si="0"/>
        <v>0</v>
      </c>
      <c r="Q13" s="161"/>
      <c r="R13" s="161">
        <v>-5</v>
      </c>
      <c r="S13" s="161">
        <v>-4</v>
      </c>
      <c r="T13" s="161">
        <v>-3</v>
      </c>
      <c r="U13" s="161">
        <v>-2</v>
      </c>
      <c r="V13" s="161">
        <v>-1</v>
      </c>
      <c r="W13" s="161">
        <v>0</v>
      </c>
      <c r="X13" s="161"/>
      <c r="Y13" s="161"/>
      <c r="Z13" s="161"/>
      <c r="AA13" s="161"/>
      <c r="AB13" s="161">
        <v>0</v>
      </c>
      <c r="AC13" s="161"/>
      <c r="AD13" s="161"/>
      <c r="AE13" s="161"/>
      <c r="AF13" s="161"/>
      <c r="AG13" s="161">
        <v>0</v>
      </c>
      <c r="AH13" s="161"/>
      <c r="AI13" s="161"/>
      <c r="AJ13" s="161"/>
      <c r="AK13" s="161"/>
      <c r="AL13" s="161">
        <v>0</v>
      </c>
      <c r="AM13" s="161"/>
      <c r="AN13" s="161"/>
      <c r="AO13" s="161"/>
      <c r="AP13" s="161"/>
      <c r="AQ13" s="161"/>
      <c r="AR13" s="161"/>
      <c r="AS13" s="161"/>
      <c r="AT13" s="161"/>
      <c r="AU13" s="161"/>
      <c r="AV13" s="161"/>
      <c r="AW13" s="181"/>
    </row>
    <row r="14" spans="1:49" ht="13.5" customHeight="1">
      <c r="A14" s="50" t="s">
        <v>47</v>
      </c>
      <c r="B14" s="51">
        <v>5.6890000000000001</v>
      </c>
      <c r="C14" s="51">
        <v>4.3209999999999997</v>
      </c>
      <c r="D14" s="52">
        <v>4.5039999999999996</v>
      </c>
      <c r="E14" s="52">
        <v>4.4960000000000004</v>
      </c>
      <c r="F14" s="52">
        <v>4.4539999999999997</v>
      </c>
      <c r="G14" s="52">
        <v>4.43</v>
      </c>
      <c r="H14" s="53">
        <v>100</v>
      </c>
      <c r="I14" s="53">
        <v>100</v>
      </c>
      <c r="J14" s="54"/>
      <c r="K14" s="55">
        <v>-1.52</v>
      </c>
      <c r="L14" s="55">
        <v>0.11</v>
      </c>
      <c r="N14" s="50" t="s">
        <v>127</v>
      </c>
      <c r="O14" s="159">
        <f t="shared" si="1"/>
        <v>225606786015590</v>
      </c>
      <c r="P14" s="159">
        <f t="shared" si="0"/>
        <v>171356463767510</v>
      </c>
      <c r="Q14" s="161">
        <f>SUM(Q15:Q19)</f>
        <v>179286945435216.31</v>
      </c>
      <c r="R14" s="161">
        <v>180318803281272.25</v>
      </c>
      <c r="S14" s="161">
        <v>179977769438665.81</v>
      </c>
      <c r="T14" s="161">
        <v>179636735596059.34</v>
      </c>
      <c r="U14" s="161">
        <v>179295701753452.91</v>
      </c>
      <c r="V14" s="161">
        <v>178954667910846.44</v>
      </c>
      <c r="W14" s="161">
        <v>178613634068239.97</v>
      </c>
      <c r="X14" s="161">
        <v>178550183398944</v>
      </c>
      <c r="Y14" s="161">
        <v>178486732729648</v>
      </c>
      <c r="Z14" s="161">
        <v>178423282060352</v>
      </c>
      <c r="AA14" s="161">
        <v>178359831391056.03</v>
      </c>
      <c r="AB14" s="161">
        <v>178296380721760.03</v>
      </c>
      <c r="AC14" s="161">
        <v>177963264707956</v>
      </c>
      <c r="AD14" s="161">
        <v>177630148694152</v>
      </c>
      <c r="AE14" s="161">
        <v>177297032680348</v>
      </c>
      <c r="AF14" s="161">
        <v>176963916666544</v>
      </c>
      <c r="AG14" s="161">
        <v>176630800652740</v>
      </c>
      <c r="AH14" s="161">
        <v>176440448644851.94</v>
      </c>
      <c r="AI14" s="161">
        <v>176250096636963.94</v>
      </c>
      <c r="AJ14" s="161">
        <v>176059744629075.94</v>
      </c>
      <c r="AK14" s="161">
        <v>175869392621187.94</v>
      </c>
      <c r="AL14" s="161">
        <v>175679040613300</v>
      </c>
      <c r="AM14" s="161">
        <v>175298336597523.94</v>
      </c>
      <c r="AN14" s="161">
        <v>175047418041671.56</v>
      </c>
      <c r="AO14" s="161">
        <v>174796499485819.25</v>
      </c>
      <c r="AP14" s="161">
        <v>174545580929966.88</v>
      </c>
      <c r="AQ14" s="161">
        <v>174294662374114.5</v>
      </c>
      <c r="AR14" s="161">
        <v>174043743818262.13</v>
      </c>
      <c r="AS14" s="161">
        <v>173792825262409.75</v>
      </c>
      <c r="AT14" s="161">
        <v>173541906706557.38</v>
      </c>
      <c r="AU14" s="161">
        <v>173290988150705</v>
      </c>
      <c r="AV14" s="161">
        <v>173040069594852.63</v>
      </c>
      <c r="AW14" s="184">
        <f>(AV14/R14)^(1/30)-1</f>
        <v>-1.3724982547810294E-3</v>
      </c>
    </row>
    <row r="15" spans="1:49" ht="13.5" customHeight="1">
      <c r="A15" s="56" t="s">
        <v>46</v>
      </c>
      <c r="B15" s="51">
        <v>3.5289999999999999</v>
      </c>
      <c r="C15" s="51">
        <v>2.1960000000000002</v>
      </c>
      <c r="D15" s="52">
        <v>2.1640000000000001</v>
      </c>
      <c r="E15" s="52">
        <v>2.081</v>
      </c>
      <c r="F15" s="52">
        <v>1.9930000000000001</v>
      </c>
      <c r="G15" s="52">
        <v>1.92</v>
      </c>
      <c r="H15" s="53">
        <v>50.81</v>
      </c>
      <c r="I15" s="53">
        <v>43.35</v>
      </c>
      <c r="J15" s="54"/>
      <c r="K15" s="55">
        <v>-2.6</v>
      </c>
      <c r="L15" s="55">
        <v>-0.61</v>
      </c>
      <c r="N15" s="56" t="s">
        <v>46</v>
      </c>
      <c r="O15" s="159">
        <f t="shared" si="1"/>
        <v>139948382465990</v>
      </c>
      <c r="P15" s="159">
        <f t="shared" si="0"/>
        <v>87086043608760</v>
      </c>
      <c r="Q15" s="161">
        <f>P15*P$73</f>
        <v>86284396563339.703</v>
      </c>
      <c r="R15" s="161">
        <v>82115831927154.188</v>
      </c>
      <c r="S15" s="161">
        <v>82856071586291.344</v>
      </c>
      <c r="T15" s="161">
        <v>83596311245428.516</v>
      </c>
      <c r="U15" s="161">
        <v>84336550904565.672</v>
      </c>
      <c r="V15" s="161">
        <v>85076790563702.844</v>
      </c>
      <c r="W15" s="161">
        <v>85817030222840</v>
      </c>
      <c r="X15" s="161">
        <v>85158729528894</v>
      </c>
      <c r="Y15" s="161">
        <v>84500428834948</v>
      </c>
      <c r="Z15" s="161">
        <v>83842128141002</v>
      </c>
      <c r="AA15" s="161">
        <v>83183827447056</v>
      </c>
      <c r="AB15" s="161">
        <v>82525526753110</v>
      </c>
      <c r="AC15" s="161">
        <v>81827569390854</v>
      </c>
      <c r="AD15" s="161">
        <v>81129612028598</v>
      </c>
      <c r="AE15" s="161">
        <v>80431654666342</v>
      </c>
      <c r="AF15" s="161">
        <v>79733697304086</v>
      </c>
      <c r="AG15" s="161">
        <v>79035739941830</v>
      </c>
      <c r="AH15" s="161">
        <v>78456752584504</v>
      </c>
      <c r="AI15" s="161">
        <v>77877765227178</v>
      </c>
      <c r="AJ15" s="161">
        <v>77298777869852</v>
      </c>
      <c r="AK15" s="161">
        <v>76719790512526</v>
      </c>
      <c r="AL15" s="161">
        <v>76140803155200</v>
      </c>
      <c r="AM15" s="161">
        <v>75403189124634</v>
      </c>
      <c r="AN15" s="161">
        <v>74773729644004.25</v>
      </c>
      <c r="AO15" s="161">
        <v>74144270163374.75</v>
      </c>
      <c r="AP15" s="161">
        <v>73514810682745</v>
      </c>
      <c r="AQ15" s="161">
        <v>72885351202115.5</v>
      </c>
      <c r="AR15" s="161">
        <v>72255891721485.75</v>
      </c>
      <c r="AS15" s="161">
        <v>71626432240856.25</v>
      </c>
      <c r="AT15" s="161">
        <v>70996972760226.5</v>
      </c>
      <c r="AU15" s="161">
        <v>70367513279596.75</v>
      </c>
      <c r="AV15" s="161">
        <v>69738053798967.25</v>
      </c>
      <c r="AW15" s="181"/>
    </row>
    <row r="16" spans="1:49" ht="13.5" customHeight="1">
      <c r="A16" s="56" t="s">
        <v>42</v>
      </c>
      <c r="B16" s="51">
        <v>1.1359999999999999</v>
      </c>
      <c r="C16" s="51">
        <v>0.53400000000000003</v>
      </c>
      <c r="D16" s="52">
        <v>0.54900000000000004</v>
      </c>
      <c r="E16" s="52">
        <v>0.54800000000000004</v>
      </c>
      <c r="F16" s="52">
        <v>0.54200000000000004</v>
      </c>
      <c r="G16" s="52">
        <v>0.54200000000000004</v>
      </c>
      <c r="H16" s="53">
        <v>12.36</v>
      </c>
      <c r="I16" s="53">
        <v>12.23</v>
      </c>
      <c r="J16" s="54"/>
      <c r="K16" s="55">
        <v>-4.1100000000000003</v>
      </c>
      <c r="L16" s="55">
        <v>7.0000000000000007E-2</v>
      </c>
      <c r="N16" s="56" t="s">
        <v>42</v>
      </c>
      <c r="O16" s="159">
        <f t="shared" si="1"/>
        <v>45049975200159.992</v>
      </c>
      <c r="P16" s="159">
        <f t="shared" si="0"/>
        <v>21176660877540</v>
      </c>
      <c r="Q16" s="161">
        <f>P16*P$74</f>
        <v>21152823266981.238</v>
      </c>
      <c r="R16" s="161">
        <v>20318506897424.656</v>
      </c>
      <c r="S16" s="161">
        <v>20609107698377.723</v>
      </c>
      <c r="T16" s="161">
        <v>20899708499330.793</v>
      </c>
      <c r="U16" s="161">
        <v>21190309300283.859</v>
      </c>
      <c r="V16" s="161">
        <v>21480910101236.93</v>
      </c>
      <c r="W16" s="161">
        <v>21771510902190</v>
      </c>
      <c r="X16" s="161">
        <v>21763579568528</v>
      </c>
      <c r="Y16" s="161">
        <v>21755648234866</v>
      </c>
      <c r="Z16" s="161">
        <v>21747716901204</v>
      </c>
      <c r="AA16" s="161">
        <v>21739785567542</v>
      </c>
      <c r="AB16" s="161">
        <v>21731854233880</v>
      </c>
      <c r="AC16" s="161">
        <v>21684266231908</v>
      </c>
      <c r="AD16" s="161">
        <v>21636678229936</v>
      </c>
      <c r="AE16" s="161">
        <v>21589090227964</v>
      </c>
      <c r="AF16" s="161">
        <v>21541502225992</v>
      </c>
      <c r="AG16" s="161">
        <v>21493914224020</v>
      </c>
      <c r="AH16" s="161">
        <v>21493914224020</v>
      </c>
      <c r="AI16" s="161">
        <v>21493914224020</v>
      </c>
      <c r="AJ16" s="161">
        <v>21493914224020</v>
      </c>
      <c r="AK16" s="161">
        <v>21493914224020</v>
      </c>
      <c r="AL16" s="161">
        <v>21493914224020</v>
      </c>
      <c r="AM16" s="161">
        <v>21430463554724</v>
      </c>
      <c r="AN16" s="161">
        <v>21410274705402.547</v>
      </c>
      <c r="AO16" s="161">
        <v>21390085856081.094</v>
      </c>
      <c r="AP16" s="161">
        <v>21369897006759.641</v>
      </c>
      <c r="AQ16" s="161">
        <v>21349708157438.188</v>
      </c>
      <c r="AR16" s="161">
        <v>21329519308116.727</v>
      </c>
      <c r="AS16" s="161">
        <v>21309330458795.273</v>
      </c>
      <c r="AT16" s="161">
        <v>21289141609473.82</v>
      </c>
      <c r="AU16" s="161">
        <v>21268952760152.367</v>
      </c>
      <c r="AV16" s="161">
        <v>21248763910830.914</v>
      </c>
      <c r="AW16" s="181"/>
    </row>
    <row r="17" spans="1:49" ht="13.5" customHeight="1">
      <c r="A17" s="56" t="s">
        <v>43</v>
      </c>
      <c r="B17" s="51">
        <v>0.252</v>
      </c>
      <c r="C17" s="51">
        <v>0.54700000000000004</v>
      </c>
      <c r="D17" s="52">
        <v>0.63300000000000001</v>
      </c>
      <c r="E17" s="52">
        <v>0.66500000000000004</v>
      </c>
      <c r="F17" s="52">
        <v>0.68300000000000005</v>
      </c>
      <c r="G17" s="52">
        <v>0.69099999999999995</v>
      </c>
      <c r="H17" s="53">
        <v>12.66</v>
      </c>
      <c r="I17" s="53">
        <v>15.61</v>
      </c>
      <c r="J17" s="54"/>
      <c r="K17" s="55">
        <v>4.41</v>
      </c>
      <c r="L17" s="55">
        <v>1.07</v>
      </c>
      <c r="N17" s="56" t="s">
        <v>43</v>
      </c>
      <c r="O17" s="159">
        <f t="shared" si="1"/>
        <v>9993480414120</v>
      </c>
      <c r="P17" s="159">
        <f t="shared" si="0"/>
        <v>21692197565570</v>
      </c>
      <c r="Q17" s="161">
        <f>P17*P$75</f>
        <v>30984292008525.156</v>
      </c>
      <c r="R17" s="161">
        <v>38328559094022.359</v>
      </c>
      <c r="S17" s="161">
        <v>35683381483263.883</v>
      </c>
      <c r="T17" s="161">
        <v>33038203872505.414</v>
      </c>
      <c r="U17" s="161">
        <v>30393026261746.941</v>
      </c>
      <c r="V17" s="161">
        <v>27747848650988.469</v>
      </c>
      <c r="W17" s="161">
        <v>25102671040230</v>
      </c>
      <c r="X17" s="161">
        <v>25356473717414</v>
      </c>
      <c r="Y17" s="161">
        <v>25610276394598</v>
      </c>
      <c r="Z17" s="161">
        <v>25864079071782</v>
      </c>
      <c r="AA17" s="161">
        <v>26117881748966</v>
      </c>
      <c r="AB17" s="161">
        <v>26371684426150</v>
      </c>
      <c r="AC17" s="161">
        <v>26514448432066</v>
      </c>
      <c r="AD17" s="161">
        <v>26657212437982</v>
      </c>
      <c r="AE17" s="161">
        <v>26799976443898</v>
      </c>
      <c r="AF17" s="161">
        <v>26942740449814</v>
      </c>
      <c r="AG17" s="161">
        <v>27085504455730.004</v>
      </c>
      <c r="AH17" s="161">
        <v>27148955125026</v>
      </c>
      <c r="AI17" s="161">
        <v>27212405794322</v>
      </c>
      <c r="AJ17" s="161">
        <v>27275856463618</v>
      </c>
      <c r="AK17" s="161">
        <v>27339307132914</v>
      </c>
      <c r="AL17" s="161">
        <v>27402757802209.996</v>
      </c>
      <c r="AM17" s="161">
        <v>27571959586999.344</v>
      </c>
      <c r="AN17" s="161">
        <v>27669058338497.781</v>
      </c>
      <c r="AO17" s="161">
        <v>27766157089996.188</v>
      </c>
      <c r="AP17" s="161">
        <v>27863255841494.625</v>
      </c>
      <c r="AQ17" s="161">
        <v>27960354592993.031</v>
      </c>
      <c r="AR17" s="161">
        <v>28057453344491.469</v>
      </c>
      <c r="AS17" s="161">
        <v>28154552095989.875</v>
      </c>
      <c r="AT17" s="161">
        <v>28251650847488.313</v>
      </c>
      <c r="AU17" s="161">
        <v>28348749598986.75</v>
      </c>
      <c r="AV17" s="161">
        <v>28445848350485.156</v>
      </c>
      <c r="AW17" s="181"/>
    </row>
    <row r="18" spans="1:49" ht="13.5" customHeight="1">
      <c r="A18" s="56" t="s">
        <v>44</v>
      </c>
      <c r="B18" s="51">
        <v>0.77200000000000002</v>
      </c>
      <c r="C18" s="51">
        <v>1.0449999999999999</v>
      </c>
      <c r="D18" s="52">
        <v>1.157</v>
      </c>
      <c r="E18" s="52">
        <v>1.2010000000000001</v>
      </c>
      <c r="F18" s="52">
        <v>1.2370000000000001</v>
      </c>
      <c r="G18" s="52">
        <v>1.276</v>
      </c>
      <c r="H18" s="53">
        <v>24.17</v>
      </c>
      <c r="I18" s="53">
        <v>28.81</v>
      </c>
      <c r="J18" s="54"/>
      <c r="K18" s="55">
        <v>1.69</v>
      </c>
      <c r="L18" s="55">
        <v>0.92</v>
      </c>
      <c r="N18" s="56" t="s">
        <v>44</v>
      </c>
      <c r="O18" s="159">
        <f t="shared" si="1"/>
        <v>30614947935320</v>
      </c>
      <c r="P18" s="159">
        <f t="shared" si="0"/>
        <v>41441218383950</v>
      </c>
      <c r="Q18" s="161">
        <f>P18*P$77</f>
        <v>40865433596370.219</v>
      </c>
      <c r="R18" s="161">
        <v>39555905362671.078</v>
      </c>
      <c r="S18" s="161">
        <v>40821277337070.867</v>
      </c>
      <c r="T18" s="161">
        <v>42086649311470.648</v>
      </c>
      <c r="U18" s="161">
        <v>43352021285870.438</v>
      </c>
      <c r="V18" s="161">
        <v>44617393260270.219</v>
      </c>
      <c r="W18" s="161">
        <v>45882765234670</v>
      </c>
      <c r="X18" s="161">
        <v>46231743915798</v>
      </c>
      <c r="Y18" s="161">
        <v>46580722596926</v>
      </c>
      <c r="Z18" s="161">
        <v>46929701278054</v>
      </c>
      <c r="AA18" s="161">
        <v>47278679959182</v>
      </c>
      <c r="AB18" s="161">
        <v>47627658640310</v>
      </c>
      <c r="AC18" s="161">
        <v>47913186652142</v>
      </c>
      <c r="AD18" s="161">
        <v>48198714663974</v>
      </c>
      <c r="AE18" s="161">
        <v>48484242675806</v>
      </c>
      <c r="AF18" s="161">
        <v>48769770687638</v>
      </c>
      <c r="AG18" s="161">
        <v>49055298699470.008</v>
      </c>
      <c r="AH18" s="161">
        <v>49364620712288</v>
      </c>
      <c r="AI18" s="161">
        <v>49673942725106</v>
      </c>
      <c r="AJ18" s="161">
        <v>49983264737924</v>
      </c>
      <c r="AK18" s="161">
        <v>50292586750742</v>
      </c>
      <c r="AL18" s="161">
        <v>50601908763560</v>
      </c>
      <c r="AM18" s="161">
        <v>50879505441730</v>
      </c>
      <c r="AN18" s="161">
        <v>51178733029887.25</v>
      </c>
      <c r="AO18" s="161">
        <v>51477960618044.5</v>
      </c>
      <c r="AP18" s="161">
        <v>51777188206201.75</v>
      </c>
      <c r="AQ18" s="161">
        <v>52076415794359</v>
      </c>
      <c r="AR18" s="161">
        <v>52375643382516.375</v>
      </c>
      <c r="AS18" s="161">
        <v>52674870970673.625</v>
      </c>
      <c r="AT18" s="161">
        <v>52974098558830.875</v>
      </c>
      <c r="AU18" s="161">
        <v>53273326146988.125</v>
      </c>
      <c r="AV18" s="161">
        <v>53572553735145.375</v>
      </c>
      <c r="AW18" s="181"/>
    </row>
    <row r="19" spans="1:49" ht="13.5" customHeight="1">
      <c r="A19" s="57" t="s">
        <v>45</v>
      </c>
      <c r="B19" s="51">
        <v>0</v>
      </c>
      <c r="C19" s="51">
        <v>0</v>
      </c>
      <c r="D19" s="52">
        <v>0</v>
      </c>
      <c r="E19" s="52">
        <v>0</v>
      </c>
      <c r="F19" s="52">
        <v>0</v>
      </c>
      <c r="G19" s="52">
        <v>0</v>
      </c>
      <c r="H19" s="53">
        <v>0</v>
      </c>
      <c r="I19" s="53">
        <v>0</v>
      </c>
      <c r="J19" s="54"/>
      <c r="K19" s="55" t="s">
        <v>39</v>
      </c>
      <c r="L19" s="55" t="s">
        <v>39</v>
      </c>
      <c r="N19" s="57" t="s">
        <v>45</v>
      </c>
      <c r="O19" s="159">
        <f t="shared" si="1"/>
        <v>0</v>
      </c>
      <c r="P19" s="159">
        <f t="shared" si="0"/>
        <v>0</v>
      </c>
      <c r="Q19" s="161">
        <f>P19*P$78</f>
        <v>0</v>
      </c>
      <c r="R19" s="161">
        <v>0</v>
      </c>
      <c r="S19" s="161">
        <v>0</v>
      </c>
      <c r="T19" s="161">
        <v>0</v>
      </c>
      <c r="U19" s="161">
        <v>0</v>
      </c>
      <c r="V19" s="161">
        <v>0</v>
      </c>
      <c r="W19" s="161">
        <v>0</v>
      </c>
      <c r="X19" s="161">
        <v>0</v>
      </c>
      <c r="Y19" s="161">
        <v>0</v>
      </c>
      <c r="Z19" s="161">
        <v>0</v>
      </c>
      <c r="AA19" s="161">
        <v>0</v>
      </c>
      <c r="AB19" s="161">
        <v>0</v>
      </c>
      <c r="AC19" s="161">
        <v>0</v>
      </c>
      <c r="AD19" s="161">
        <v>0</v>
      </c>
      <c r="AE19" s="161">
        <v>0</v>
      </c>
      <c r="AF19" s="161">
        <v>0</v>
      </c>
      <c r="AG19" s="161">
        <v>0</v>
      </c>
      <c r="AH19" s="161">
        <v>0</v>
      </c>
      <c r="AI19" s="161">
        <v>0</v>
      </c>
      <c r="AJ19" s="161">
        <v>0</v>
      </c>
      <c r="AK19" s="161">
        <v>0</v>
      </c>
      <c r="AL19" s="161">
        <v>0</v>
      </c>
      <c r="AM19" s="173">
        <v>0</v>
      </c>
      <c r="AN19" s="173">
        <v>0</v>
      </c>
      <c r="AO19" s="173">
        <v>0</v>
      </c>
      <c r="AP19" s="173">
        <v>0</v>
      </c>
      <c r="AQ19" s="173">
        <v>0</v>
      </c>
      <c r="AR19" s="173">
        <v>0</v>
      </c>
      <c r="AS19" s="173">
        <v>0</v>
      </c>
      <c r="AT19" s="173">
        <v>0</v>
      </c>
      <c r="AU19" s="173">
        <v>0</v>
      </c>
      <c r="AV19" s="173">
        <v>0</v>
      </c>
      <c r="AW19" s="181"/>
    </row>
    <row r="20" spans="1:49" s="63" customFormat="1" ht="3" customHeight="1">
      <c r="A20" s="58"/>
      <c r="B20" s="59"/>
      <c r="C20" s="59"/>
      <c r="D20" s="60"/>
      <c r="E20" s="60"/>
      <c r="F20" s="60"/>
      <c r="G20" s="60"/>
      <c r="H20" s="61"/>
      <c r="I20" s="61"/>
      <c r="J20" s="61"/>
      <c r="K20" s="62"/>
      <c r="L20" s="62"/>
      <c r="N20" s="58"/>
      <c r="O20" s="159">
        <f t="shared" si="1"/>
        <v>0</v>
      </c>
      <c r="P20" s="159">
        <f t="shared" si="0"/>
        <v>0</v>
      </c>
      <c r="Q20" s="161"/>
      <c r="R20" s="161">
        <v>-5</v>
      </c>
      <c r="S20" s="161">
        <v>-4</v>
      </c>
      <c r="T20" s="161">
        <v>-3</v>
      </c>
      <c r="U20" s="161">
        <v>-2</v>
      </c>
      <c r="V20" s="161">
        <v>-1</v>
      </c>
      <c r="W20" s="161">
        <v>0</v>
      </c>
      <c r="X20" s="161"/>
      <c r="Y20" s="161"/>
      <c r="Z20" s="161"/>
      <c r="AA20" s="161"/>
      <c r="AB20" s="161">
        <v>0</v>
      </c>
      <c r="AC20" s="161"/>
      <c r="AD20" s="161"/>
      <c r="AE20" s="161"/>
      <c r="AF20" s="161"/>
      <c r="AG20" s="161">
        <v>0</v>
      </c>
      <c r="AH20" s="161"/>
      <c r="AI20" s="161"/>
      <c r="AJ20" s="161"/>
      <c r="AK20" s="161"/>
      <c r="AL20" s="161">
        <v>0</v>
      </c>
      <c r="AM20" s="161"/>
      <c r="AN20" s="161"/>
      <c r="AO20" s="161"/>
      <c r="AP20" s="161"/>
      <c r="AQ20" s="161"/>
      <c r="AR20" s="161"/>
      <c r="AS20" s="161"/>
      <c r="AT20" s="161"/>
      <c r="AU20" s="161"/>
      <c r="AV20" s="161"/>
      <c r="AW20" s="181"/>
    </row>
    <row r="21" spans="1:49" ht="13.5" customHeight="1">
      <c r="A21" s="50" t="s">
        <v>48</v>
      </c>
      <c r="B21" s="51">
        <v>16.564568901312239</v>
      </c>
      <c r="C21" s="51">
        <v>30.283731101226309</v>
      </c>
      <c r="D21" s="52">
        <v>34.201999999999998</v>
      </c>
      <c r="E21" s="52">
        <v>35.317</v>
      </c>
      <c r="F21" s="52">
        <v>35.113</v>
      </c>
      <c r="G21" s="52">
        <v>34.177</v>
      </c>
      <c r="H21" s="53">
        <v>100</v>
      </c>
      <c r="I21" s="53">
        <v>100</v>
      </c>
      <c r="J21" s="54"/>
      <c r="K21" s="55">
        <v>3.41</v>
      </c>
      <c r="L21" s="55">
        <v>0.55000000000000004</v>
      </c>
      <c r="N21" s="50" t="s">
        <v>443</v>
      </c>
      <c r="O21" s="159">
        <f t="shared" si="1"/>
        <v>656895614617480.63</v>
      </c>
      <c r="P21" s="159">
        <f t="shared" si="0"/>
        <v>1200951879470562.8</v>
      </c>
      <c r="Q21" s="161">
        <f>SUM(Q22:Q26)</f>
        <v>1218084323037287.8</v>
      </c>
      <c r="R21" s="161">
        <v>1187921133284383</v>
      </c>
      <c r="S21" s="161">
        <v>1221604380535230.5</v>
      </c>
      <c r="T21" s="161">
        <v>1255287627786077.8</v>
      </c>
      <c r="U21" s="161">
        <v>1288970875036925</v>
      </c>
      <c r="V21" s="161">
        <v>1322654122287772.5</v>
      </c>
      <c r="W21" s="161">
        <v>1356337369538620</v>
      </c>
      <c r="X21" s="161">
        <v>1365180806571748</v>
      </c>
      <c r="Y21" s="161">
        <v>1374024243604878</v>
      </c>
      <c r="Z21" s="161">
        <v>1382867680638008</v>
      </c>
      <c r="AA21" s="161">
        <v>1391711117671138</v>
      </c>
      <c r="AB21" s="161">
        <v>1400554554704270</v>
      </c>
      <c r="AC21" s="161">
        <v>1398936562637222</v>
      </c>
      <c r="AD21" s="161">
        <v>1397318570570174</v>
      </c>
      <c r="AE21" s="161">
        <v>1395700578503126</v>
      </c>
      <c r="AF21" s="161">
        <v>1394082586436078</v>
      </c>
      <c r="AG21" s="161">
        <v>1392464594369030</v>
      </c>
      <c r="AH21" s="161">
        <v>1385040866061398</v>
      </c>
      <c r="AI21" s="161">
        <v>1377617137753766</v>
      </c>
      <c r="AJ21" s="161">
        <v>1370193409446134</v>
      </c>
      <c r="AK21" s="161">
        <v>1362769681138502</v>
      </c>
      <c r="AL21" s="161">
        <v>1355345952830870</v>
      </c>
      <c r="AM21" s="161">
        <v>1355663206177350</v>
      </c>
      <c r="AN21" s="161">
        <v>1350702517486936</v>
      </c>
      <c r="AO21" s="161">
        <v>1345741828796520</v>
      </c>
      <c r="AP21" s="161">
        <v>1340781140106106</v>
      </c>
      <c r="AQ21" s="161">
        <v>1335820451415692</v>
      </c>
      <c r="AR21" s="161">
        <v>1330859762725278</v>
      </c>
      <c r="AS21" s="161">
        <v>1325899074034862</v>
      </c>
      <c r="AT21" s="161">
        <v>1320938385344448</v>
      </c>
      <c r="AU21" s="161">
        <v>1315977696654034</v>
      </c>
      <c r="AV21" s="161">
        <v>1311017007963618</v>
      </c>
      <c r="AW21" s="184">
        <f>(AV21/R21)^(1/30)-1</f>
        <v>3.2920183413733817E-3</v>
      </c>
    </row>
    <row r="22" spans="1:49" ht="13.5" customHeight="1">
      <c r="A22" s="56" t="s">
        <v>46</v>
      </c>
      <c r="B22" s="51">
        <v>13.275017250026536</v>
      </c>
      <c r="C22" s="51">
        <v>25.562886985760269</v>
      </c>
      <c r="D22" s="52">
        <v>29.731999999999999</v>
      </c>
      <c r="E22" s="52">
        <v>30.861999999999998</v>
      </c>
      <c r="F22" s="52">
        <v>30.614999999999998</v>
      </c>
      <c r="G22" s="52">
        <v>29.635000000000002</v>
      </c>
      <c r="H22" s="53">
        <v>84.41</v>
      </c>
      <c r="I22" s="53">
        <v>86.71</v>
      </c>
      <c r="J22" s="49"/>
      <c r="K22" s="55">
        <v>3.71</v>
      </c>
      <c r="L22" s="55">
        <v>0.67</v>
      </c>
      <c r="N22" s="56" t="s">
        <v>46</v>
      </c>
      <c r="O22" s="159">
        <f t="shared" si="1"/>
        <v>526442955893830.69</v>
      </c>
      <c r="P22" s="159">
        <f t="shared" si="0"/>
        <v>1013738930240310.6</v>
      </c>
      <c r="Q22" s="161">
        <f>P22*P$73</f>
        <v>1004407230411281.6</v>
      </c>
      <c r="R22" s="161">
        <v>955882391300331</v>
      </c>
      <c r="S22" s="161">
        <v>1000520325478848.8</v>
      </c>
      <c r="T22" s="161">
        <v>1045158259657366.6</v>
      </c>
      <c r="U22" s="161">
        <v>1089796193835884.4</v>
      </c>
      <c r="V22" s="161">
        <v>1134434128014402.3</v>
      </c>
      <c r="W22" s="161">
        <v>1179072062192920</v>
      </c>
      <c r="X22" s="161">
        <v>1188034469230978</v>
      </c>
      <c r="Y22" s="161">
        <v>1196996876269038</v>
      </c>
      <c r="Z22" s="161">
        <v>1205959283307098</v>
      </c>
      <c r="AA22" s="161">
        <v>1214921690345158</v>
      </c>
      <c r="AB22" s="161">
        <v>1223884097383220</v>
      </c>
      <c r="AC22" s="161">
        <v>1221925057968706.5</v>
      </c>
      <c r="AD22" s="161">
        <v>1219966018554192.5</v>
      </c>
      <c r="AE22" s="161">
        <v>1218006979139678.5</v>
      </c>
      <c r="AF22" s="161">
        <v>1216047939725164.5</v>
      </c>
      <c r="AG22" s="161">
        <v>1214088900310650</v>
      </c>
      <c r="AH22" s="161">
        <v>1206316193321890</v>
      </c>
      <c r="AI22" s="161">
        <v>1198543486333130</v>
      </c>
      <c r="AJ22" s="161">
        <v>1190770779344370</v>
      </c>
      <c r="AK22" s="161">
        <v>1182998072355610</v>
      </c>
      <c r="AL22" s="161">
        <v>1175225365366850</v>
      </c>
      <c r="AM22" s="161">
        <v>1175204215143750</v>
      </c>
      <c r="AN22" s="161">
        <v>1169897912580428</v>
      </c>
      <c r="AO22" s="161">
        <v>1164591610017106</v>
      </c>
      <c r="AP22" s="161">
        <v>1159285307453784</v>
      </c>
      <c r="AQ22" s="161">
        <v>1153979004890462</v>
      </c>
      <c r="AR22" s="161">
        <v>1148672702327138</v>
      </c>
      <c r="AS22" s="161">
        <v>1143366399763816</v>
      </c>
      <c r="AT22" s="161">
        <v>1138060097200494</v>
      </c>
      <c r="AU22" s="161">
        <v>1132753794637172</v>
      </c>
      <c r="AV22" s="161">
        <v>1127447492073850</v>
      </c>
      <c r="AW22" s="181"/>
    </row>
    <row r="23" spans="1:49" ht="13.5" customHeight="1">
      <c r="A23" s="56" t="s">
        <v>42</v>
      </c>
      <c r="B23" s="51">
        <v>0.92281653717970269</v>
      </c>
      <c r="C23" s="51">
        <v>6.8318916203372868E-2</v>
      </c>
      <c r="D23" s="52">
        <v>5.8000000000000003E-2</v>
      </c>
      <c r="E23" s="52">
        <v>5.7000000000000002E-2</v>
      </c>
      <c r="F23" s="52">
        <v>5.5E-2</v>
      </c>
      <c r="G23" s="52">
        <v>5.1999999999999998E-2</v>
      </c>
      <c r="H23" s="53">
        <v>0.23</v>
      </c>
      <c r="I23" s="53">
        <v>0.15</v>
      </c>
      <c r="J23" s="49"/>
      <c r="K23" s="55">
        <v>-13.47</v>
      </c>
      <c r="L23" s="55">
        <v>-1.19</v>
      </c>
      <c r="N23" s="56" t="s">
        <v>42</v>
      </c>
      <c r="O23" s="159">
        <f t="shared" si="1"/>
        <v>36595829325918.25</v>
      </c>
      <c r="P23" s="159">
        <f t="shared" si="0"/>
        <v>2709300599175.8423</v>
      </c>
      <c r="Q23" s="161">
        <f>P23*P$74</f>
        <v>2706250861875.7437</v>
      </c>
      <c r="R23" s="161">
        <v>2599510056372.3008</v>
      </c>
      <c r="S23" s="161">
        <v>2539625397493.8403</v>
      </c>
      <c r="T23" s="161">
        <v>2479740738615.3804</v>
      </c>
      <c r="U23" s="161">
        <v>2419856079736.9199</v>
      </c>
      <c r="V23" s="161">
        <v>2359971420858.46</v>
      </c>
      <c r="W23" s="161">
        <v>2300086761980</v>
      </c>
      <c r="X23" s="161">
        <v>2292155428318.002</v>
      </c>
      <c r="Y23" s="161">
        <v>2284224094656.002</v>
      </c>
      <c r="Z23" s="161">
        <v>2276292760994.002</v>
      </c>
      <c r="AA23" s="161">
        <v>2268361427332.002</v>
      </c>
      <c r="AB23" s="161">
        <v>2260430093670</v>
      </c>
      <c r="AC23" s="161">
        <v>2244567426346</v>
      </c>
      <c r="AD23" s="161">
        <v>2228704759022</v>
      </c>
      <c r="AE23" s="161">
        <v>2212842091698</v>
      </c>
      <c r="AF23" s="161">
        <v>2196979424374</v>
      </c>
      <c r="AG23" s="161">
        <v>2181116757050</v>
      </c>
      <c r="AH23" s="161">
        <v>2157322756064</v>
      </c>
      <c r="AI23" s="161">
        <v>2133528755078</v>
      </c>
      <c r="AJ23" s="161">
        <v>2109734754092</v>
      </c>
      <c r="AK23" s="161">
        <v>2085940753106</v>
      </c>
      <c r="AL23" s="161">
        <v>2062146752120</v>
      </c>
      <c r="AM23" s="161">
        <v>2048927862683.3359</v>
      </c>
      <c r="AN23" s="161">
        <v>2028498669917.5781</v>
      </c>
      <c r="AO23" s="161">
        <v>2008069477151.8203</v>
      </c>
      <c r="AP23" s="161">
        <v>1987640284386.0625</v>
      </c>
      <c r="AQ23" s="161">
        <v>1967211091620.3047</v>
      </c>
      <c r="AR23" s="161">
        <v>1946781898854.5469</v>
      </c>
      <c r="AS23" s="161">
        <v>1926352706088.7891</v>
      </c>
      <c r="AT23" s="161">
        <v>1905923513323.0313</v>
      </c>
      <c r="AU23" s="161">
        <v>1885494320557.2734</v>
      </c>
      <c r="AV23" s="161">
        <v>1865065127791.5156</v>
      </c>
      <c r="AW23" s="181"/>
    </row>
    <row r="24" spans="1:49" ht="13.5" customHeight="1">
      <c r="A24" s="56" t="s">
        <v>43</v>
      </c>
      <c r="B24" s="51">
        <v>0.64701865000000003</v>
      </c>
      <c r="C24" s="51">
        <v>1.6552676211186672</v>
      </c>
      <c r="D24" s="52">
        <v>1.786</v>
      </c>
      <c r="E24" s="52">
        <v>1.8540000000000001</v>
      </c>
      <c r="F24" s="52">
        <v>1.9330000000000001</v>
      </c>
      <c r="G24" s="52">
        <v>1.998</v>
      </c>
      <c r="H24" s="53">
        <v>5.47</v>
      </c>
      <c r="I24" s="53">
        <v>5.84</v>
      </c>
      <c r="J24" s="49"/>
      <c r="K24" s="55">
        <v>5.36</v>
      </c>
      <c r="L24" s="55">
        <v>0.86</v>
      </c>
      <c r="N24" s="56" t="s">
        <v>43</v>
      </c>
      <c r="O24" s="159">
        <f t="shared" si="1"/>
        <v>25658603993433.984</v>
      </c>
      <c r="P24" s="159">
        <f t="shared" si="0"/>
        <v>65642399014985.734</v>
      </c>
      <c r="Q24" s="161">
        <f>P24*P$75</f>
        <v>93761051782445.266</v>
      </c>
      <c r="R24" s="161">
        <v>115985416512739.73</v>
      </c>
      <c r="S24" s="161">
        <v>106953695130523.78</v>
      </c>
      <c r="T24" s="161">
        <v>97921973748307.844</v>
      </c>
      <c r="U24" s="161">
        <v>88890252366091.891</v>
      </c>
      <c r="V24" s="161">
        <v>79858530983875.938</v>
      </c>
      <c r="W24" s="161">
        <v>70826809601660</v>
      </c>
      <c r="X24" s="161">
        <v>71366140290676</v>
      </c>
      <c r="Y24" s="161">
        <v>71905470979692</v>
      </c>
      <c r="Z24" s="161">
        <v>72444801668708</v>
      </c>
      <c r="AA24" s="161">
        <v>72984132357724</v>
      </c>
      <c r="AB24" s="161">
        <v>73523463046740</v>
      </c>
      <c r="AC24" s="161">
        <v>74150038406038</v>
      </c>
      <c r="AD24" s="161">
        <v>74776613765336</v>
      </c>
      <c r="AE24" s="161">
        <v>75403189124634</v>
      </c>
      <c r="AF24" s="161">
        <v>76029764483932</v>
      </c>
      <c r="AG24" s="161">
        <v>76656339843230</v>
      </c>
      <c r="AH24" s="161">
        <v>77171876531260</v>
      </c>
      <c r="AI24" s="161">
        <v>77687413219290</v>
      </c>
      <c r="AJ24" s="161">
        <v>78202949907320</v>
      </c>
      <c r="AK24" s="161">
        <v>78718486595350</v>
      </c>
      <c r="AL24" s="161">
        <v>79234023283380</v>
      </c>
      <c r="AM24" s="161">
        <v>79897611533100.75</v>
      </c>
      <c r="AN24" s="161">
        <v>80460255536214.25</v>
      </c>
      <c r="AO24" s="161">
        <v>81022899539327.5</v>
      </c>
      <c r="AP24" s="161">
        <v>81585543542441</v>
      </c>
      <c r="AQ24" s="161">
        <v>82148187545554.25</v>
      </c>
      <c r="AR24" s="161">
        <v>82710831548667.75</v>
      </c>
      <c r="AS24" s="161">
        <v>83273475551781</v>
      </c>
      <c r="AT24" s="161">
        <v>83836119554894.5</v>
      </c>
      <c r="AU24" s="161">
        <v>84398763558008</v>
      </c>
      <c r="AV24" s="161">
        <v>84961407561121.25</v>
      </c>
      <c r="AW24" s="181"/>
    </row>
    <row r="25" spans="1:49" ht="13.5" customHeight="1">
      <c r="A25" s="56" t="s">
        <v>44</v>
      </c>
      <c r="B25" s="51">
        <v>1.7197164641059999</v>
      </c>
      <c r="C25" s="51">
        <v>2.9972575781439996</v>
      </c>
      <c r="D25" s="52">
        <v>2.625</v>
      </c>
      <c r="E25" s="52">
        <v>2.5449999999999999</v>
      </c>
      <c r="F25" s="52">
        <v>2.5099999999999998</v>
      </c>
      <c r="G25" s="52">
        <v>2.492</v>
      </c>
      <c r="H25" s="53">
        <v>9.9</v>
      </c>
      <c r="I25" s="53">
        <v>7.29</v>
      </c>
      <c r="J25" s="49"/>
      <c r="K25" s="55">
        <v>3.13</v>
      </c>
      <c r="L25" s="55">
        <v>-0.84</v>
      </c>
      <c r="N25" s="56" t="s">
        <v>44</v>
      </c>
      <c r="O25" s="159">
        <f t="shared" si="1"/>
        <v>68198225404297.656</v>
      </c>
      <c r="P25" s="159">
        <f t="shared" si="0"/>
        <v>118861249616090.5</v>
      </c>
      <c r="Q25" s="161">
        <f>P25*P$77</f>
        <v>117209789981685.2</v>
      </c>
      <c r="R25" s="161">
        <v>113453815414940.44</v>
      </c>
      <c r="S25" s="161">
        <v>111582803194702.36</v>
      </c>
      <c r="T25" s="161">
        <v>109711790974464.27</v>
      </c>
      <c r="U25" s="161">
        <v>107840778754226.19</v>
      </c>
      <c r="V25" s="161">
        <v>105969766533988.09</v>
      </c>
      <c r="W25" s="161">
        <v>104098754313750</v>
      </c>
      <c r="X25" s="161">
        <v>103464247620790</v>
      </c>
      <c r="Y25" s="161">
        <v>102829740927830</v>
      </c>
      <c r="Z25" s="161">
        <v>102195234234870</v>
      </c>
      <c r="AA25" s="161">
        <v>101560727541910</v>
      </c>
      <c r="AB25" s="161">
        <v>100926220848950</v>
      </c>
      <c r="AC25" s="161">
        <v>100648624170780</v>
      </c>
      <c r="AD25" s="161">
        <v>100371027492610</v>
      </c>
      <c r="AE25" s="161">
        <v>100093430814440</v>
      </c>
      <c r="AF25" s="161">
        <v>99815834136270</v>
      </c>
      <c r="AG25" s="161">
        <v>99538237458099.984</v>
      </c>
      <c r="AH25" s="161">
        <v>99395473452184</v>
      </c>
      <c r="AI25" s="161">
        <v>99252709446268</v>
      </c>
      <c r="AJ25" s="161">
        <v>99109945440352.063</v>
      </c>
      <c r="AK25" s="161">
        <v>98967181434436.063</v>
      </c>
      <c r="AL25" s="161">
        <v>98824417428520</v>
      </c>
      <c r="AM25" s="161">
        <v>98501876526265.375</v>
      </c>
      <c r="AN25" s="161">
        <v>98301910780605.25</v>
      </c>
      <c r="AO25" s="161">
        <v>98101945034945.125</v>
      </c>
      <c r="AP25" s="161">
        <v>97901979289285</v>
      </c>
      <c r="AQ25" s="161">
        <v>97702013543624.938</v>
      </c>
      <c r="AR25" s="161">
        <v>97502047797964.813</v>
      </c>
      <c r="AS25" s="161">
        <v>97302082052304.688</v>
      </c>
      <c r="AT25" s="161">
        <v>97102116306644.563</v>
      </c>
      <c r="AU25" s="161">
        <v>96902150560984.438</v>
      </c>
      <c r="AV25" s="161">
        <v>96702184815324.313</v>
      </c>
      <c r="AW25" s="181"/>
    </row>
    <row r="26" spans="1:49" ht="13.5" customHeight="1">
      <c r="A26" s="57" t="s">
        <v>45</v>
      </c>
      <c r="B26" s="64">
        <v>0</v>
      </c>
      <c r="C26" s="64">
        <v>0</v>
      </c>
      <c r="D26" s="52">
        <v>0</v>
      </c>
      <c r="E26" s="52">
        <v>0</v>
      </c>
      <c r="F26" s="52">
        <v>0</v>
      </c>
      <c r="G26" s="52">
        <v>0</v>
      </c>
      <c r="H26" s="53">
        <v>0</v>
      </c>
      <c r="I26" s="53">
        <v>0</v>
      </c>
      <c r="J26" s="65"/>
      <c r="K26" s="55" t="s">
        <v>39</v>
      </c>
      <c r="L26" s="55" t="s">
        <v>39</v>
      </c>
      <c r="N26" s="57" t="s">
        <v>45</v>
      </c>
      <c r="O26" s="159">
        <f t="shared" si="1"/>
        <v>0</v>
      </c>
      <c r="P26" s="159">
        <f t="shared" si="0"/>
        <v>0</v>
      </c>
      <c r="Q26" s="161">
        <f>P26*P$78</f>
        <v>0</v>
      </c>
      <c r="R26" s="161">
        <v>0</v>
      </c>
      <c r="S26" s="161">
        <v>0</v>
      </c>
      <c r="T26" s="161">
        <v>0</v>
      </c>
      <c r="U26" s="161">
        <v>0</v>
      </c>
      <c r="V26" s="161">
        <v>0</v>
      </c>
      <c r="W26" s="161">
        <v>0</v>
      </c>
      <c r="X26" s="161">
        <v>0</v>
      </c>
      <c r="Y26" s="161">
        <v>0</v>
      </c>
      <c r="Z26" s="161">
        <v>0</v>
      </c>
      <c r="AA26" s="161">
        <v>0</v>
      </c>
      <c r="AB26" s="161">
        <v>0</v>
      </c>
      <c r="AC26" s="161">
        <v>0</v>
      </c>
      <c r="AD26" s="161">
        <v>0</v>
      </c>
      <c r="AE26" s="161">
        <v>0</v>
      </c>
      <c r="AF26" s="161">
        <v>0</v>
      </c>
      <c r="AG26" s="161">
        <v>0</v>
      </c>
      <c r="AH26" s="161">
        <v>0</v>
      </c>
      <c r="AI26" s="161">
        <v>0</v>
      </c>
      <c r="AJ26" s="161">
        <v>0</v>
      </c>
      <c r="AK26" s="161">
        <v>0</v>
      </c>
      <c r="AL26" s="161">
        <v>0</v>
      </c>
      <c r="AM26" s="173">
        <v>0</v>
      </c>
      <c r="AN26" s="173">
        <v>0</v>
      </c>
      <c r="AO26" s="173">
        <v>0</v>
      </c>
      <c r="AP26" s="173">
        <v>0</v>
      </c>
      <c r="AQ26" s="173">
        <v>0</v>
      </c>
      <c r="AR26" s="173">
        <v>0</v>
      </c>
      <c r="AS26" s="173">
        <v>0</v>
      </c>
      <c r="AT26" s="173">
        <v>0</v>
      </c>
      <c r="AU26" s="173">
        <v>0</v>
      </c>
      <c r="AV26" s="173">
        <v>0</v>
      </c>
      <c r="AW26" s="181"/>
    </row>
    <row r="27" spans="1:49" s="63" customFormat="1" ht="3" customHeight="1">
      <c r="A27" s="58"/>
      <c r="B27" s="59"/>
      <c r="C27" s="59"/>
      <c r="D27" s="60"/>
      <c r="E27" s="60"/>
      <c r="F27" s="60"/>
      <c r="G27" s="60"/>
      <c r="H27" s="61"/>
      <c r="I27" s="61"/>
      <c r="J27" s="61"/>
      <c r="K27" s="62"/>
      <c r="L27" s="62"/>
      <c r="N27" s="58"/>
      <c r="O27" s="159">
        <f t="shared" si="1"/>
        <v>0</v>
      </c>
      <c r="P27" s="159">
        <f t="shared" si="0"/>
        <v>0</v>
      </c>
      <c r="Q27" s="161"/>
      <c r="R27" s="161">
        <v>-5</v>
      </c>
      <c r="S27" s="161">
        <v>-4</v>
      </c>
      <c r="T27" s="161">
        <v>-3</v>
      </c>
      <c r="U27" s="161">
        <v>-2</v>
      </c>
      <c r="V27" s="161">
        <v>-1</v>
      </c>
      <c r="W27" s="161">
        <v>0</v>
      </c>
      <c r="X27" s="161"/>
      <c r="Y27" s="161"/>
      <c r="Z27" s="161"/>
      <c r="AA27" s="161"/>
      <c r="AB27" s="161">
        <v>0</v>
      </c>
      <c r="AC27" s="161"/>
      <c r="AD27" s="161"/>
      <c r="AE27" s="161"/>
      <c r="AF27" s="161"/>
      <c r="AG27" s="161">
        <v>0</v>
      </c>
      <c r="AH27" s="161"/>
      <c r="AI27" s="161"/>
      <c r="AJ27" s="161"/>
      <c r="AK27" s="161"/>
      <c r="AL27" s="161">
        <v>0</v>
      </c>
      <c r="AM27" s="161"/>
      <c r="AN27" s="161"/>
      <c r="AO27" s="161"/>
      <c r="AP27" s="161"/>
      <c r="AQ27" s="161"/>
      <c r="AR27" s="161"/>
      <c r="AS27" s="161"/>
      <c r="AT27" s="161"/>
      <c r="AU27" s="161"/>
      <c r="AV27" s="161"/>
      <c r="AW27" s="181"/>
    </row>
    <row r="28" spans="1:49" ht="13.5" customHeight="1">
      <c r="A28" s="50" t="s">
        <v>49</v>
      </c>
      <c r="B28" s="51">
        <v>5.1077679549385184</v>
      </c>
      <c r="C28" s="51">
        <v>11.424090483035839</v>
      </c>
      <c r="D28" s="52">
        <v>13.128</v>
      </c>
      <c r="E28" s="52">
        <v>14.29</v>
      </c>
      <c r="F28" s="52">
        <v>15.276999999999999</v>
      </c>
      <c r="G28" s="52">
        <v>16.297999999999998</v>
      </c>
      <c r="H28" s="53">
        <v>100</v>
      </c>
      <c r="I28" s="53">
        <v>100</v>
      </c>
      <c r="J28" s="54"/>
      <c r="K28" s="55">
        <v>4.57</v>
      </c>
      <c r="L28" s="55">
        <v>1.63</v>
      </c>
      <c r="N28" s="50" t="s">
        <v>128</v>
      </c>
      <c r="O28" s="159">
        <f t="shared" si="1"/>
        <v>202557059593443.84</v>
      </c>
      <c r="P28" s="159">
        <f t="shared" si="0"/>
        <v>453041367029179.94</v>
      </c>
      <c r="Q28" s="161">
        <f>SUM(Q29:Q33)</f>
        <v>481384618057926.56</v>
      </c>
      <c r="R28" s="161">
        <v>495852240569989.63</v>
      </c>
      <c r="S28" s="161">
        <v>500804340770727.69</v>
      </c>
      <c r="T28" s="161">
        <v>505756440971465.75</v>
      </c>
      <c r="U28" s="161">
        <v>510708541172203.88</v>
      </c>
      <c r="V28" s="161">
        <v>515660641372941.94</v>
      </c>
      <c r="W28" s="161">
        <v>520612741573680</v>
      </c>
      <c r="X28" s="161">
        <v>529828951288920</v>
      </c>
      <c r="Y28" s="161">
        <v>539045161004164</v>
      </c>
      <c r="Z28" s="161">
        <v>548261370719408</v>
      </c>
      <c r="AA28" s="161">
        <v>557477580434652</v>
      </c>
      <c r="AB28" s="161">
        <v>566693790149900</v>
      </c>
      <c r="AC28" s="161">
        <v>574522016474292</v>
      </c>
      <c r="AD28" s="161">
        <v>582350242798686</v>
      </c>
      <c r="AE28" s="161">
        <v>590178469123080</v>
      </c>
      <c r="AF28" s="161">
        <v>598006695447474</v>
      </c>
      <c r="AG28" s="161">
        <v>605834921771870</v>
      </c>
      <c r="AH28" s="161">
        <v>613932813440770</v>
      </c>
      <c r="AI28" s="161">
        <v>622030705109672</v>
      </c>
      <c r="AJ28" s="161">
        <v>630128596778574</v>
      </c>
      <c r="AK28" s="161">
        <v>638226488447476</v>
      </c>
      <c r="AL28" s="161">
        <v>646324380116379.88</v>
      </c>
      <c r="AM28" s="161">
        <v>654062717992606</v>
      </c>
      <c r="AN28" s="161">
        <v>662046206182018</v>
      </c>
      <c r="AO28" s="161">
        <v>670029694371432</v>
      </c>
      <c r="AP28" s="161">
        <v>678013182560846</v>
      </c>
      <c r="AQ28" s="161">
        <v>685996670750260</v>
      </c>
      <c r="AR28" s="161">
        <v>693980158939674</v>
      </c>
      <c r="AS28" s="161">
        <v>701963647129088</v>
      </c>
      <c r="AT28" s="161">
        <v>709947135318502</v>
      </c>
      <c r="AU28" s="161">
        <v>717930623507916</v>
      </c>
      <c r="AV28" s="161">
        <v>725914111697330</v>
      </c>
      <c r="AW28" s="184">
        <f>(AV28/R28)^(1/30)-1</f>
        <v>1.2786177125774234E-2</v>
      </c>
    </row>
    <row r="29" spans="1:49" ht="13.5" customHeight="1">
      <c r="A29" s="56" t="s">
        <v>46</v>
      </c>
      <c r="B29" s="51">
        <v>0</v>
      </c>
      <c r="C29" s="51">
        <v>0</v>
      </c>
      <c r="D29" s="52">
        <v>0</v>
      </c>
      <c r="E29" s="52">
        <v>0</v>
      </c>
      <c r="F29" s="52">
        <v>0</v>
      </c>
      <c r="G29" s="52">
        <v>0</v>
      </c>
      <c r="H29" s="53">
        <v>0</v>
      </c>
      <c r="I29" s="53">
        <v>0</v>
      </c>
      <c r="J29" s="49"/>
      <c r="K29" s="55" t="s">
        <v>39</v>
      </c>
      <c r="L29" s="55" t="s">
        <v>39</v>
      </c>
      <c r="N29" s="56" t="s">
        <v>46</v>
      </c>
      <c r="O29" s="159">
        <f t="shared" si="1"/>
        <v>0</v>
      </c>
      <c r="P29" s="159">
        <f t="shared" si="0"/>
        <v>0</v>
      </c>
      <c r="Q29" s="161">
        <f>P29*P$73</f>
        <v>0</v>
      </c>
      <c r="R29" s="161">
        <v>0</v>
      </c>
      <c r="S29" s="161">
        <v>0</v>
      </c>
      <c r="T29" s="161">
        <v>0</v>
      </c>
      <c r="U29" s="161">
        <v>0</v>
      </c>
      <c r="V29" s="161">
        <v>0</v>
      </c>
      <c r="W29" s="161">
        <v>0</v>
      </c>
      <c r="X29" s="161">
        <v>0</v>
      </c>
      <c r="Y29" s="161">
        <v>0</v>
      </c>
      <c r="Z29" s="161">
        <v>0</v>
      </c>
      <c r="AA29" s="161">
        <v>0</v>
      </c>
      <c r="AB29" s="161">
        <v>0</v>
      </c>
      <c r="AC29" s="161">
        <v>0</v>
      </c>
      <c r="AD29" s="161">
        <v>0</v>
      </c>
      <c r="AE29" s="161">
        <v>0</v>
      </c>
      <c r="AF29" s="161">
        <v>0</v>
      </c>
      <c r="AG29" s="161">
        <v>0</v>
      </c>
      <c r="AH29" s="161">
        <v>0</v>
      </c>
      <c r="AI29" s="161">
        <v>0</v>
      </c>
      <c r="AJ29" s="161">
        <v>0</v>
      </c>
      <c r="AK29" s="161">
        <v>0</v>
      </c>
      <c r="AL29" s="161">
        <v>0</v>
      </c>
      <c r="AM29" s="161">
        <v>0</v>
      </c>
      <c r="AN29" s="161">
        <v>0</v>
      </c>
      <c r="AO29" s="161">
        <v>0</v>
      </c>
      <c r="AP29" s="161">
        <v>0</v>
      </c>
      <c r="AQ29" s="161">
        <v>0</v>
      </c>
      <c r="AR29" s="161">
        <v>0</v>
      </c>
      <c r="AS29" s="161">
        <v>0</v>
      </c>
      <c r="AT29" s="161">
        <v>0</v>
      </c>
      <c r="AU29" s="161">
        <v>0</v>
      </c>
      <c r="AV29" s="161">
        <v>0</v>
      </c>
      <c r="AW29" s="181"/>
    </row>
    <row r="30" spans="1:49" ht="13.5" customHeight="1">
      <c r="A30" s="56" t="s">
        <v>42</v>
      </c>
      <c r="B30" s="51">
        <v>1.5485365429385192</v>
      </c>
      <c r="C30" s="51">
        <v>0.28404264420545788</v>
      </c>
      <c r="D30" s="52">
        <v>0.27200000000000002</v>
      </c>
      <c r="E30" s="52">
        <v>0.24299999999999999</v>
      </c>
      <c r="F30" s="52">
        <v>0.217</v>
      </c>
      <c r="G30" s="52">
        <v>0.19</v>
      </c>
      <c r="H30" s="53">
        <v>2.4900000000000002</v>
      </c>
      <c r="I30" s="53">
        <v>1.17</v>
      </c>
      <c r="J30" s="49"/>
      <c r="K30" s="55">
        <v>-8.99</v>
      </c>
      <c r="L30" s="55">
        <v>-1.8</v>
      </c>
      <c r="N30" s="56" t="s">
        <v>42</v>
      </c>
      <c r="O30" s="159">
        <f t="shared" si="1"/>
        <v>61409800049226.93</v>
      </c>
      <c r="P30" s="159">
        <f t="shared" si="0"/>
        <v>11264184927151.188</v>
      </c>
      <c r="Q30" s="161">
        <f>P30*P$74</f>
        <v>11251505343003.902</v>
      </c>
      <c r="R30" s="161">
        <v>10807719897848.939</v>
      </c>
      <c r="S30" s="161">
        <v>10803498674343.15</v>
      </c>
      <c r="T30" s="161">
        <v>10799277450837.363</v>
      </c>
      <c r="U30" s="161">
        <v>10795056227331.574</v>
      </c>
      <c r="V30" s="161">
        <v>10790835003825.787</v>
      </c>
      <c r="W30" s="161">
        <v>10786613780320</v>
      </c>
      <c r="X30" s="161">
        <v>10556605104122</v>
      </c>
      <c r="Y30" s="161">
        <v>10326596427924</v>
      </c>
      <c r="Z30" s="161">
        <v>10096587751726</v>
      </c>
      <c r="AA30" s="161">
        <v>9866579075528</v>
      </c>
      <c r="AB30" s="161">
        <v>9636570399330</v>
      </c>
      <c r="AC30" s="161">
        <v>9430355724118</v>
      </c>
      <c r="AD30" s="161">
        <v>9224141048906</v>
      </c>
      <c r="AE30" s="161">
        <v>9017926373694</v>
      </c>
      <c r="AF30" s="161">
        <v>8811711698482</v>
      </c>
      <c r="AG30" s="161">
        <v>8605497023270</v>
      </c>
      <c r="AH30" s="161">
        <v>8391351014396</v>
      </c>
      <c r="AI30" s="161">
        <v>8177205005522</v>
      </c>
      <c r="AJ30" s="161">
        <v>7963058996648</v>
      </c>
      <c r="AK30" s="161">
        <v>7748912987774</v>
      </c>
      <c r="AL30" s="161">
        <v>7534766978900</v>
      </c>
      <c r="AM30" s="161">
        <v>7331196081575.3125</v>
      </c>
      <c r="AN30" s="161">
        <v>7120414880921.5625</v>
      </c>
      <c r="AO30" s="161">
        <v>6909633680267.8125</v>
      </c>
      <c r="AP30" s="161">
        <v>6698852479614</v>
      </c>
      <c r="AQ30" s="161">
        <v>6488071278960.25</v>
      </c>
      <c r="AR30" s="161">
        <v>6277290078306.5</v>
      </c>
      <c r="AS30" s="161">
        <v>6066508877652.75</v>
      </c>
      <c r="AT30" s="161">
        <v>5855727676999</v>
      </c>
      <c r="AU30" s="161">
        <v>5644946476345.25</v>
      </c>
      <c r="AV30" s="161">
        <v>5434165275691.5</v>
      </c>
      <c r="AW30" s="181"/>
    </row>
    <row r="31" spans="1:49" ht="13.5" customHeight="1">
      <c r="A31" s="56" t="s">
        <v>43</v>
      </c>
      <c r="B31" s="51">
        <v>0.72147075000000016</v>
      </c>
      <c r="C31" s="51">
        <v>1.9667732148303811</v>
      </c>
      <c r="D31" s="52">
        <v>2.1080000000000001</v>
      </c>
      <c r="E31" s="52">
        <v>2.3250000000000002</v>
      </c>
      <c r="F31" s="52">
        <v>2.524</v>
      </c>
      <c r="G31" s="52">
        <v>2.7330000000000001</v>
      </c>
      <c r="H31" s="53">
        <v>17.22</v>
      </c>
      <c r="I31" s="53">
        <v>16.77</v>
      </c>
      <c r="J31" s="49"/>
      <c r="K31" s="55">
        <v>5.73</v>
      </c>
      <c r="L31" s="55">
        <v>1.51</v>
      </c>
      <c r="N31" s="56" t="s">
        <v>43</v>
      </c>
      <c r="O31" s="159">
        <f t="shared" si="1"/>
        <v>28611126228116.938</v>
      </c>
      <c r="P31" s="159">
        <f t="shared" si="0"/>
        <v>77995673021520.797</v>
      </c>
      <c r="Q31" s="161">
        <f>P31*P$75</f>
        <v>111405988305027.98</v>
      </c>
      <c r="R31" s="161">
        <v>137812766707800</v>
      </c>
      <c r="S31" s="161">
        <v>126969464725736</v>
      </c>
      <c r="T31" s="161">
        <v>116126162743672.02</v>
      </c>
      <c r="U31" s="161">
        <v>105282860761608.02</v>
      </c>
      <c r="V31" s="161">
        <v>94439558779544.016</v>
      </c>
      <c r="W31" s="161">
        <v>83596256797480</v>
      </c>
      <c r="X31" s="161">
        <v>85317356202134</v>
      </c>
      <c r="Y31" s="161">
        <v>87038455606788</v>
      </c>
      <c r="Z31" s="161">
        <v>88759555011442</v>
      </c>
      <c r="AA31" s="161">
        <v>90480654416096</v>
      </c>
      <c r="AB31" s="161">
        <v>92201753820750</v>
      </c>
      <c r="AC31" s="161">
        <v>93780089219488</v>
      </c>
      <c r="AD31" s="161">
        <v>95358424618226</v>
      </c>
      <c r="AE31" s="161">
        <v>96936760016964</v>
      </c>
      <c r="AF31" s="161">
        <v>98515095415702</v>
      </c>
      <c r="AG31" s="161">
        <v>100093430814440</v>
      </c>
      <c r="AH31" s="161">
        <v>101751079549798</v>
      </c>
      <c r="AI31" s="161">
        <v>103408728285156</v>
      </c>
      <c r="AJ31" s="161">
        <v>105066377020514</v>
      </c>
      <c r="AK31" s="161">
        <v>106724025755872</v>
      </c>
      <c r="AL31" s="161">
        <v>108381674491230</v>
      </c>
      <c r="AM31" s="161">
        <v>109933572111094.5</v>
      </c>
      <c r="AN31" s="161">
        <v>111557572764250</v>
      </c>
      <c r="AO31" s="161">
        <v>113181573417405.5</v>
      </c>
      <c r="AP31" s="161">
        <v>114805574070561</v>
      </c>
      <c r="AQ31" s="161">
        <v>116429574723717</v>
      </c>
      <c r="AR31" s="161">
        <v>118053575376872.5</v>
      </c>
      <c r="AS31" s="161">
        <v>119677576030028</v>
      </c>
      <c r="AT31" s="161">
        <v>121301576683183.5</v>
      </c>
      <c r="AU31" s="161">
        <v>122925577336339</v>
      </c>
      <c r="AV31" s="161">
        <v>124549577989494.5</v>
      </c>
      <c r="AW31" s="181"/>
    </row>
    <row r="32" spans="1:49" ht="13.5" customHeight="1">
      <c r="A32" s="56" t="s">
        <v>44</v>
      </c>
      <c r="B32" s="51">
        <v>2.8377606619999991</v>
      </c>
      <c r="C32" s="51">
        <v>9.1732746239999994</v>
      </c>
      <c r="D32" s="52">
        <v>10.747</v>
      </c>
      <c r="E32" s="52">
        <v>11.722</v>
      </c>
      <c r="F32" s="52">
        <v>12.536</v>
      </c>
      <c r="G32" s="52">
        <v>13.374000000000001</v>
      </c>
      <c r="H32" s="53">
        <v>80.3</v>
      </c>
      <c r="I32" s="53">
        <v>82.06</v>
      </c>
      <c r="J32" s="49"/>
      <c r="K32" s="55">
        <v>6.74</v>
      </c>
      <c r="L32" s="55">
        <v>1.73</v>
      </c>
      <c r="N32" s="56" t="s">
        <v>44</v>
      </c>
      <c r="O32" s="159">
        <f t="shared" si="1"/>
        <v>112536133316099.98</v>
      </c>
      <c r="P32" s="159">
        <f t="shared" si="0"/>
        <v>363781509080507.94</v>
      </c>
      <c r="Q32" s="161">
        <f>P32*P$77</f>
        <v>358727124409894.69</v>
      </c>
      <c r="R32" s="161">
        <v>347231753964340.75</v>
      </c>
      <c r="S32" s="161">
        <v>363023446036986.56</v>
      </c>
      <c r="T32" s="161">
        <v>378815138109632.44</v>
      </c>
      <c r="U32" s="161">
        <v>394606830182278.31</v>
      </c>
      <c r="V32" s="161">
        <v>410398522254924.13</v>
      </c>
      <c r="W32" s="161">
        <v>426190214327570</v>
      </c>
      <c r="X32" s="161">
        <v>433923264648018</v>
      </c>
      <c r="Y32" s="161">
        <v>441656314968468</v>
      </c>
      <c r="Z32" s="161">
        <v>449389365288918</v>
      </c>
      <c r="AA32" s="161">
        <v>457122415609368</v>
      </c>
      <c r="AB32" s="161">
        <v>464855465929820</v>
      </c>
      <c r="AC32" s="161">
        <v>471311571530688</v>
      </c>
      <c r="AD32" s="161">
        <v>477767677131556</v>
      </c>
      <c r="AE32" s="161">
        <v>484223782732424</v>
      </c>
      <c r="AF32" s="161">
        <v>490679888333292</v>
      </c>
      <c r="AG32" s="161">
        <v>497135993934160</v>
      </c>
      <c r="AH32" s="161">
        <v>503782451542916</v>
      </c>
      <c r="AI32" s="161">
        <v>510428909151672</v>
      </c>
      <c r="AJ32" s="161">
        <v>517075366760428</v>
      </c>
      <c r="AK32" s="161">
        <v>523721824369184</v>
      </c>
      <c r="AL32" s="161">
        <v>530368281977940</v>
      </c>
      <c r="AM32" s="161">
        <v>536760936909512</v>
      </c>
      <c r="AN32" s="161">
        <v>543326639120982</v>
      </c>
      <c r="AO32" s="161">
        <v>549892341332454</v>
      </c>
      <c r="AP32" s="161">
        <v>556458043543924</v>
      </c>
      <c r="AQ32" s="161">
        <v>563023745755394</v>
      </c>
      <c r="AR32" s="161">
        <v>569589447966864</v>
      </c>
      <c r="AS32" s="161">
        <v>576155150178334</v>
      </c>
      <c r="AT32" s="161">
        <v>582720852389804</v>
      </c>
      <c r="AU32" s="161">
        <v>589286554601274</v>
      </c>
      <c r="AV32" s="161">
        <v>595852256812744</v>
      </c>
      <c r="AW32" s="181"/>
    </row>
    <row r="33" spans="1:59" ht="13.5" customHeight="1">
      <c r="A33" s="57" t="s">
        <v>45</v>
      </c>
      <c r="B33" s="64">
        <v>0</v>
      </c>
      <c r="C33" s="64">
        <v>0</v>
      </c>
      <c r="D33" s="52">
        <v>0</v>
      </c>
      <c r="E33" s="52">
        <v>0</v>
      </c>
      <c r="F33" s="52">
        <v>0</v>
      </c>
      <c r="G33" s="52">
        <v>0</v>
      </c>
      <c r="H33" s="53">
        <v>0</v>
      </c>
      <c r="I33" s="53">
        <v>0</v>
      </c>
      <c r="J33" s="65"/>
      <c r="K33" s="55" t="s">
        <v>39</v>
      </c>
      <c r="L33" s="55" t="s">
        <v>39</v>
      </c>
      <c r="N33" s="57" t="s">
        <v>45</v>
      </c>
      <c r="O33" s="159">
        <f t="shared" si="1"/>
        <v>0</v>
      </c>
      <c r="P33" s="159">
        <f t="shared" si="0"/>
        <v>0</v>
      </c>
      <c r="Q33" s="161">
        <f>P33*P$78</f>
        <v>0</v>
      </c>
      <c r="R33" s="161">
        <v>0</v>
      </c>
      <c r="S33" s="161">
        <v>0</v>
      </c>
      <c r="T33" s="161">
        <v>0</v>
      </c>
      <c r="U33" s="161">
        <v>0</v>
      </c>
      <c r="V33" s="161">
        <v>0</v>
      </c>
      <c r="W33" s="161">
        <v>0</v>
      </c>
      <c r="X33" s="161">
        <v>0</v>
      </c>
      <c r="Y33" s="161">
        <v>0</v>
      </c>
      <c r="Z33" s="161">
        <v>0</v>
      </c>
      <c r="AA33" s="161">
        <v>0</v>
      </c>
      <c r="AB33" s="161">
        <v>0</v>
      </c>
      <c r="AC33" s="161">
        <v>0</v>
      </c>
      <c r="AD33" s="161">
        <v>0</v>
      </c>
      <c r="AE33" s="161">
        <v>0</v>
      </c>
      <c r="AF33" s="161">
        <v>0</v>
      </c>
      <c r="AG33" s="161">
        <v>0</v>
      </c>
      <c r="AH33" s="161">
        <v>0</v>
      </c>
      <c r="AI33" s="161">
        <v>0</v>
      </c>
      <c r="AJ33" s="161">
        <v>0</v>
      </c>
      <c r="AK33" s="161">
        <v>0</v>
      </c>
      <c r="AL33" s="161">
        <v>0</v>
      </c>
      <c r="AM33" s="173">
        <v>0</v>
      </c>
      <c r="AN33" s="173">
        <v>0</v>
      </c>
      <c r="AO33" s="173">
        <v>0</v>
      </c>
      <c r="AP33" s="173">
        <v>0</v>
      </c>
      <c r="AQ33" s="173">
        <v>0</v>
      </c>
      <c r="AR33" s="173">
        <v>0</v>
      </c>
      <c r="AS33" s="173">
        <v>0</v>
      </c>
      <c r="AT33" s="173">
        <v>0</v>
      </c>
      <c r="AU33" s="173">
        <v>0</v>
      </c>
      <c r="AV33" s="173">
        <v>0</v>
      </c>
      <c r="AW33" s="181"/>
    </row>
    <row r="34" spans="1:59" s="63" customFormat="1" ht="3" customHeight="1">
      <c r="A34" s="58"/>
      <c r="B34" s="59"/>
      <c r="C34" s="59"/>
      <c r="D34" s="60"/>
      <c r="E34" s="60"/>
      <c r="F34" s="60"/>
      <c r="G34" s="60"/>
      <c r="H34" s="61"/>
      <c r="I34" s="61"/>
      <c r="J34" s="61"/>
      <c r="K34" s="62"/>
      <c r="L34" s="62"/>
      <c r="N34" s="58"/>
      <c r="O34" s="159">
        <f t="shared" si="1"/>
        <v>0</v>
      </c>
      <c r="P34" s="159">
        <f t="shared" si="0"/>
        <v>0</v>
      </c>
      <c r="Q34" s="161"/>
      <c r="R34" s="161">
        <v>-5</v>
      </c>
      <c r="S34" s="161">
        <v>-4</v>
      </c>
      <c r="T34" s="161">
        <v>-3</v>
      </c>
      <c r="U34" s="161">
        <v>-2</v>
      </c>
      <c r="V34" s="161">
        <v>-1</v>
      </c>
      <c r="W34" s="161">
        <v>0</v>
      </c>
      <c r="X34" s="161"/>
      <c r="Y34" s="161"/>
      <c r="Z34" s="161"/>
      <c r="AA34" s="161"/>
      <c r="AB34" s="161">
        <v>0</v>
      </c>
      <c r="AC34" s="161"/>
      <c r="AD34" s="161"/>
      <c r="AE34" s="161"/>
      <c r="AF34" s="161"/>
      <c r="AG34" s="161">
        <v>0</v>
      </c>
      <c r="AH34" s="161"/>
      <c r="AI34" s="161"/>
      <c r="AJ34" s="161"/>
      <c r="AK34" s="161"/>
      <c r="AL34" s="161">
        <v>0</v>
      </c>
      <c r="AM34" s="161"/>
      <c r="AN34" s="161"/>
      <c r="AO34" s="161"/>
      <c r="AP34" s="161"/>
      <c r="AQ34" s="161"/>
      <c r="AR34" s="161"/>
      <c r="AS34" s="161"/>
      <c r="AT34" s="161"/>
      <c r="AU34" s="161"/>
      <c r="AV34" s="161"/>
      <c r="AW34" s="181" t="e">
        <f t="shared" ref="AW34" si="2">RATE(30,0,-R34,AV34)</f>
        <v>#NUM!</v>
      </c>
    </row>
    <row r="35" spans="1:59" ht="13.5" customHeight="1">
      <c r="A35" s="50" t="s">
        <v>438</v>
      </c>
      <c r="B35" s="51">
        <f>'KEEI BAU - Overview'!B5-SUM('KEEI BAU - Industry'!B7,'KEEI BAU - Industry'!B14,'KEEI BAU - Industry'!B21,'KEEI BAU - Industry'!B28)</f>
        <v>20.91366314374924</v>
      </c>
      <c r="C35" s="51">
        <f>'KEEI BAU - Overview'!C5-SUM('KEEI BAU - Industry'!C7,'KEEI BAU - Industry'!C14,'KEEI BAU - Industry'!C21,'KEEI BAU - Industry'!C28)</f>
        <v>27.472178415737858</v>
      </c>
      <c r="D35" s="52">
        <f>'KEEI BAU - Overview'!D5-SUM('KEEI BAU - Industry'!D7,'KEEI BAU - Industry'!D14,'KEEI BAU - Industry'!D21,'KEEI BAU - Industry'!D28)</f>
        <v>32.646999999999963</v>
      </c>
      <c r="E35" s="52">
        <f>'KEEI BAU - Overview'!E5-SUM('KEEI BAU - Industry'!E7,'KEEI BAU - Industry'!E14,'KEEI BAU - Industry'!E21,'KEEI BAU - Industry'!E28)</f>
        <v>35.631000000000029</v>
      </c>
      <c r="F35" s="52">
        <f>'KEEI BAU - Overview'!F5-SUM('KEEI BAU - Industry'!F7,'KEEI BAU - Industry'!F14,'KEEI BAU - Industry'!F21,'KEEI BAU - Industry'!F28)</f>
        <v>38.045000000000016</v>
      </c>
      <c r="G35" s="52">
        <f>'KEEI BAU - Overview'!G5-SUM('KEEI BAU - Industry'!G7,'KEEI BAU - Industry'!G14,'KEEI BAU - Industry'!G21,'KEEI BAU - Industry'!G28)</f>
        <v>40.26400000000001</v>
      </c>
      <c r="H35" s="53"/>
      <c r="I35" s="53"/>
      <c r="J35" s="54"/>
      <c r="K35" s="55"/>
      <c r="L35" s="55"/>
      <c r="N35" s="50" t="s">
        <v>444</v>
      </c>
      <c r="O35" s="159">
        <f t="shared" si="1"/>
        <v>829366202438735.5</v>
      </c>
      <c r="P35" s="159">
        <f t="shared" si="0"/>
        <v>1089455067186057.5</v>
      </c>
      <c r="Q35" s="161">
        <f>SUM(Q36:Q40)</f>
        <v>1105006572607370.3</v>
      </c>
      <c r="R35" s="161">
        <v>1126254212281159.5</v>
      </c>
      <c r="S35" s="161">
        <v>1159937619888241.3</v>
      </c>
      <c r="T35" s="161">
        <v>1193621027495323</v>
      </c>
      <c r="U35" s="161">
        <v>1227304435102404.8</v>
      </c>
      <c r="V35" s="161">
        <v>1260987842709486.5</v>
      </c>
      <c r="W35" s="161">
        <v>1294671250316568.5</v>
      </c>
      <c r="X35" s="161">
        <v>1318338349963976</v>
      </c>
      <c r="Y35" s="161">
        <v>1342005449611384</v>
      </c>
      <c r="Z35" s="161">
        <v>1365672549258792</v>
      </c>
      <c r="AA35" s="161">
        <v>1389339648906200</v>
      </c>
      <c r="AB35" s="161">
        <v>1413006748553611.3</v>
      </c>
      <c r="AC35" s="161">
        <v>1432152988013688</v>
      </c>
      <c r="AD35" s="161">
        <v>1451299227473752</v>
      </c>
      <c r="AE35" s="161">
        <v>1470445466933824</v>
      </c>
      <c r="AF35" s="161">
        <v>1489591706393888</v>
      </c>
      <c r="AG35" s="161">
        <v>1508737945853950.8</v>
      </c>
      <c r="AH35" s="161">
        <v>1526337575249928</v>
      </c>
      <c r="AI35" s="161">
        <v>1543937204645908</v>
      </c>
      <c r="AJ35" s="161">
        <v>1561536834041884</v>
      </c>
      <c r="AK35" s="161">
        <v>1579136463437864</v>
      </c>
      <c r="AL35" s="161">
        <v>1596736092833840.5</v>
      </c>
      <c r="AM35" s="161">
        <v>1616397868981932</v>
      </c>
      <c r="AN35" s="161">
        <v>1634653635980860</v>
      </c>
      <c r="AO35" s="161">
        <v>1652909402979780</v>
      </c>
      <c r="AP35" s="161">
        <v>1671165169978708</v>
      </c>
      <c r="AQ35" s="161">
        <v>1689420936977628</v>
      </c>
      <c r="AR35" s="161">
        <v>1707676703976556</v>
      </c>
      <c r="AS35" s="161">
        <v>1725932470975476</v>
      </c>
      <c r="AT35" s="161">
        <v>1744188237974404</v>
      </c>
      <c r="AU35" s="161">
        <v>1762444004973332</v>
      </c>
      <c r="AV35" s="161">
        <v>1780699771972252</v>
      </c>
      <c r="AW35" s="184">
        <f>(AV35/R35)^(1/30)-1</f>
        <v>1.5387491750552318E-2</v>
      </c>
    </row>
    <row r="36" spans="1:59" ht="13.5" customHeight="1">
      <c r="A36" s="56" t="s">
        <v>46</v>
      </c>
      <c r="B36" s="51">
        <f>'KEEI BAU - Overview'!B6-SUM('KEEI BAU - Industry'!B8,'KEEI BAU - Industry'!B15,'KEEI BAU - Industry'!B22,'KEEI BAU - Industry'!B29)</f>
        <v>2.047982749973464</v>
      </c>
      <c r="C36" s="51">
        <f>'KEEI BAU - Overview'!C6-SUM('KEEI BAU - Industry'!C8,'KEEI BAU - Industry'!C15,'KEEI BAU - Industry'!C22,'KEEI BAU - Industry'!C29)</f>
        <v>4.014113014239733</v>
      </c>
      <c r="D36" s="52">
        <f>'KEEI BAU - Overview'!D6-SUM('KEEI BAU - Industry'!D8,'KEEI BAU - Industry'!D15,'KEEI BAU - Industry'!D22,'KEEI BAU - Industry'!D29)</f>
        <v>5.6080000000000041</v>
      </c>
      <c r="E36" s="52">
        <f>'KEEI BAU - Overview'!E6-SUM('KEEI BAU - Industry'!E8,'KEEI BAU - Industry'!E15,'KEEI BAU - Industry'!E22,'KEEI BAU - Industry'!E29)</f>
        <v>6.2650000000000006</v>
      </c>
      <c r="F36" s="52">
        <f>'KEEI BAU - Overview'!F6-SUM('KEEI BAU - Industry'!F8,'KEEI BAU - Industry'!F15,'KEEI BAU - Industry'!F22,'KEEI BAU - Industry'!F29)</f>
        <v>6.7220000000000013</v>
      </c>
      <c r="G36" s="52">
        <f>'KEEI BAU - Overview'!G6-SUM('KEEI BAU - Industry'!G8,'KEEI BAU - Industry'!G15,'KEEI BAU - Industry'!G22,'KEEI BAU - Industry'!G29)</f>
        <v>7.0169999999999995</v>
      </c>
      <c r="H36" s="53"/>
      <c r="I36" s="53"/>
      <c r="J36" s="49"/>
      <c r="K36" s="55"/>
      <c r="L36" s="55"/>
      <c r="N36" s="56" t="s">
        <v>46</v>
      </c>
      <c r="O36" s="159">
        <f t="shared" si="1"/>
        <v>81216172620299.328</v>
      </c>
      <c r="P36" s="159">
        <f t="shared" si="0"/>
        <v>159186348364559.41</v>
      </c>
      <c r="Q36" s="161">
        <f>P36*P$73</f>
        <v>157721001443863.41</v>
      </c>
      <c r="R36" s="161">
        <v>150101197456244.16</v>
      </c>
      <c r="S36" s="161">
        <v>164559877141491.38</v>
      </c>
      <c r="T36" s="161">
        <v>179018556826738.56</v>
      </c>
      <c r="U36" s="161">
        <v>193477236511985.75</v>
      </c>
      <c r="V36" s="161">
        <v>207935916197232.94</v>
      </c>
      <c r="W36" s="161">
        <v>222394595882480.16</v>
      </c>
      <c r="X36" s="161">
        <v>227605482098414</v>
      </c>
      <c r="Y36" s="161">
        <v>232816368314348</v>
      </c>
      <c r="Z36" s="161">
        <v>238027254530282</v>
      </c>
      <c r="AA36" s="161">
        <v>243238140746216</v>
      </c>
      <c r="AB36" s="161">
        <v>248449026962150.03</v>
      </c>
      <c r="AC36" s="161">
        <v>252073646445684</v>
      </c>
      <c r="AD36" s="161">
        <v>255698265929218</v>
      </c>
      <c r="AE36" s="161">
        <v>259322885412752</v>
      </c>
      <c r="AF36" s="161">
        <v>262947504896286</v>
      </c>
      <c r="AG36" s="161">
        <v>266572124379820.06</v>
      </c>
      <c r="AH36" s="161">
        <v>268911867810110</v>
      </c>
      <c r="AI36" s="161">
        <v>271251611240400</v>
      </c>
      <c r="AJ36" s="161">
        <v>273591354670690</v>
      </c>
      <c r="AK36" s="161">
        <v>275931098100980</v>
      </c>
      <c r="AL36" s="161">
        <v>278270841531269.97</v>
      </c>
      <c r="AM36" s="161">
        <v>282323753032552</v>
      </c>
      <c r="AN36" s="161">
        <v>285208595394521</v>
      </c>
      <c r="AO36" s="161">
        <v>288093437756491</v>
      </c>
      <c r="AP36" s="161">
        <v>290978280118460</v>
      </c>
      <c r="AQ36" s="161">
        <v>293863122480429</v>
      </c>
      <c r="AR36" s="161">
        <v>296747964842398</v>
      </c>
      <c r="AS36" s="161">
        <v>299632807204368</v>
      </c>
      <c r="AT36" s="161">
        <v>302517649566337</v>
      </c>
      <c r="AU36" s="161">
        <v>305402491928306</v>
      </c>
      <c r="AV36" s="161">
        <v>308287334290276</v>
      </c>
      <c r="AW36" s="181"/>
    </row>
    <row r="37" spans="1:59" ht="13.5" customHeight="1">
      <c r="A37" s="56" t="s">
        <v>42</v>
      </c>
      <c r="B37" s="51">
        <f>'KEEI BAU - Overview'!B7-SUM('KEEI BAU - Industry'!B9,'KEEI BAU - Industry'!B16,'KEEI BAU - Industry'!B23,'KEEI BAU - Industry'!B30)</f>
        <v>11.857646919881766</v>
      </c>
      <c r="C37" s="51">
        <f>'KEEI BAU - Overview'!C7-SUM('KEEI BAU - Industry'!C9,'KEEI BAU - Industry'!C16,'KEEI BAU - Industry'!C23,'KEEI BAU - Industry'!C30)</f>
        <v>6.1196384395911707</v>
      </c>
      <c r="D37" s="52">
        <f>'KEEI BAU - Overview'!D7-SUM('KEEI BAU - Industry'!D9,'KEEI BAU - Industry'!D16,'KEEI BAU - Industry'!D23,'KEEI BAU - Industry'!D30)</f>
        <v>6.5229999999999819</v>
      </c>
      <c r="E37" s="52">
        <f>'KEEI BAU - Overview'!E7-SUM('KEEI BAU - Industry'!E9,'KEEI BAU - Industry'!E16,'KEEI BAU - Industry'!E23,'KEEI BAU - Industry'!E30)</f>
        <v>6.8240000000000123</v>
      </c>
      <c r="F37" s="52">
        <f>'KEEI BAU - Overview'!F7-SUM('KEEI BAU - Industry'!F9,'KEEI BAU - Industry'!F16,'KEEI BAU - Industry'!F23,'KEEI BAU - Industry'!F30)</f>
        <v>7.0379999999999967</v>
      </c>
      <c r="G37" s="52">
        <f>'KEEI BAU - Overview'!G7-SUM('KEEI BAU - Industry'!G9,'KEEI BAU - Industry'!G16,'KEEI BAU - Industry'!G23,'KEEI BAU - Industry'!G30)</f>
        <v>7.2059999999999889</v>
      </c>
      <c r="H37" s="53"/>
      <c r="I37" s="53"/>
      <c r="J37" s="49"/>
      <c r="K37" s="55"/>
      <c r="L37" s="55"/>
      <c r="N37" s="56" t="s">
        <v>42</v>
      </c>
      <c r="O37" s="159">
        <f t="shared" si="1"/>
        <v>470234770838844.38</v>
      </c>
      <c r="P37" s="159">
        <f t="shared" si="0"/>
        <v>242684471775993.03</v>
      </c>
      <c r="Q37" s="161">
        <f>P37*P$74</f>
        <v>242411292828645.84</v>
      </c>
      <c r="R37" s="161">
        <v>232850029671494.84</v>
      </c>
      <c r="S37" s="161">
        <v>238016113214421.72</v>
      </c>
      <c r="T37" s="161">
        <v>243182196757348.63</v>
      </c>
      <c r="U37" s="161">
        <v>248348280300275.5</v>
      </c>
      <c r="V37" s="161">
        <v>253514363843202.38</v>
      </c>
      <c r="W37" s="161">
        <v>258680447386129.28</v>
      </c>
      <c r="X37" s="161">
        <v>261067778818392</v>
      </c>
      <c r="Y37" s="161">
        <v>263455110250654</v>
      </c>
      <c r="Z37" s="161">
        <v>265842441682916</v>
      </c>
      <c r="AA37" s="161">
        <v>268229773115178</v>
      </c>
      <c r="AB37" s="161">
        <v>270617104547440.5</v>
      </c>
      <c r="AC37" s="161">
        <v>272314409951108</v>
      </c>
      <c r="AD37" s="161">
        <v>274011715354776</v>
      </c>
      <c r="AE37" s="161">
        <v>275709020758444</v>
      </c>
      <c r="AF37" s="161">
        <v>277406326162112</v>
      </c>
      <c r="AG37" s="161">
        <v>279103631565779.88</v>
      </c>
      <c r="AH37" s="161">
        <v>280436095620996.5</v>
      </c>
      <c r="AI37" s="161">
        <v>281768559676212</v>
      </c>
      <c r="AJ37" s="161">
        <v>283101023731428</v>
      </c>
      <c r="AK37" s="161">
        <v>284433487786644</v>
      </c>
      <c r="AL37" s="161">
        <v>285765951841859.56</v>
      </c>
      <c r="AM37" s="161">
        <v>287584871028345</v>
      </c>
      <c r="AN37" s="161">
        <v>289072116261692</v>
      </c>
      <c r="AO37" s="161">
        <v>290559361495039.5</v>
      </c>
      <c r="AP37" s="161">
        <v>292046606728386.5</v>
      </c>
      <c r="AQ37" s="161">
        <v>293533851961733.5</v>
      </c>
      <c r="AR37" s="161">
        <v>295021097195080.5</v>
      </c>
      <c r="AS37" s="161">
        <v>296508342428428</v>
      </c>
      <c r="AT37" s="161">
        <v>297995587661775</v>
      </c>
      <c r="AU37" s="161">
        <v>299482832895122</v>
      </c>
      <c r="AV37" s="161">
        <v>300970078128469.5</v>
      </c>
      <c r="AW37" s="181"/>
    </row>
    <row r="38" spans="1:59" ht="13.5" customHeight="1">
      <c r="A38" s="56" t="s">
        <v>43</v>
      </c>
      <c r="B38" s="51">
        <f>'KEEI BAU - Overview'!B8-SUM('KEEI BAU - Industry'!B10,'KEEI BAU - Industry'!B17,'KEEI BAU - Industry'!B24,'KEEI BAU - Industry'!B31)</f>
        <v>1.3685105999999998</v>
      </c>
      <c r="C38" s="51">
        <f>'KEEI BAU - Overview'!C8-SUM('KEEI BAU - Industry'!C10,'KEEI BAU - Industry'!C17,'KEEI BAU - Industry'!C24,'KEEI BAU - Industry'!C31)</f>
        <v>2.0819591640509518</v>
      </c>
      <c r="D38" s="52">
        <f>'KEEI BAU - Overview'!D8-SUM('KEEI BAU - Industry'!D10,'KEEI BAU - Industry'!D17,'KEEI BAU - Industry'!D24,'KEEI BAU - Industry'!D31)</f>
        <v>2.3209999999999997</v>
      </c>
      <c r="E38" s="52">
        <f>'KEEI BAU - Overview'!E8-SUM('KEEI BAU - Industry'!E10,'KEEI BAU - Industry'!E17,'KEEI BAU - Industry'!E24,'KEEI BAU - Industry'!E31)</f>
        <v>2.5180000000000007</v>
      </c>
      <c r="F38" s="52">
        <f>'KEEI BAU - Overview'!F8-SUM('KEEI BAU - Industry'!F10,'KEEI BAU - Industry'!F17,'KEEI BAU - Industry'!F24,'KEEI BAU - Industry'!F31)</f>
        <v>2.7240000000000002</v>
      </c>
      <c r="G38" s="52">
        <f>'KEEI BAU - Overview'!G8-SUM('KEEI BAU - Industry'!G10,'KEEI BAU - Industry'!G17,'KEEI BAU - Industry'!G24,'KEEI BAU - Industry'!G31)</f>
        <v>2.9579999999999984</v>
      </c>
      <c r="H38" s="53"/>
      <c r="I38" s="53"/>
      <c r="J38" s="49"/>
      <c r="K38" s="55"/>
      <c r="L38" s="55"/>
      <c r="N38" s="56" t="s">
        <v>43</v>
      </c>
      <c r="O38" s="159">
        <f t="shared" si="1"/>
        <v>54270570942919.078</v>
      </c>
      <c r="P38" s="159">
        <f t="shared" si="0"/>
        <v>82563564003733.469</v>
      </c>
      <c r="Q38" s="161">
        <f>P38*P$75</f>
        <v>117930586268335.67</v>
      </c>
      <c r="R38" s="161">
        <v>145883902834859.75</v>
      </c>
      <c r="S38" s="161">
        <v>135115747697389.81</v>
      </c>
      <c r="T38" s="161">
        <v>124347592559919.86</v>
      </c>
      <c r="U38" s="161">
        <v>113579437422449.91</v>
      </c>
      <c r="V38" s="161">
        <v>102811282284979.95</v>
      </c>
      <c r="W38" s="161">
        <v>92043127147509.984</v>
      </c>
      <c r="X38" s="161">
        <v>93605599878924</v>
      </c>
      <c r="Y38" s="161">
        <v>95168072610338</v>
      </c>
      <c r="Z38" s="161">
        <v>96730545341752</v>
      </c>
      <c r="AA38" s="161">
        <v>98293018073166</v>
      </c>
      <c r="AB38" s="161">
        <v>99855490804580.031</v>
      </c>
      <c r="AC38" s="161">
        <v>101489345538952</v>
      </c>
      <c r="AD38" s="161">
        <v>103123200273324</v>
      </c>
      <c r="AE38" s="161">
        <v>104757055007696</v>
      </c>
      <c r="AF38" s="161">
        <v>106390909742068</v>
      </c>
      <c r="AG38" s="161">
        <v>108024764476440.02</v>
      </c>
      <c r="AH38" s="161">
        <v>109880696553348</v>
      </c>
      <c r="AI38" s="161">
        <v>111736628630256</v>
      </c>
      <c r="AJ38" s="161">
        <v>113592560707164</v>
      </c>
      <c r="AK38" s="161">
        <v>115448492784072</v>
      </c>
      <c r="AL38" s="161">
        <v>117304424860979.94</v>
      </c>
      <c r="AM38" s="161">
        <v>118864253814506.5</v>
      </c>
      <c r="AN38" s="161">
        <v>120625971261247.5</v>
      </c>
      <c r="AO38" s="161">
        <v>122387688707989</v>
      </c>
      <c r="AP38" s="161">
        <v>124149406154730</v>
      </c>
      <c r="AQ38" s="161">
        <v>125911123601471.5</v>
      </c>
      <c r="AR38" s="161">
        <v>127672841048212.5</v>
      </c>
      <c r="AS38" s="161">
        <v>129434558494954</v>
      </c>
      <c r="AT38" s="161">
        <v>131196275941695</v>
      </c>
      <c r="AU38" s="161">
        <v>132957993388436</v>
      </c>
      <c r="AV38" s="161">
        <v>134719710835177.5</v>
      </c>
      <c r="AW38" s="181"/>
    </row>
    <row r="39" spans="1:59" ht="13.5" customHeight="1">
      <c r="A39" s="56" t="s">
        <v>44</v>
      </c>
      <c r="B39" s="51">
        <f>'KEEI BAU - Overview'!B9-SUM('KEEI BAU - Industry'!B11,'KEEI BAU - Industry'!B18,'KEEI BAU - Industry'!B25,'KEEI BAU - Industry'!B32)</f>
        <v>3.7315228738940016</v>
      </c>
      <c r="C39" s="51">
        <f>'KEEI BAU - Overview'!C9-SUM('KEEI BAU - Industry'!C11,'KEEI BAU - Industry'!C18,'KEEI BAU - Industry'!C25,'KEEI BAU - Industry'!C32)</f>
        <v>5.824467797856002</v>
      </c>
      <c r="D39" s="52">
        <f>'KEEI BAU - Overview'!D9-SUM('KEEI BAU - Industry'!D11,'KEEI BAU - Industry'!D18,'KEEI BAU - Industry'!D25,'KEEI BAU - Industry'!D32)</f>
        <v>6.5809999999999995</v>
      </c>
      <c r="E39" s="52">
        <f>'KEEI BAU - Overview'!E9-SUM('KEEI BAU - Industry'!E11,'KEEI BAU - Industry'!E18,'KEEI BAU - Industry'!E25,'KEEI BAU - Industry'!E32)</f>
        <v>6.8460000000000001</v>
      </c>
      <c r="F39" s="52">
        <f>'KEEI BAU - Overview'!F9-SUM('KEEI BAU - Industry'!F11,'KEEI BAU - Industry'!F18,'KEEI BAU - Industry'!F25,'KEEI BAU - Industry'!F32)</f>
        <v>6.9860000000000007</v>
      </c>
      <c r="G39" s="52">
        <f>'KEEI BAU - Overview'!G9-SUM('KEEI BAU - Industry'!G11,'KEEI BAU - Industry'!G18,'KEEI BAU - Industry'!G25,'KEEI BAU - Industry'!G32)</f>
        <v>7.0859999999999985</v>
      </c>
      <c r="H39" s="53"/>
      <c r="I39" s="53"/>
      <c r="J39" s="49"/>
      <c r="K39" s="55"/>
      <c r="L39" s="55"/>
      <c r="N39" s="56" t="s">
        <v>44</v>
      </c>
      <c r="O39" s="159">
        <f t="shared" si="1"/>
        <v>147979764901192.38</v>
      </c>
      <c r="P39" s="159">
        <f t="shared" si="0"/>
        <v>230978987541851.59</v>
      </c>
      <c r="Q39" s="161">
        <f>P39*P$77</f>
        <v>227769762705723.56</v>
      </c>
      <c r="R39" s="161">
        <v>220470906220016.47</v>
      </c>
      <c r="S39" s="161">
        <v>228572831805635.19</v>
      </c>
      <c r="T39" s="161">
        <v>236674757391253.88</v>
      </c>
      <c r="U39" s="161">
        <v>244776682976872.56</v>
      </c>
      <c r="V39" s="161">
        <v>252878608562491.28</v>
      </c>
      <c r="W39" s="161">
        <v>260980534148109.97</v>
      </c>
      <c r="X39" s="161">
        <v>263082337568540</v>
      </c>
      <c r="Y39" s="161">
        <v>265184140988970</v>
      </c>
      <c r="Z39" s="161">
        <v>267285944409400</v>
      </c>
      <c r="AA39" s="161">
        <v>269387747829830</v>
      </c>
      <c r="AB39" s="161">
        <v>271489551250260</v>
      </c>
      <c r="AC39" s="161">
        <v>272599937962940</v>
      </c>
      <c r="AD39" s="161">
        <v>273710324675620</v>
      </c>
      <c r="AE39" s="161">
        <v>274820711388300</v>
      </c>
      <c r="AF39" s="161">
        <v>275931098100980</v>
      </c>
      <c r="AG39" s="161">
        <v>277041484813660.03</v>
      </c>
      <c r="AH39" s="161">
        <v>277834618179860</v>
      </c>
      <c r="AI39" s="161">
        <v>278627751546060</v>
      </c>
      <c r="AJ39" s="161">
        <v>279420884912260</v>
      </c>
      <c r="AK39" s="161">
        <v>280214018278460</v>
      </c>
      <c r="AL39" s="161">
        <v>281007151644659.94</v>
      </c>
      <c r="AM39" s="161">
        <v>282223289472833.5</v>
      </c>
      <c r="AN39" s="161">
        <v>283151015167843</v>
      </c>
      <c r="AO39" s="161">
        <v>284078740862852.75</v>
      </c>
      <c r="AP39" s="161">
        <v>285006466557862.5</v>
      </c>
      <c r="AQ39" s="161">
        <v>285934192252872.25</v>
      </c>
      <c r="AR39" s="161">
        <v>286861917947881.75</v>
      </c>
      <c r="AS39" s="161">
        <v>287789643642891.5</v>
      </c>
      <c r="AT39" s="161">
        <v>288717369337901.25</v>
      </c>
      <c r="AU39" s="161">
        <v>289645095032911</v>
      </c>
      <c r="AV39" s="161">
        <v>290572820727920.75</v>
      </c>
      <c r="AW39" s="181"/>
    </row>
    <row r="40" spans="1:59" ht="13.5" customHeight="1" thickBot="1">
      <c r="A40" s="57" t="s">
        <v>45</v>
      </c>
      <c r="B40" s="51">
        <f>'KEEI BAU - Overview'!B11-SUM('KEEI BAU - Industry'!B12,'KEEI BAU - Industry'!B19,'KEEI BAU - Industry'!B26,'KEEI BAU - Industry'!B33)</f>
        <v>1.9079999999999999</v>
      </c>
      <c r="C40" s="51">
        <f>'KEEI BAU - Overview'!C11-SUM('KEEI BAU - Industry'!C12,'KEEI BAU - Industry'!C19,'KEEI BAU - Industry'!C26,'KEEI BAU - Industry'!C33)</f>
        <v>9.4320000000000004</v>
      </c>
      <c r="D40" s="52">
        <f>'KEEI BAU - Overview'!D11-SUM('KEEI BAU - Industry'!D12,'KEEI BAU - Industry'!D19,'KEEI BAU - Industry'!D26,'KEEI BAU - Industry'!D33)</f>
        <v>11.618</v>
      </c>
      <c r="E40" s="52">
        <f>'KEEI BAU - Overview'!E11-SUM('KEEI BAU - Industry'!E12,'KEEI BAU - Industry'!E19,'KEEI BAU - Industry'!E26,'KEEI BAU - Industry'!E33)</f>
        <v>13.179</v>
      </c>
      <c r="F40" s="52">
        <f>'KEEI BAU - Overview'!F11-SUM('KEEI BAU - Industry'!F12,'KEEI BAU - Industry'!F19,'KEEI BAU - Industry'!F26,'KEEI BAU - Industry'!F33)</f>
        <v>14.574</v>
      </c>
      <c r="G40" s="52">
        <f>'KEEI BAU - Overview'!G11-SUM('KEEI BAU - Industry'!G12,'KEEI BAU - Industry'!G19,'KEEI BAU - Industry'!G26,'KEEI BAU - Industry'!G33)</f>
        <v>15.999000000000001</v>
      </c>
      <c r="H40" s="53"/>
      <c r="I40" s="53"/>
      <c r="J40" s="65"/>
      <c r="K40" s="55"/>
      <c r="L40" s="55"/>
      <c r="N40" s="439" t="s">
        <v>45</v>
      </c>
      <c r="O40" s="159">
        <f t="shared" si="1"/>
        <v>75664923135480</v>
      </c>
      <c r="P40" s="159">
        <f t="shared" si="0"/>
        <v>374041695499920</v>
      </c>
      <c r="Q40" s="161">
        <f>P40*P$78</f>
        <v>359173929360801.81</v>
      </c>
      <c r="R40" s="161">
        <v>376948176098544.5</v>
      </c>
      <c r="S40" s="161">
        <v>393704775363951.63</v>
      </c>
      <c r="T40" s="161">
        <v>410461374629358.69</v>
      </c>
      <c r="U40" s="161">
        <v>427217973894765.75</v>
      </c>
      <c r="V40" s="161">
        <v>443974573160172.88</v>
      </c>
      <c r="W40" s="161">
        <v>460731172425580</v>
      </c>
      <c r="X40" s="161">
        <v>473111984271964</v>
      </c>
      <c r="Y40" s="161">
        <v>485492796118348</v>
      </c>
      <c r="Z40" s="161">
        <v>497873607964728</v>
      </c>
      <c r="AA40" s="161">
        <v>510254419811112</v>
      </c>
      <c r="AB40" s="161">
        <v>522635231657490</v>
      </c>
      <c r="AC40" s="161">
        <v>533699442115984</v>
      </c>
      <c r="AD40" s="161">
        <v>544763652574472</v>
      </c>
      <c r="AE40" s="161">
        <v>555827863032964</v>
      </c>
      <c r="AF40" s="161">
        <v>566892073491452</v>
      </c>
      <c r="AG40" s="161">
        <v>577956283949940</v>
      </c>
      <c r="AH40" s="161">
        <v>589258434418292</v>
      </c>
      <c r="AI40" s="161">
        <v>600560584886644</v>
      </c>
      <c r="AJ40" s="161">
        <v>611862735354992</v>
      </c>
      <c r="AK40" s="161">
        <v>623164885823344</v>
      </c>
      <c r="AL40" s="161">
        <v>634467036291690</v>
      </c>
      <c r="AM40" s="440">
        <v>645451933413560</v>
      </c>
      <c r="AN40" s="440">
        <v>656653139635304</v>
      </c>
      <c r="AO40" s="440">
        <v>667854345857048</v>
      </c>
      <c r="AP40" s="440">
        <v>679055552078788</v>
      </c>
      <c r="AQ40" s="440">
        <v>690256758300532</v>
      </c>
      <c r="AR40" s="440">
        <v>701457964522276</v>
      </c>
      <c r="AS40" s="440">
        <v>712659170744016</v>
      </c>
      <c r="AT40" s="440">
        <v>723860376965760</v>
      </c>
      <c r="AU40" s="440">
        <v>735061583187504</v>
      </c>
      <c r="AV40" s="440">
        <v>746262789409244</v>
      </c>
      <c r="AW40" s="181"/>
    </row>
    <row r="41" spans="1:59" ht="33.75" customHeight="1">
      <c r="A41" s="467" t="s">
        <v>40</v>
      </c>
      <c r="B41" s="468"/>
      <c r="C41" s="468"/>
      <c r="D41" s="468"/>
      <c r="E41" s="468"/>
      <c r="F41" s="468"/>
      <c r="G41" s="468"/>
      <c r="H41" s="468"/>
      <c r="I41" s="468"/>
      <c r="J41" s="468"/>
      <c r="K41" s="468"/>
      <c r="L41" s="468"/>
      <c r="N41" s="462" t="s">
        <v>40</v>
      </c>
      <c r="O41" s="463"/>
      <c r="P41" s="463"/>
      <c r="Q41" s="463"/>
      <c r="R41" s="463"/>
      <c r="S41" s="463"/>
      <c r="T41" s="463"/>
      <c r="U41" s="463"/>
      <c r="V41" s="463"/>
      <c r="W41" s="463"/>
      <c r="X41" s="463"/>
      <c r="Y41" s="463"/>
      <c r="Z41" s="463"/>
      <c r="AA41" s="463"/>
      <c r="AB41" s="463"/>
      <c r="AC41" s="463"/>
      <c r="AD41" s="463"/>
      <c r="AE41" s="463"/>
      <c r="AF41" s="463"/>
      <c r="AG41" s="463"/>
      <c r="AH41" s="463"/>
      <c r="AI41" s="463"/>
      <c r="AJ41" s="463"/>
      <c r="AK41" s="463"/>
      <c r="AL41" s="463"/>
      <c r="AM41" s="38"/>
      <c r="AN41" s="38"/>
      <c r="AO41" s="38"/>
      <c r="AP41" s="38"/>
      <c r="AQ41" s="38"/>
      <c r="AR41" s="38"/>
      <c r="AS41" s="38"/>
      <c r="AT41" s="38"/>
      <c r="AU41" s="38"/>
      <c r="AV41" s="38"/>
    </row>
    <row r="42" spans="1:59">
      <c r="H42" s="66"/>
      <c r="I42" s="66"/>
      <c r="J42" s="67"/>
      <c r="K42" s="66"/>
      <c r="L42" s="66"/>
      <c r="M42" s="66"/>
      <c r="N42" s="66"/>
      <c r="O42" s="66"/>
      <c r="P42" s="66"/>
      <c r="Q42" s="66"/>
      <c r="R42" s="66"/>
      <c r="S42" s="66"/>
      <c r="T42" s="66"/>
      <c r="U42" s="66"/>
      <c r="V42" s="66"/>
    </row>
    <row r="43" spans="1:59">
      <c r="A43" s="299" t="s">
        <v>607</v>
      </c>
      <c r="C43" s="297"/>
      <c r="D43" s="298"/>
      <c r="L43" s="66"/>
      <c r="M43" s="66"/>
      <c r="N43" s="66"/>
      <c r="O43" s="66"/>
      <c r="P43" s="66"/>
      <c r="Q43" s="66"/>
      <c r="R43" s="66"/>
      <c r="S43" s="66"/>
      <c r="T43" s="66"/>
      <c r="U43" s="66"/>
      <c r="V43" s="66"/>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row>
    <row r="44" spans="1:59">
      <c r="A44" s="436">
        <f>About!C70</f>
        <v>39656668310000</v>
      </c>
      <c r="B44" s="297" t="s">
        <v>29</v>
      </c>
      <c r="L44" s="66"/>
      <c r="M44" s="66"/>
      <c r="N44" s="66"/>
      <c r="O44" s="66"/>
      <c r="P44" s="66"/>
      <c r="Q44" s="66"/>
      <c r="R44" s="66"/>
      <c r="S44" s="66"/>
      <c r="T44" s="66"/>
      <c r="U44" s="66"/>
      <c r="V44" s="66"/>
      <c r="W44" s="38"/>
      <c r="X44" s="38"/>
      <c r="Y44" s="38"/>
      <c r="AA44" s="38"/>
      <c r="AB44" s="38"/>
      <c r="AC44" s="38"/>
      <c r="AD44" s="38"/>
      <c r="AE44" s="38"/>
      <c r="AF44" s="38"/>
      <c r="AG44" s="38"/>
      <c r="AH44" s="38"/>
      <c r="AI44" s="38"/>
      <c r="AJ44" s="38"/>
      <c r="AK44" s="38"/>
      <c r="AL44" s="38"/>
      <c r="AM44" s="38"/>
      <c r="AN44" s="38"/>
      <c r="AO44" s="38"/>
      <c r="AP44" s="38"/>
      <c r="AQ44" s="38"/>
      <c r="AR44" s="38"/>
      <c r="AS44" s="38"/>
      <c r="AT44" s="182"/>
      <c r="AU44" s="38"/>
      <c r="AV44" s="38"/>
    </row>
    <row r="45" spans="1:59">
      <c r="L45" s="66"/>
      <c r="M45" s="66"/>
      <c r="N45" s="66"/>
      <c r="O45" s="66"/>
      <c r="P45" s="66"/>
      <c r="Q45" s="66"/>
      <c r="R45" s="66"/>
      <c r="S45" s="66"/>
      <c r="T45" s="66"/>
      <c r="U45" s="66"/>
      <c r="V45" s="66"/>
      <c r="W45" s="38"/>
      <c r="X45" s="38"/>
      <c r="Y45" s="38"/>
      <c r="AA45" s="38"/>
      <c r="AB45" s="38"/>
      <c r="AC45" s="38"/>
      <c r="AD45" s="38"/>
      <c r="AE45" s="38"/>
      <c r="AF45" s="38"/>
      <c r="AG45" s="38"/>
      <c r="AH45" s="38"/>
      <c r="AI45" s="38"/>
      <c r="AJ45" s="38"/>
      <c r="AK45" s="38"/>
      <c r="AL45" s="38"/>
      <c r="AM45" s="38"/>
      <c r="AN45" s="38"/>
      <c r="AO45" s="38"/>
      <c r="AP45" s="38"/>
      <c r="AQ45" s="38"/>
      <c r="AR45" s="38"/>
      <c r="AS45" s="38"/>
      <c r="AT45" s="183"/>
      <c r="AU45" s="175"/>
      <c r="AV45" s="175"/>
      <c r="AW45" s="181"/>
    </row>
    <row r="46" spans="1:59">
      <c r="L46" s="66"/>
      <c r="M46" s="66"/>
      <c r="N46" s="443" t="s">
        <v>742</v>
      </c>
      <c r="O46" s="442" t="s">
        <v>743</v>
      </c>
      <c r="P46" s="442" t="s">
        <v>744</v>
      </c>
      <c r="Q46" s="442" t="s">
        <v>745</v>
      </c>
      <c r="R46" s="442" t="s">
        <v>746</v>
      </c>
      <c r="S46" s="442" t="s">
        <v>747</v>
      </c>
      <c r="T46" s="442" t="s">
        <v>748</v>
      </c>
      <c r="U46" s="442" t="s">
        <v>749</v>
      </c>
      <c r="V46" s="442" t="s">
        <v>750</v>
      </c>
      <c r="W46" s="442" t="s">
        <v>751</v>
      </c>
      <c r="X46" s="442" t="s">
        <v>752</v>
      </c>
      <c r="Y46" s="442" t="s">
        <v>753</v>
      </c>
      <c r="Z46" s="442" t="s">
        <v>754</v>
      </c>
      <c r="AA46" s="442" t="s">
        <v>755</v>
      </c>
      <c r="AB46" s="442" t="s">
        <v>756</v>
      </c>
      <c r="AC46" s="442" t="s">
        <v>757</v>
      </c>
      <c r="AD46" s="442" t="s">
        <v>758</v>
      </c>
      <c r="AE46" s="442" t="s">
        <v>759</v>
      </c>
      <c r="AF46" s="442" t="s">
        <v>760</v>
      </c>
      <c r="AG46" s="442" t="s">
        <v>761</v>
      </c>
      <c r="AH46" s="442" t="s">
        <v>762</v>
      </c>
      <c r="AI46" s="442" t="s">
        <v>763</v>
      </c>
      <c r="AJ46" s="442" t="s">
        <v>764</v>
      </c>
      <c r="AK46" s="442" t="s">
        <v>765</v>
      </c>
      <c r="AL46" s="442" t="s">
        <v>766</v>
      </c>
      <c r="AM46" s="442" t="s">
        <v>767</v>
      </c>
      <c r="AN46" s="442" t="s">
        <v>768</v>
      </c>
      <c r="AO46" s="442" t="s">
        <v>769</v>
      </c>
      <c r="AP46" s="442" t="s">
        <v>770</v>
      </c>
      <c r="AQ46" s="442" t="s">
        <v>771</v>
      </c>
      <c r="AR46" s="442" t="s">
        <v>772</v>
      </c>
      <c r="AS46" s="442" t="s">
        <v>773</v>
      </c>
      <c r="AT46" s="442" t="s">
        <v>774</v>
      </c>
      <c r="AU46" s="442" t="s">
        <v>775</v>
      </c>
      <c r="AV46" s="442" t="s">
        <v>776</v>
      </c>
      <c r="AW46" s="442" t="s">
        <v>777</v>
      </c>
      <c r="AX46" s="442" t="s">
        <v>778</v>
      </c>
      <c r="AY46" s="442" t="s">
        <v>779</v>
      </c>
      <c r="AZ46" s="442" t="s">
        <v>780</v>
      </c>
      <c r="BA46" s="442" t="s">
        <v>781</v>
      </c>
      <c r="BB46" s="442" t="s">
        <v>782</v>
      </c>
      <c r="BC46" s="442" t="s">
        <v>783</v>
      </c>
      <c r="BD46" s="442" t="s">
        <v>784</v>
      </c>
      <c r="BE46" s="442" t="s">
        <v>785</v>
      </c>
      <c r="BF46" s="442" t="s">
        <v>786</v>
      </c>
      <c r="BG46" s="442" t="s">
        <v>787</v>
      </c>
    </row>
    <row r="47" spans="1:59">
      <c r="L47" s="66"/>
      <c r="M47" s="66"/>
      <c r="N47" s="444" t="s">
        <v>467</v>
      </c>
      <c r="O47" s="187">
        <v>12570</v>
      </c>
      <c r="P47" s="187">
        <v>11319</v>
      </c>
      <c r="Q47" s="187">
        <v>11649</v>
      </c>
      <c r="R47" s="187">
        <v>11836</v>
      </c>
      <c r="S47" s="187">
        <v>12180</v>
      </c>
      <c r="T47" s="187">
        <v>11778</v>
      </c>
      <c r="U47" s="187">
        <v>12151</v>
      </c>
      <c r="V47" s="187">
        <v>12011</v>
      </c>
      <c r="W47" s="187">
        <v>11705</v>
      </c>
      <c r="X47" s="187">
        <v>11850</v>
      </c>
      <c r="Y47" s="187">
        <v>11829</v>
      </c>
      <c r="Z47" s="187">
        <v>12618</v>
      </c>
      <c r="AA47" s="187">
        <v>12540</v>
      </c>
      <c r="AB47" s="187">
        <v>11375</v>
      </c>
      <c r="AC47" s="187">
        <v>11838</v>
      </c>
      <c r="AD47" s="187">
        <v>11610</v>
      </c>
      <c r="AE47" s="187">
        <v>11766</v>
      </c>
      <c r="AF47" s="187">
        <v>11260</v>
      </c>
      <c r="AG47" s="187">
        <v>12291</v>
      </c>
      <c r="AH47" s="187">
        <v>12182</v>
      </c>
      <c r="AI47" s="187">
        <v>11635</v>
      </c>
      <c r="AJ47" s="187">
        <v>11668</v>
      </c>
      <c r="AK47" s="187">
        <v>12062</v>
      </c>
      <c r="AL47" s="187">
        <v>12675</v>
      </c>
      <c r="AM47" s="187">
        <v>12591</v>
      </c>
      <c r="AN47" s="187">
        <v>11328</v>
      </c>
      <c r="AO47" s="187">
        <v>11755</v>
      </c>
      <c r="AP47" s="187">
        <v>11079</v>
      </c>
      <c r="AQ47" s="187">
        <v>11286</v>
      </c>
      <c r="AR47" s="187">
        <v>11048</v>
      </c>
      <c r="AS47" s="187">
        <v>11512</v>
      </c>
      <c r="AT47" s="187">
        <v>11500</v>
      </c>
      <c r="AU47" s="187">
        <v>11560</v>
      </c>
      <c r="AV47" s="187">
        <v>11248</v>
      </c>
      <c r="AW47" s="187">
        <v>10922</v>
      </c>
      <c r="AX47" s="187">
        <v>12317</v>
      </c>
      <c r="AY47" s="187">
        <v>12184</v>
      </c>
      <c r="AZ47" s="187">
        <v>11336</v>
      </c>
      <c r="BA47" s="187">
        <v>12498</v>
      </c>
      <c r="BB47" s="187">
        <v>12006</v>
      </c>
      <c r="BC47" s="187">
        <v>12189</v>
      </c>
      <c r="BD47" s="187">
        <v>11928</v>
      </c>
      <c r="BE47" s="187">
        <v>12654</v>
      </c>
      <c r="BF47" s="187">
        <v>12626</v>
      </c>
      <c r="BG47" s="187">
        <v>12531</v>
      </c>
    </row>
    <row r="48" spans="1:59">
      <c r="L48" s="66"/>
      <c r="M48" s="66"/>
      <c r="N48" s="444" t="s">
        <v>36</v>
      </c>
      <c r="O48" s="187">
        <v>2722</v>
      </c>
      <c r="P48" s="187">
        <v>2441</v>
      </c>
      <c r="Q48" s="187">
        <v>2589</v>
      </c>
      <c r="R48" s="187">
        <v>2626</v>
      </c>
      <c r="S48" s="187">
        <v>2760</v>
      </c>
      <c r="T48" s="187">
        <v>2739</v>
      </c>
      <c r="U48" s="187">
        <v>2729</v>
      </c>
      <c r="V48" s="187">
        <v>2728</v>
      </c>
      <c r="W48" s="187">
        <v>2485</v>
      </c>
      <c r="X48" s="187">
        <v>2691</v>
      </c>
      <c r="Y48" s="187">
        <v>2751</v>
      </c>
      <c r="Z48" s="187">
        <v>2786</v>
      </c>
      <c r="AA48" s="187">
        <v>2602</v>
      </c>
      <c r="AB48" s="187">
        <v>2589</v>
      </c>
      <c r="AC48" s="187">
        <v>2720</v>
      </c>
      <c r="AD48" s="187">
        <v>2654</v>
      </c>
      <c r="AE48" s="187">
        <v>2694</v>
      </c>
      <c r="AF48" s="187">
        <v>2643</v>
      </c>
      <c r="AG48" s="187">
        <v>2656</v>
      </c>
      <c r="AH48" s="187">
        <v>2745</v>
      </c>
      <c r="AI48" s="187">
        <v>2419</v>
      </c>
      <c r="AJ48" s="187">
        <v>2718</v>
      </c>
      <c r="AK48" s="187">
        <v>2640</v>
      </c>
      <c r="AL48" s="187">
        <v>2672</v>
      </c>
      <c r="AM48" s="187">
        <v>2645</v>
      </c>
      <c r="AN48" s="187">
        <v>2323</v>
      </c>
      <c r="AO48" s="187">
        <v>2558</v>
      </c>
      <c r="AP48" s="187">
        <v>2382</v>
      </c>
      <c r="AQ48" s="187">
        <v>2280</v>
      </c>
      <c r="AR48" s="187">
        <v>2374</v>
      </c>
      <c r="AS48" s="187">
        <v>2555</v>
      </c>
      <c r="AT48" s="187">
        <v>2597</v>
      </c>
      <c r="AU48" s="187">
        <v>2605</v>
      </c>
      <c r="AV48" s="187">
        <v>2597</v>
      </c>
      <c r="AW48" s="187">
        <v>2494</v>
      </c>
      <c r="AX48" s="187">
        <v>2808</v>
      </c>
      <c r="AY48" s="187">
        <v>2683</v>
      </c>
      <c r="AZ48" s="187">
        <v>2347</v>
      </c>
      <c r="BA48" s="187">
        <v>2784</v>
      </c>
      <c r="BB48" s="187">
        <v>2552</v>
      </c>
      <c r="BC48" s="187">
        <v>2702</v>
      </c>
      <c r="BD48" s="187">
        <v>2472</v>
      </c>
      <c r="BE48" s="187">
        <v>2688</v>
      </c>
      <c r="BF48" s="187">
        <v>2747</v>
      </c>
      <c r="BG48" s="187">
        <v>2650</v>
      </c>
    </row>
    <row r="49" spans="12:59">
      <c r="L49" s="66"/>
      <c r="M49" s="66"/>
      <c r="N49" s="444" t="s">
        <v>37</v>
      </c>
      <c r="O49" s="187">
        <v>6061</v>
      </c>
      <c r="P49" s="187">
        <v>5444</v>
      </c>
      <c r="Q49" s="187">
        <v>5613</v>
      </c>
      <c r="R49" s="187">
        <v>5829</v>
      </c>
      <c r="S49" s="187">
        <v>6032</v>
      </c>
      <c r="T49" s="187">
        <v>5656</v>
      </c>
      <c r="U49" s="187">
        <v>5906</v>
      </c>
      <c r="V49" s="187">
        <v>5742</v>
      </c>
      <c r="W49" s="187">
        <v>5840</v>
      </c>
      <c r="X49" s="187">
        <v>5673</v>
      </c>
      <c r="Y49" s="187">
        <v>5458</v>
      </c>
      <c r="Z49" s="187">
        <v>6039</v>
      </c>
      <c r="AA49" s="187">
        <v>6090</v>
      </c>
      <c r="AB49" s="187">
        <v>5431</v>
      </c>
      <c r="AC49" s="187">
        <v>5536</v>
      </c>
      <c r="AD49" s="187">
        <v>5416</v>
      </c>
      <c r="AE49" s="187">
        <v>5634</v>
      </c>
      <c r="AF49" s="187">
        <v>5244</v>
      </c>
      <c r="AG49" s="187">
        <v>6166</v>
      </c>
      <c r="AH49" s="187">
        <v>5932</v>
      </c>
      <c r="AI49" s="187">
        <v>5918</v>
      </c>
      <c r="AJ49" s="187">
        <v>5562</v>
      </c>
      <c r="AK49" s="187">
        <v>5942</v>
      </c>
      <c r="AL49" s="187">
        <v>6344</v>
      </c>
      <c r="AM49" s="187">
        <v>6249</v>
      </c>
      <c r="AN49" s="187">
        <v>5462</v>
      </c>
      <c r="AO49" s="187">
        <v>5583</v>
      </c>
      <c r="AP49" s="187">
        <v>5342</v>
      </c>
      <c r="AQ49" s="187">
        <v>5871</v>
      </c>
      <c r="AR49" s="187">
        <v>5492</v>
      </c>
      <c r="AS49" s="187">
        <v>5611</v>
      </c>
      <c r="AT49" s="187">
        <v>5553</v>
      </c>
      <c r="AU49" s="187">
        <v>5476</v>
      </c>
      <c r="AV49" s="187">
        <v>5309</v>
      </c>
      <c r="AW49" s="187">
        <v>4893</v>
      </c>
      <c r="AX49" s="187">
        <v>5644</v>
      </c>
      <c r="AY49" s="187">
        <v>5622</v>
      </c>
      <c r="AZ49" s="187">
        <v>5520</v>
      </c>
      <c r="BA49" s="187">
        <v>6117</v>
      </c>
      <c r="BB49" s="187">
        <v>5926</v>
      </c>
      <c r="BC49" s="187">
        <v>5984</v>
      </c>
      <c r="BD49" s="187">
        <v>5982</v>
      </c>
      <c r="BE49" s="187">
        <v>6304</v>
      </c>
      <c r="BF49" s="187">
        <v>6332</v>
      </c>
      <c r="BG49" s="187">
        <v>6410</v>
      </c>
    </row>
    <row r="50" spans="12:59">
      <c r="L50" s="66"/>
      <c r="M50" s="66"/>
      <c r="N50" s="444" t="s">
        <v>148</v>
      </c>
      <c r="O50" s="187">
        <v>138</v>
      </c>
      <c r="P50" s="187">
        <v>121</v>
      </c>
      <c r="Q50" s="187">
        <v>120</v>
      </c>
      <c r="R50" s="187">
        <v>92</v>
      </c>
      <c r="S50" s="187">
        <v>132</v>
      </c>
      <c r="T50" s="187">
        <v>180</v>
      </c>
      <c r="U50" s="187">
        <v>206</v>
      </c>
      <c r="V50" s="187">
        <v>210</v>
      </c>
      <c r="W50" s="187">
        <v>178</v>
      </c>
      <c r="X50" s="187">
        <v>206</v>
      </c>
      <c r="Y50" s="187">
        <v>229</v>
      </c>
      <c r="Z50" s="187">
        <v>226</v>
      </c>
      <c r="AA50" s="187">
        <v>234</v>
      </c>
      <c r="AB50" s="187">
        <v>219</v>
      </c>
      <c r="AC50" s="187">
        <v>196</v>
      </c>
      <c r="AD50" s="187">
        <v>227</v>
      </c>
      <c r="AE50" s="187">
        <v>199</v>
      </c>
      <c r="AF50" s="187">
        <v>237</v>
      </c>
      <c r="AG50" s="187">
        <v>274</v>
      </c>
      <c r="AH50" s="187">
        <v>286</v>
      </c>
      <c r="AI50" s="187">
        <v>242</v>
      </c>
      <c r="AJ50" s="187">
        <v>249</v>
      </c>
      <c r="AK50" s="187">
        <v>260</v>
      </c>
      <c r="AL50" s="187">
        <v>288</v>
      </c>
      <c r="AM50" s="187">
        <v>282</v>
      </c>
      <c r="AN50" s="187">
        <v>284</v>
      </c>
      <c r="AO50" s="187">
        <v>286</v>
      </c>
      <c r="AP50" s="187">
        <v>268</v>
      </c>
      <c r="AQ50" s="187">
        <v>273</v>
      </c>
      <c r="AR50" s="187">
        <v>302</v>
      </c>
      <c r="AS50" s="187">
        <v>318</v>
      </c>
      <c r="AT50" s="187">
        <v>327</v>
      </c>
      <c r="AU50" s="187">
        <v>304</v>
      </c>
      <c r="AV50" s="187">
        <v>314</v>
      </c>
      <c r="AW50" s="187">
        <v>309</v>
      </c>
      <c r="AX50" s="187">
        <v>334</v>
      </c>
      <c r="AY50" s="187">
        <v>266</v>
      </c>
      <c r="AZ50" s="187">
        <v>236</v>
      </c>
      <c r="BA50" s="187">
        <v>272</v>
      </c>
      <c r="BB50" s="187">
        <v>288</v>
      </c>
      <c r="BC50" s="187">
        <v>285</v>
      </c>
      <c r="BD50" s="187">
        <v>313</v>
      </c>
      <c r="BE50" s="187">
        <v>347</v>
      </c>
      <c r="BF50" s="187">
        <v>323</v>
      </c>
      <c r="BG50" s="187">
        <v>279</v>
      </c>
    </row>
    <row r="51" spans="12:59">
      <c r="L51" s="66"/>
      <c r="M51" s="66"/>
      <c r="N51" s="444" t="s">
        <v>85</v>
      </c>
      <c r="O51" s="187">
        <v>938</v>
      </c>
      <c r="P51" s="187">
        <v>800</v>
      </c>
      <c r="Q51" s="187">
        <v>776</v>
      </c>
      <c r="R51" s="187">
        <v>718</v>
      </c>
      <c r="S51" s="187">
        <v>701</v>
      </c>
      <c r="T51" s="187">
        <v>678</v>
      </c>
      <c r="U51" s="187">
        <v>674</v>
      </c>
      <c r="V51" s="187">
        <v>650</v>
      </c>
      <c r="W51" s="187">
        <v>647</v>
      </c>
      <c r="X51" s="187">
        <v>751</v>
      </c>
      <c r="Y51" s="187">
        <v>803</v>
      </c>
      <c r="Z51" s="187">
        <v>892</v>
      </c>
      <c r="AA51" s="187">
        <v>880</v>
      </c>
      <c r="AB51" s="187">
        <v>725</v>
      </c>
      <c r="AC51" s="187">
        <v>795</v>
      </c>
      <c r="AD51" s="187">
        <v>772</v>
      </c>
      <c r="AE51" s="187">
        <v>712</v>
      </c>
      <c r="AF51" s="187">
        <v>664</v>
      </c>
      <c r="AG51" s="187">
        <v>632</v>
      </c>
      <c r="AH51" s="187">
        <v>576</v>
      </c>
      <c r="AI51" s="187">
        <v>583</v>
      </c>
      <c r="AJ51" s="187">
        <v>668</v>
      </c>
      <c r="AK51" s="187">
        <v>738</v>
      </c>
      <c r="AL51" s="187">
        <v>796</v>
      </c>
      <c r="AM51" s="187">
        <v>780</v>
      </c>
      <c r="AN51" s="187">
        <v>744</v>
      </c>
      <c r="AO51" s="187">
        <v>741</v>
      </c>
      <c r="AP51" s="187">
        <v>643</v>
      </c>
      <c r="AQ51" s="187">
        <v>541</v>
      </c>
      <c r="AR51" s="187">
        <v>525</v>
      </c>
      <c r="AS51" s="187">
        <v>538</v>
      </c>
      <c r="AT51" s="187">
        <v>512</v>
      </c>
      <c r="AU51" s="187">
        <v>593</v>
      </c>
      <c r="AV51" s="187">
        <v>633</v>
      </c>
      <c r="AW51" s="187">
        <v>706</v>
      </c>
      <c r="AX51" s="187">
        <v>857</v>
      </c>
      <c r="AY51" s="187">
        <v>935</v>
      </c>
      <c r="AZ51" s="187">
        <v>801</v>
      </c>
      <c r="BA51" s="187">
        <v>743</v>
      </c>
      <c r="BB51" s="187">
        <v>690</v>
      </c>
      <c r="BC51" s="187">
        <v>668</v>
      </c>
      <c r="BD51" s="187">
        <v>638</v>
      </c>
      <c r="BE51" s="187">
        <v>635</v>
      </c>
      <c r="BF51" s="187">
        <v>613</v>
      </c>
      <c r="BG51" s="187">
        <v>619</v>
      </c>
    </row>
    <row r="52" spans="12:59">
      <c r="L52" s="66"/>
      <c r="M52" s="66"/>
      <c r="N52" s="444" t="s">
        <v>482</v>
      </c>
      <c r="O52" s="187">
        <v>2126</v>
      </c>
      <c r="P52" s="187">
        <v>1972</v>
      </c>
      <c r="Q52" s="187">
        <v>2002</v>
      </c>
      <c r="R52" s="187">
        <v>2019</v>
      </c>
      <c r="S52" s="187">
        <v>2005</v>
      </c>
      <c r="T52" s="187">
        <v>1982</v>
      </c>
      <c r="U52" s="187">
        <v>2069</v>
      </c>
      <c r="V52" s="187">
        <v>2105</v>
      </c>
      <c r="W52" s="187">
        <v>2005</v>
      </c>
      <c r="X52" s="187">
        <v>1985</v>
      </c>
      <c r="Y52" s="187">
        <v>2031</v>
      </c>
      <c r="Z52" s="187">
        <v>2098</v>
      </c>
      <c r="AA52" s="187">
        <v>2159</v>
      </c>
      <c r="AB52" s="187">
        <v>1903</v>
      </c>
      <c r="AC52" s="187">
        <v>2046</v>
      </c>
      <c r="AD52" s="187">
        <v>2005</v>
      </c>
      <c r="AE52" s="187">
        <v>1995</v>
      </c>
      <c r="AF52" s="187">
        <v>1951</v>
      </c>
      <c r="AG52" s="187">
        <v>2022</v>
      </c>
      <c r="AH52" s="187">
        <v>2086</v>
      </c>
      <c r="AI52" s="187">
        <v>1952</v>
      </c>
      <c r="AJ52" s="187">
        <v>1951</v>
      </c>
      <c r="AK52" s="187">
        <v>1958</v>
      </c>
      <c r="AL52" s="187">
        <v>2032</v>
      </c>
      <c r="AM52" s="187">
        <v>2045</v>
      </c>
      <c r="AN52" s="187">
        <v>1951</v>
      </c>
      <c r="AO52" s="187">
        <v>2006</v>
      </c>
      <c r="AP52" s="187">
        <v>1896</v>
      </c>
      <c r="AQ52" s="187">
        <v>1800</v>
      </c>
      <c r="AR52" s="187">
        <v>1827</v>
      </c>
      <c r="AS52" s="187">
        <v>1930</v>
      </c>
      <c r="AT52" s="187">
        <v>1948</v>
      </c>
      <c r="AU52" s="187">
        <v>2002</v>
      </c>
      <c r="AV52" s="187">
        <v>1857</v>
      </c>
      <c r="AW52" s="187">
        <v>1954</v>
      </c>
      <c r="AX52" s="187">
        <v>2073</v>
      </c>
      <c r="AY52" s="187">
        <v>2112</v>
      </c>
      <c r="AZ52" s="187">
        <v>1928</v>
      </c>
      <c r="BA52" s="187">
        <v>2016</v>
      </c>
      <c r="BB52" s="187">
        <v>1975</v>
      </c>
      <c r="BC52" s="187">
        <v>1976</v>
      </c>
      <c r="BD52" s="187">
        <v>1978</v>
      </c>
      <c r="BE52" s="187">
        <v>2102</v>
      </c>
      <c r="BF52" s="187">
        <v>2054</v>
      </c>
      <c r="BG52" s="187">
        <v>2039</v>
      </c>
    </row>
    <row r="53" spans="12:59">
      <c r="L53" s="66"/>
      <c r="M53" s="66"/>
      <c r="N53" s="445" t="s">
        <v>788</v>
      </c>
      <c r="O53" s="187">
        <v>583</v>
      </c>
      <c r="P53" s="187">
        <v>541</v>
      </c>
      <c r="Q53" s="187">
        <v>549</v>
      </c>
      <c r="R53" s="187">
        <v>554</v>
      </c>
      <c r="S53" s="187">
        <v>550</v>
      </c>
      <c r="T53" s="187">
        <v>544</v>
      </c>
      <c r="U53" s="187">
        <v>567</v>
      </c>
      <c r="V53" s="187">
        <v>577</v>
      </c>
      <c r="W53" s="187">
        <v>550</v>
      </c>
      <c r="X53" s="187">
        <v>544</v>
      </c>
      <c r="Y53" s="187">
        <v>557</v>
      </c>
      <c r="Z53" s="187">
        <v>576</v>
      </c>
      <c r="AA53" s="187">
        <v>577</v>
      </c>
      <c r="AB53" s="187">
        <v>508</v>
      </c>
      <c r="AC53" s="187">
        <v>546</v>
      </c>
      <c r="AD53" s="187">
        <v>536</v>
      </c>
      <c r="AE53" s="187">
        <v>533</v>
      </c>
      <c r="AF53" s="187">
        <v>521</v>
      </c>
      <c r="AG53" s="187">
        <v>540</v>
      </c>
      <c r="AH53" s="187">
        <v>557</v>
      </c>
      <c r="AI53" s="187">
        <v>521</v>
      </c>
      <c r="AJ53" s="187">
        <v>521</v>
      </c>
      <c r="AK53" s="187">
        <v>523</v>
      </c>
      <c r="AL53" s="187">
        <v>543</v>
      </c>
      <c r="AM53" s="187">
        <v>592</v>
      </c>
      <c r="AN53" s="187">
        <v>565</v>
      </c>
      <c r="AO53" s="187">
        <v>581</v>
      </c>
      <c r="AP53" s="187">
        <v>549</v>
      </c>
      <c r="AQ53" s="187">
        <v>521</v>
      </c>
      <c r="AR53" s="187">
        <v>529</v>
      </c>
      <c r="AS53" s="187">
        <v>559</v>
      </c>
      <c r="AT53" s="187">
        <v>564</v>
      </c>
      <c r="AU53" s="187">
        <v>580</v>
      </c>
      <c r="AV53" s="187">
        <v>538</v>
      </c>
      <c r="AW53" s="187">
        <v>566</v>
      </c>
      <c r="AX53" s="187">
        <v>600</v>
      </c>
      <c r="AY53" s="187">
        <v>567</v>
      </c>
      <c r="AZ53" s="187">
        <v>505</v>
      </c>
      <c r="BA53" s="187">
        <v>566</v>
      </c>
      <c r="BB53" s="187">
        <v>576</v>
      </c>
      <c r="BC53" s="187">
        <v>574</v>
      </c>
      <c r="BD53" s="187">
        <v>545</v>
      </c>
      <c r="BE53" s="187">
        <v>579</v>
      </c>
      <c r="BF53" s="187">
        <v>558</v>
      </c>
      <c r="BG53" s="187">
        <v>534</v>
      </c>
    </row>
    <row r="54" spans="12:59">
      <c r="L54" s="66"/>
      <c r="M54" s="66"/>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c r="BD54" s="185"/>
      <c r="BE54" s="185"/>
      <c r="BF54" s="185"/>
      <c r="BG54" s="185"/>
    </row>
    <row r="55" spans="12:59">
      <c r="L55" s="66"/>
      <c r="M55" s="66"/>
      <c r="N55" s="185"/>
      <c r="O55" s="446">
        <v>2018</v>
      </c>
      <c r="P55" s="446">
        <v>2019</v>
      </c>
      <c r="Q55" s="446">
        <v>2020</v>
      </c>
      <c r="R55" s="185"/>
      <c r="S55" s="185"/>
      <c r="T55" s="185"/>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c r="BD55" s="185"/>
      <c r="BE55" s="185"/>
      <c r="BF55" s="185"/>
      <c r="BG55" s="185"/>
    </row>
    <row r="56" spans="12:59">
      <c r="L56" s="66"/>
      <c r="M56" s="66"/>
      <c r="N56" s="444" t="s">
        <v>467</v>
      </c>
      <c r="O56" s="447">
        <f t="shared" ref="O56:O62" si="3">SUM(O47:Z47)</f>
        <v>143496</v>
      </c>
      <c r="P56" s="447">
        <f t="shared" ref="P56:P62" si="4">SUM(AA47:AL47)</f>
        <v>142902</v>
      </c>
      <c r="Q56" s="447">
        <f t="shared" ref="Q56:Q62" si="5">SUM(AM47:AX47)</f>
        <v>138146</v>
      </c>
      <c r="R56" s="185"/>
      <c r="S56" s="185"/>
      <c r="T56" s="185"/>
      <c r="U56" s="185">
        <v>2837044297264080</v>
      </c>
      <c r="V56" s="185"/>
      <c r="W56" s="185"/>
      <c r="X56" s="185"/>
      <c r="Y56" s="185"/>
      <c r="Z56" s="185"/>
      <c r="AA56" s="185"/>
      <c r="AB56" s="185"/>
      <c r="AC56" s="185"/>
      <c r="AD56" s="185"/>
      <c r="AE56" s="185"/>
      <c r="AF56" s="185"/>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c r="BD56" s="185"/>
      <c r="BE56" s="185"/>
      <c r="BF56" s="185"/>
      <c r="BG56" s="185"/>
    </row>
    <row r="57" spans="12:59">
      <c r="L57" s="66"/>
      <c r="M57" s="66"/>
      <c r="N57" s="444" t="s">
        <v>36</v>
      </c>
      <c r="O57" s="447">
        <f t="shared" si="3"/>
        <v>32047</v>
      </c>
      <c r="P57" s="447">
        <f t="shared" si="4"/>
        <v>31752</v>
      </c>
      <c r="Q57" s="447">
        <f t="shared" si="5"/>
        <v>30218</v>
      </c>
      <c r="R57" s="185"/>
      <c r="S57" s="185"/>
      <c r="T57" s="185"/>
      <c r="U57" s="185">
        <v>8189147173063.1895</v>
      </c>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c r="BD57" s="185"/>
      <c r="BE57" s="185"/>
      <c r="BF57" s="185"/>
      <c r="BG57" s="185"/>
    </row>
    <row r="58" spans="12:59">
      <c r="L58" s="66"/>
      <c r="M58" s="66"/>
      <c r="N58" s="444" t="s">
        <v>37</v>
      </c>
      <c r="O58" s="447">
        <f t="shared" si="3"/>
        <v>69293</v>
      </c>
      <c r="P58" s="447">
        <f t="shared" si="4"/>
        <v>69215</v>
      </c>
      <c r="Q58" s="447">
        <f t="shared" si="5"/>
        <v>66485</v>
      </c>
      <c r="R58" s="185"/>
      <c r="S58" s="185"/>
      <c r="T58" s="185"/>
      <c r="U58" s="185">
        <v>2370035875705593.5</v>
      </c>
      <c r="V58" s="185"/>
      <c r="W58" s="185"/>
      <c r="X58" s="185"/>
      <c r="Y58" s="185"/>
      <c r="Z58" s="185"/>
      <c r="AA58" s="185"/>
      <c r="AB58" s="185"/>
      <c r="AC58" s="185"/>
      <c r="AD58" s="185"/>
      <c r="AE58" s="185"/>
      <c r="AF58" s="185"/>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c r="BD58" s="185"/>
      <c r="BE58" s="185"/>
      <c r="BF58" s="185"/>
      <c r="BG58" s="185"/>
    </row>
    <row r="59" spans="12:59">
      <c r="L59" s="66"/>
      <c r="M59" s="66"/>
      <c r="N59" s="444" t="s">
        <v>148</v>
      </c>
      <c r="O59" s="447">
        <f t="shared" si="3"/>
        <v>2038</v>
      </c>
      <c r="P59" s="447">
        <f t="shared" si="4"/>
        <v>2911</v>
      </c>
      <c r="Q59" s="447">
        <f t="shared" si="5"/>
        <v>3601</v>
      </c>
      <c r="R59" s="185"/>
      <c r="S59" s="185"/>
      <c r="T59" s="185"/>
      <c r="U59" s="185">
        <v>255967507075801.97</v>
      </c>
      <c r="V59" s="185"/>
      <c r="W59" s="185"/>
      <c r="X59" s="185"/>
      <c r="Y59" s="185"/>
      <c r="Z59" s="185"/>
      <c r="AA59" s="185"/>
      <c r="AB59" s="185"/>
      <c r="AC59" s="185"/>
      <c r="AD59" s="185"/>
      <c r="AE59" s="185"/>
      <c r="AF59" s="185"/>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row>
    <row r="60" spans="12:59">
      <c r="L60" s="66"/>
      <c r="M60" s="66"/>
      <c r="N60" s="444" t="s">
        <v>85</v>
      </c>
      <c r="O60" s="447">
        <f t="shared" si="3"/>
        <v>9028</v>
      </c>
      <c r="P60" s="447">
        <f t="shared" si="4"/>
        <v>8541</v>
      </c>
      <c r="Q60" s="447">
        <f t="shared" si="5"/>
        <v>7813</v>
      </c>
      <c r="R60" s="185"/>
      <c r="S60" s="185"/>
      <c r="T60" s="185"/>
      <c r="U60" s="185">
        <v>202851767309621.31</v>
      </c>
      <c r="V60" s="185"/>
      <c r="W60" s="185"/>
      <c r="X60" s="185"/>
      <c r="Y60" s="185"/>
      <c r="Z60" s="185"/>
      <c r="AA60" s="185"/>
      <c r="AB60" s="185"/>
      <c r="AC60" s="185"/>
      <c r="AD60" s="185"/>
      <c r="AE60" s="185"/>
      <c r="AF60" s="185"/>
      <c r="AG60" s="185"/>
      <c r="AH60" s="185"/>
      <c r="AI60" s="185"/>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row>
    <row r="61" spans="12:59">
      <c r="L61" s="66"/>
      <c r="M61" s="66"/>
      <c r="N61" s="444" t="s">
        <v>482</v>
      </c>
      <c r="O61" s="447">
        <f t="shared" si="3"/>
        <v>24399</v>
      </c>
      <c r="P61" s="447">
        <f t="shared" si="4"/>
        <v>24060</v>
      </c>
      <c r="Q61" s="447">
        <f t="shared" si="5"/>
        <v>23289</v>
      </c>
      <c r="R61" s="185"/>
      <c r="S61" s="185"/>
      <c r="T61" s="185"/>
      <c r="U61" s="185">
        <v>0</v>
      </c>
      <c r="V61" s="185"/>
      <c r="W61" s="185"/>
      <c r="X61" s="185"/>
      <c r="Y61" s="185"/>
      <c r="Z61" s="185"/>
      <c r="AA61" s="185"/>
      <c r="AB61" s="185"/>
      <c r="AC61" s="185"/>
      <c r="AD61" s="185"/>
      <c r="AE61" s="185"/>
      <c r="AF61" s="185"/>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c r="BD61" s="185"/>
      <c r="BE61" s="185"/>
      <c r="BF61" s="185"/>
      <c r="BG61" s="185"/>
    </row>
    <row r="62" spans="12:59">
      <c r="L62" s="66"/>
      <c r="M62" s="66"/>
      <c r="N62" s="445" t="s">
        <v>788</v>
      </c>
      <c r="O62" s="447">
        <f t="shared" si="3"/>
        <v>6692</v>
      </c>
      <c r="P62" s="447">
        <f t="shared" si="4"/>
        <v>6426</v>
      </c>
      <c r="Q62" s="447">
        <f t="shared" si="5"/>
        <v>6744</v>
      </c>
      <c r="R62" s="185"/>
      <c r="S62" s="185"/>
      <c r="T62" s="185"/>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c r="BD62" s="185"/>
      <c r="BE62" s="185"/>
      <c r="BF62" s="185"/>
      <c r="BG62" s="185"/>
    </row>
    <row r="63" spans="12:59">
      <c r="L63" s="66"/>
      <c r="M63" s="66"/>
      <c r="N63" s="185"/>
      <c r="O63" s="185"/>
      <c r="P63" s="185"/>
      <c r="Q63" s="185"/>
      <c r="R63" s="185"/>
      <c r="S63" s="185"/>
      <c r="T63" s="185"/>
      <c r="U63" s="185">
        <v>180318803281272.25</v>
      </c>
      <c r="V63" s="185"/>
      <c r="W63" s="185"/>
      <c r="X63" s="185"/>
      <c r="Y63" s="185"/>
      <c r="Z63" s="185"/>
      <c r="AA63" s="185"/>
      <c r="AB63" s="185"/>
      <c r="AC63" s="185"/>
      <c r="AD63" s="185"/>
      <c r="AE63" s="185"/>
      <c r="AF63" s="185"/>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c r="BD63" s="185"/>
      <c r="BE63" s="185"/>
      <c r="BF63" s="185"/>
      <c r="BG63" s="185"/>
    </row>
    <row r="64" spans="12:59">
      <c r="L64" s="66"/>
      <c r="M64" s="66"/>
      <c r="N64" s="444" t="s">
        <v>467</v>
      </c>
      <c r="O64" s="185"/>
      <c r="P64" s="448">
        <f>(P56-O56)/O56</f>
        <v>-4.1394882087305573E-3</v>
      </c>
      <c r="Q64" s="448">
        <f t="shared" ref="Q64:Q70" si="6">(Q56-P56)/P56</f>
        <v>-3.3281549593427662E-2</v>
      </c>
      <c r="R64" s="185"/>
      <c r="S64" s="185"/>
      <c r="T64" s="185"/>
      <c r="U64" s="185">
        <v>82115831927154.172</v>
      </c>
      <c r="V64" s="185"/>
      <c r="W64" s="185"/>
      <c r="X64" s="185"/>
      <c r="Y64" s="185"/>
      <c r="Z64" s="185"/>
      <c r="AA64" s="185"/>
      <c r="AB64" s="185"/>
      <c r="AC64" s="185"/>
      <c r="AD64" s="185"/>
      <c r="AE64" s="185"/>
      <c r="AF64" s="185"/>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c r="BD64" s="185"/>
      <c r="BE64" s="185"/>
      <c r="BF64" s="185"/>
      <c r="BG64" s="185"/>
    </row>
    <row r="65" spans="8:59">
      <c r="L65" s="66"/>
      <c r="M65" s="66"/>
      <c r="N65" s="444" t="s">
        <v>36</v>
      </c>
      <c r="O65" s="185"/>
      <c r="P65" s="448">
        <f t="shared" ref="P65:P70" si="7">(P57-O57)/O57</f>
        <v>-9.2052298187037789E-3</v>
      </c>
      <c r="Q65" s="448">
        <f t="shared" si="6"/>
        <v>-4.831191735953641E-2</v>
      </c>
      <c r="R65" s="185"/>
      <c r="S65" s="185"/>
      <c r="T65" s="185"/>
      <c r="U65" s="185">
        <v>20318506897424.656</v>
      </c>
      <c r="V65" s="185"/>
      <c r="W65" s="185"/>
      <c r="X65" s="185"/>
      <c r="Y65" s="185"/>
      <c r="Z65" s="185"/>
      <c r="AA65" s="185"/>
      <c r="AB65" s="185"/>
      <c r="AC65" s="185"/>
      <c r="AD65" s="185"/>
      <c r="AE65" s="185"/>
      <c r="AF65" s="185"/>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c r="BD65" s="185"/>
      <c r="BE65" s="185"/>
      <c r="BF65" s="185"/>
      <c r="BG65" s="185"/>
    </row>
    <row r="66" spans="8:59">
      <c r="L66" s="66"/>
      <c r="M66" s="66"/>
      <c r="N66" s="444" t="s">
        <v>37</v>
      </c>
      <c r="O66" s="185"/>
      <c r="P66" s="448">
        <f t="shared" si="7"/>
        <v>-1.1256548280490094E-3</v>
      </c>
      <c r="Q66" s="448">
        <f t="shared" si="6"/>
        <v>-3.9442317416744928E-2</v>
      </c>
      <c r="R66" s="185"/>
      <c r="S66" s="185"/>
      <c r="T66" s="185"/>
      <c r="U66" s="185">
        <v>38328559094022.359</v>
      </c>
      <c r="V66" s="185"/>
      <c r="W66" s="185"/>
      <c r="X66" s="185"/>
      <c r="Y66" s="185"/>
      <c r="Z66" s="185"/>
      <c r="AA66" s="185"/>
      <c r="AB66" s="185"/>
      <c r="AC66" s="185"/>
      <c r="AD66" s="185"/>
      <c r="AE66" s="185"/>
      <c r="AF66" s="185"/>
      <c r="AG66" s="185"/>
      <c r="AH66" s="185"/>
      <c r="AI66" s="185"/>
      <c r="AJ66" s="185"/>
      <c r="AK66" s="185"/>
      <c r="AL66" s="185"/>
      <c r="AM66" s="185"/>
      <c r="AN66" s="185"/>
      <c r="AO66" s="185"/>
      <c r="AP66" s="185"/>
      <c r="AQ66" s="185"/>
      <c r="AR66" s="185"/>
      <c r="AS66" s="185"/>
      <c r="AT66" s="185"/>
      <c r="AU66" s="185"/>
      <c r="AV66" s="185"/>
      <c r="AW66" s="185"/>
      <c r="AX66" s="185"/>
      <c r="AY66" s="185"/>
      <c r="AZ66" s="185"/>
      <c r="BA66" s="185"/>
      <c r="BB66" s="185"/>
      <c r="BC66" s="185"/>
      <c r="BD66" s="185"/>
      <c r="BE66" s="185"/>
      <c r="BF66" s="185"/>
      <c r="BG66" s="185"/>
    </row>
    <row r="67" spans="8:59">
      <c r="L67" s="66"/>
      <c r="M67" s="66"/>
      <c r="N67" s="444" t="s">
        <v>148</v>
      </c>
      <c r="O67" s="185"/>
      <c r="P67" s="448">
        <f t="shared" si="7"/>
        <v>0.42836113837095191</v>
      </c>
      <c r="Q67" s="448">
        <f t="shared" si="6"/>
        <v>0.23703194778426656</v>
      </c>
      <c r="R67" s="185"/>
      <c r="S67" s="185"/>
      <c r="T67" s="185"/>
      <c r="U67" s="185">
        <v>39555905362671.078</v>
      </c>
      <c r="V67" s="185"/>
      <c r="W67" s="185"/>
      <c r="X67" s="185"/>
      <c r="Y67" s="185"/>
      <c r="Z67" s="185"/>
      <c r="AA67" s="185"/>
      <c r="AB67" s="185"/>
      <c r="AC67" s="185"/>
      <c r="AD67" s="185"/>
      <c r="AE67" s="185"/>
      <c r="AF67" s="185"/>
      <c r="AG67" s="185"/>
      <c r="AH67" s="185"/>
      <c r="AI67" s="185"/>
      <c r="AJ67" s="185"/>
      <c r="AK67" s="185"/>
      <c r="AL67" s="185"/>
      <c r="AM67" s="185"/>
      <c r="AN67" s="185"/>
      <c r="AO67" s="185"/>
      <c r="AP67" s="185"/>
      <c r="AQ67" s="185"/>
      <c r="AR67" s="185"/>
      <c r="AS67" s="185"/>
      <c r="AT67" s="185"/>
      <c r="AU67" s="185"/>
      <c r="AV67" s="185"/>
      <c r="AW67" s="185"/>
      <c r="AX67" s="185"/>
      <c r="AY67" s="185"/>
      <c r="AZ67" s="185"/>
      <c r="BA67" s="185"/>
      <c r="BB67" s="185"/>
      <c r="BC67" s="185"/>
      <c r="BD67" s="185"/>
      <c r="BE67" s="185"/>
      <c r="BF67" s="185"/>
      <c r="BG67" s="185"/>
    </row>
    <row r="68" spans="8:59">
      <c r="H68" s="66"/>
      <c r="I68" s="66"/>
      <c r="J68" s="67"/>
      <c r="K68" s="66"/>
      <c r="L68" s="66"/>
      <c r="M68" s="66"/>
      <c r="N68" s="444" t="s">
        <v>85</v>
      </c>
      <c r="O68" s="185"/>
      <c r="P68" s="448">
        <f t="shared" si="7"/>
        <v>-5.3943287549844926E-2</v>
      </c>
      <c r="Q68" s="448">
        <f t="shared" si="6"/>
        <v>-8.5235920852359204E-2</v>
      </c>
      <c r="R68" s="185"/>
      <c r="S68" s="185"/>
      <c r="T68" s="185"/>
      <c r="U68" s="185">
        <v>0</v>
      </c>
      <c r="V68" s="185"/>
      <c r="W68" s="185"/>
      <c r="X68" s="185"/>
      <c r="Y68" s="185"/>
      <c r="Z68" s="185"/>
      <c r="AA68" s="185"/>
      <c r="AB68" s="185"/>
      <c r="AC68" s="185"/>
      <c r="AD68" s="185"/>
      <c r="AE68" s="185"/>
      <c r="AF68" s="185"/>
      <c r="AG68" s="185"/>
      <c r="AH68" s="185"/>
      <c r="AI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row>
    <row r="69" spans="8:59">
      <c r="H69" s="66"/>
      <c r="I69" s="66"/>
      <c r="J69" s="67"/>
      <c r="K69" s="66"/>
      <c r="L69" s="66"/>
      <c r="M69" s="66"/>
      <c r="N69" s="444" t="s">
        <v>482</v>
      </c>
      <c r="O69" s="185"/>
      <c r="P69" s="448">
        <f t="shared" si="7"/>
        <v>-1.3894012049674167E-2</v>
      </c>
      <c r="Q69" s="448">
        <f t="shared" si="6"/>
        <v>-3.2044887780548627E-2</v>
      </c>
      <c r="R69" s="185"/>
      <c r="S69" s="185"/>
      <c r="T69" s="185"/>
      <c r="U69" s="185"/>
      <c r="V69" s="185"/>
      <c r="W69" s="185"/>
      <c r="X69" s="185"/>
      <c r="Y69" s="185"/>
      <c r="Z69" s="185"/>
      <c r="AA69" s="185"/>
      <c r="AB69" s="185"/>
      <c r="AC69" s="185"/>
      <c r="AD69" s="185"/>
      <c r="AE69" s="185"/>
      <c r="AF69" s="185"/>
      <c r="AG69" s="185"/>
      <c r="AH69" s="185"/>
      <c r="AI69" s="185"/>
      <c r="AJ69" s="185"/>
      <c r="AK69" s="185"/>
      <c r="AL69" s="185"/>
      <c r="AM69" s="185"/>
      <c r="AN69" s="185"/>
      <c r="AO69" s="185"/>
      <c r="AP69" s="185"/>
      <c r="AQ69" s="185"/>
      <c r="AR69" s="185"/>
      <c r="AS69" s="185"/>
      <c r="AT69" s="185"/>
      <c r="AU69" s="185"/>
      <c r="AV69" s="185"/>
      <c r="AW69" s="185"/>
      <c r="AX69" s="185"/>
      <c r="AY69" s="185"/>
      <c r="AZ69" s="185"/>
      <c r="BA69" s="185"/>
      <c r="BB69" s="185"/>
      <c r="BC69" s="185"/>
      <c r="BD69" s="185"/>
      <c r="BE69" s="185"/>
      <c r="BF69" s="185"/>
      <c r="BG69" s="185"/>
    </row>
    <row r="70" spans="8:59">
      <c r="H70" s="66"/>
      <c r="I70" s="66"/>
      <c r="J70" s="67"/>
      <c r="K70" s="66"/>
      <c r="L70" s="66"/>
      <c r="M70" s="66"/>
      <c r="N70" s="445" t="s">
        <v>788</v>
      </c>
      <c r="O70" s="185"/>
      <c r="P70" s="448">
        <f t="shared" si="7"/>
        <v>-3.9748953974895397E-2</v>
      </c>
      <c r="Q70" s="448">
        <f t="shared" si="6"/>
        <v>4.9486461251167131E-2</v>
      </c>
      <c r="R70" s="185"/>
      <c r="S70" s="185"/>
      <c r="T70" s="185"/>
      <c r="U70" s="185">
        <v>1187921133284383.3</v>
      </c>
      <c r="V70" s="185"/>
      <c r="W70" s="185"/>
      <c r="X70" s="185"/>
      <c r="Y70" s="185"/>
      <c r="Z70" s="185"/>
      <c r="AA70" s="185"/>
      <c r="AB70" s="185"/>
      <c r="AC70" s="185"/>
      <c r="AD70" s="185"/>
      <c r="AE70" s="185"/>
      <c r="AF70" s="185"/>
      <c r="AG70" s="185"/>
      <c r="AH70" s="185"/>
      <c r="AI70" s="185"/>
      <c r="AJ70" s="185"/>
      <c r="AK70" s="185"/>
      <c r="AL70" s="185"/>
      <c r="AM70" s="185"/>
      <c r="AN70" s="185"/>
      <c r="AO70" s="185"/>
      <c r="AP70" s="185"/>
      <c r="AQ70" s="185"/>
      <c r="AR70" s="185"/>
      <c r="AS70" s="185"/>
      <c r="AT70" s="185"/>
      <c r="AU70" s="185"/>
      <c r="AV70" s="185"/>
      <c r="AW70" s="185"/>
      <c r="AX70" s="185"/>
      <c r="AY70" s="185"/>
      <c r="AZ70" s="185"/>
      <c r="BA70" s="185"/>
      <c r="BB70" s="185"/>
      <c r="BC70" s="185"/>
      <c r="BD70" s="185"/>
      <c r="BE70" s="185"/>
      <c r="BF70" s="185"/>
      <c r="BG70" s="185"/>
    </row>
    <row r="71" spans="8:59">
      <c r="H71" s="66"/>
      <c r="I71" s="66"/>
      <c r="J71" s="67"/>
      <c r="K71" s="66"/>
      <c r="L71" s="66"/>
      <c r="M71" s="66"/>
      <c r="N71" s="185"/>
      <c r="O71" s="185"/>
      <c r="P71" s="185"/>
      <c r="Q71" s="185"/>
      <c r="R71" s="185"/>
      <c r="S71" s="185"/>
      <c r="T71" s="185"/>
      <c r="U71" s="185">
        <v>955882391300330.88</v>
      </c>
      <c r="V71" s="185"/>
      <c r="W71" s="185"/>
      <c r="X71" s="185"/>
      <c r="Y71" s="185"/>
      <c r="Z71" s="185"/>
      <c r="AA71" s="185"/>
      <c r="AB71" s="185"/>
      <c r="AC71" s="185"/>
      <c r="AD71" s="185"/>
      <c r="AE71" s="185"/>
      <c r="AF71" s="185"/>
      <c r="AG71" s="185"/>
      <c r="AH71" s="185"/>
      <c r="AI71" s="185"/>
      <c r="AJ71" s="185"/>
      <c r="AK71" s="185"/>
      <c r="AL71" s="185"/>
      <c r="AM71" s="185"/>
      <c r="AN71" s="185"/>
      <c r="AO71" s="185"/>
      <c r="AP71" s="185"/>
      <c r="AQ71" s="185"/>
      <c r="AR71" s="185"/>
      <c r="AS71" s="185"/>
      <c r="AT71" s="185"/>
      <c r="AU71" s="185"/>
      <c r="AV71" s="185"/>
      <c r="AW71" s="185"/>
      <c r="AX71" s="185"/>
      <c r="AY71" s="185"/>
      <c r="AZ71" s="185"/>
      <c r="BA71" s="185"/>
      <c r="BB71" s="185"/>
      <c r="BC71" s="185"/>
      <c r="BD71" s="185"/>
      <c r="BE71" s="185"/>
      <c r="BF71" s="185"/>
      <c r="BG71" s="185"/>
    </row>
    <row r="72" spans="8:59">
      <c r="H72" s="66"/>
      <c r="I72" s="66"/>
      <c r="J72" s="67"/>
      <c r="K72" s="66"/>
      <c r="L72" s="66"/>
      <c r="M72" s="66"/>
      <c r="N72" s="444" t="s">
        <v>467</v>
      </c>
      <c r="O72" s="185"/>
      <c r="P72" s="449">
        <f>P64+1</f>
        <v>0.99586051179126944</v>
      </c>
      <c r="Q72" s="449">
        <f t="shared" ref="Q72:Q78" si="8">Q64+1</f>
        <v>0.96671845040657234</v>
      </c>
      <c r="R72" s="185"/>
      <c r="S72" s="185"/>
      <c r="T72" s="185"/>
      <c r="U72" s="185">
        <v>2599510056372.3008</v>
      </c>
      <c r="V72" s="185"/>
      <c r="W72" s="185"/>
      <c r="X72" s="185"/>
      <c r="Y72" s="185"/>
      <c r="Z72" s="185"/>
      <c r="AA72" s="185"/>
      <c r="AB72" s="185"/>
      <c r="AC72" s="185"/>
      <c r="AD72" s="185"/>
      <c r="AE72" s="185"/>
      <c r="AF72" s="185"/>
      <c r="AG72" s="185"/>
      <c r="AH72" s="185"/>
      <c r="AI72" s="185"/>
      <c r="AJ72" s="185"/>
      <c r="AK72" s="185"/>
      <c r="AL72" s="185"/>
      <c r="AM72" s="185"/>
      <c r="AN72" s="185"/>
      <c r="AO72" s="185"/>
      <c r="AP72" s="185"/>
      <c r="AQ72" s="185"/>
      <c r="AR72" s="185"/>
      <c r="AS72" s="185"/>
      <c r="AT72" s="185"/>
      <c r="AU72" s="185"/>
      <c r="AV72" s="185"/>
      <c r="AW72" s="185"/>
      <c r="AX72" s="185"/>
      <c r="AY72" s="185"/>
      <c r="AZ72" s="185"/>
      <c r="BA72" s="185"/>
      <c r="BB72" s="185"/>
      <c r="BC72" s="185"/>
      <c r="BD72" s="185"/>
      <c r="BE72" s="185"/>
      <c r="BF72" s="185"/>
      <c r="BG72" s="185"/>
    </row>
    <row r="73" spans="8:59">
      <c r="H73" s="66"/>
      <c r="I73" s="66"/>
      <c r="J73" s="67"/>
      <c r="K73" s="66"/>
      <c r="L73" s="66"/>
      <c r="M73" s="66"/>
      <c r="N73" s="444" t="s">
        <v>36</v>
      </c>
      <c r="O73" s="185"/>
      <c r="P73" s="449">
        <f t="shared" ref="P73:P78" si="9">P65+1</f>
        <v>0.99079477018129625</v>
      </c>
      <c r="Q73" s="449">
        <f t="shared" si="8"/>
        <v>0.95168808264046356</v>
      </c>
      <c r="R73" s="185"/>
      <c r="S73" s="185"/>
      <c r="T73" s="185"/>
      <c r="U73" s="185">
        <v>115985416512739.75</v>
      </c>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row>
    <row r="74" spans="8:59">
      <c r="H74" s="66"/>
      <c r="I74" s="66"/>
      <c r="J74" s="67"/>
      <c r="K74" s="66"/>
      <c r="L74" s="66"/>
      <c r="M74" s="66"/>
      <c r="N74" s="444" t="s">
        <v>37</v>
      </c>
      <c r="O74" s="185"/>
      <c r="P74" s="449">
        <f t="shared" si="9"/>
        <v>0.99887434517195095</v>
      </c>
      <c r="Q74" s="449">
        <f t="shared" si="8"/>
        <v>0.96055768258325502</v>
      </c>
      <c r="R74" s="185"/>
      <c r="S74" s="185"/>
      <c r="T74" s="185"/>
      <c r="U74" s="185">
        <v>113453815414940.44</v>
      </c>
      <c r="V74" s="185"/>
      <c r="W74" s="185"/>
      <c r="X74" s="185"/>
      <c r="Y74" s="185"/>
      <c r="Z74" s="185"/>
      <c r="AA74" s="185"/>
      <c r="AB74" s="185"/>
      <c r="AC74" s="185"/>
      <c r="AD74" s="185"/>
      <c r="AE74" s="185"/>
      <c r="AF74" s="185"/>
      <c r="AG74" s="185"/>
      <c r="AH74" s="185"/>
      <c r="AI74" s="185"/>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5"/>
      <c r="BG74" s="185"/>
    </row>
    <row r="75" spans="8:59">
      <c r="H75" s="66"/>
      <c r="I75" s="66"/>
      <c r="J75" s="67"/>
      <c r="K75" s="66"/>
      <c r="L75" s="66"/>
      <c r="M75" s="66"/>
      <c r="N75" s="444" t="s">
        <v>148</v>
      </c>
      <c r="O75" s="185"/>
      <c r="P75" s="449">
        <f t="shared" si="9"/>
        <v>1.4283611383709518</v>
      </c>
      <c r="Q75" s="449">
        <f t="shared" si="8"/>
        <v>1.2370319477842666</v>
      </c>
      <c r="R75" s="185"/>
      <c r="S75" s="185"/>
      <c r="T75" s="185"/>
      <c r="U75" s="185">
        <v>0</v>
      </c>
      <c r="V75" s="185"/>
      <c r="W75" s="185"/>
      <c r="X75" s="185"/>
      <c r="Y75" s="185"/>
      <c r="Z75" s="185"/>
      <c r="AA75" s="185"/>
      <c r="AB75" s="185"/>
      <c r="AC75" s="185"/>
      <c r="AD75" s="185"/>
      <c r="AE75" s="185"/>
      <c r="AF75" s="185"/>
      <c r="AG75" s="185"/>
      <c r="AH75" s="185"/>
      <c r="AI75" s="185"/>
      <c r="AJ75" s="185"/>
      <c r="AK75" s="185"/>
      <c r="AL75" s="185"/>
      <c r="AM75" s="185"/>
      <c r="AN75" s="185"/>
      <c r="AO75" s="185"/>
      <c r="AP75" s="185"/>
      <c r="AQ75" s="185"/>
      <c r="AR75" s="185"/>
      <c r="AS75" s="185"/>
      <c r="AT75" s="185"/>
      <c r="AU75" s="185"/>
      <c r="AV75" s="185"/>
      <c r="AW75" s="185"/>
      <c r="AX75" s="185"/>
      <c r="AY75" s="185"/>
      <c r="AZ75" s="185"/>
      <c r="BA75" s="185"/>
      <c r="BB75" s="185"/>
      <c r="BC75" s="185"/>
      <c r="BD75" s="185"/>
      <c r="BE75" s="185"/>
      <c r="BF75" s="185"/>
      <c r="BG75" s="185"/>
    </row>
    <row r="76" spans="8:59">
      <c r="H76" s="66"/>
      <c r="I76" s="66"/>
      <c r="J76" s="67"/>
      <c r="K76" s="66"/>
      <c r="L76" s="66"/>
      <c r="M76" s="66"/>
      <c r="N76" s="444" t="s">
        <v>85</v>
      </c>
      <c r="O76" s="185"/>
      <c r="P76" s="449">
        <f t="shared" si="9"/>
        <v>0.9460567124501551</v>
      </c>
      <c r="Q76" s="449">
        <f t="shared" si="8"/>
        <v>0.9147640791476408</v>
      </c>
      <c r="R76" s="185"/>
      <c r="S76" s="185"/>
      <c r="T76" s="185"/>
      <c r="U76" s="185"/>
      <c r="V76" s="185"/>
      <c r="W76" s="185"/>
      <c r="X76" s="185"/>
      <c r="Y76" s="185"/>
      <c r="Z76" s="185"/>
      <c r="AA76" s="185"/>
      <c r="AB76" s="185"/>
      <c r="AC76" s="185"/>
      <c r="AD76" s="185"/>
      <c r="AE76" s="185"/>
      <c r="AF76" s="185"/>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row>
    <row r="77" spans="8:59">
      <c r="H77" s="66"/>
      <c r="I77" s="66"/>
      <c r="J77" s="67"/>
      <c r="K77" s="66"/>
      <c r="L77" s="66"/>
      <c r="M77" s="66"/>
      <c r="N77" s="444" t="s">
        <v>482</v>
      </c>
      <c r="O77" s="185"/>
      <c r="P77" s="449">
        <f t="shared" si="9"/>
        <v>0.98610598795032578</v>
      </c>
      <c r="Q77" s="449">
        <f t="shared" si="8"/>
        <v>0.96795511221945141</v>
      </c>
      <c r="R77" s="185"/>
      <c r="S77" s="185"/>
      <c r="T77" s="185"/>
      <c r="U77" s="185">
        <v>495852240569989.63</v>
      </c>
      <c r="V77" s="185"/>
      <c r="W77" s="185"/>
      <c r="X77" s="185"/>
      <c r="Y77" s="185"/>
      <c r="Z77" s="185"/>
      <c r="AA77" s="185"/>
      <c r="AB77" s="185"/>
      <c r="AC77" s="185"/>
      <c r="AD77" s="185"/>
      <c r="AE77" s="185"/>
      <c r="AF77" s="185"/>
      <c r="AG77" s="185"/>
      <c r="AH77" s="185"/>
      <c r="AI77" s="185"/>
      <c r="AJ77" s="185"/>
      <c r="AK77" s="185"/>
      <c r="AL77" s="185"/>
      <c r="AM77" s="185"/>
      <c r="AN77" s="185"/>
      <c r="AO77" s="185"/>
      <c r="AP77" s="185"/>
      <c r="AQ77" s="185"/>
      <c r="AR77" s="185"/>
      <c r="AS77" s="185"/>
      <c r="AT77" s="185"/>
      <c r="AU77" s="185"/>
      <c r="AV77" s="185"/>
      <c r="AW77" s="185"/>
      <c r="AX77" s="185"/>
      <c r="AY77" s="185"/>
      <c r="AZ77" s="185"/>
      <c r="BA77" s="185"/>
      <c r="BB77" s="185"/>
      <c r="BC77" s="185"/>
      <c r="BD77" s="185"/>
      <c r="BE77" s="185"/>
      <c r="BF77" s="185"/>
      <c r="BG77" s="185"/>
    </row>
    <row r="78" spans="8:59">
      <c r="H78" s="66"/>
      <c r="I78" s="66"/>
      <c r="J78" s="67"/>
      <c r="K78" s="66"/>
      <c r="L78" s="66"/>
      <c r="M78" s="66"/>
      <c r="N78" s="445" t="s">
        <v>788</v>
      </c>
      <c r="O78" s="185"/>
      <c r="P78" s="449">
        <f t="shared" si="9"/>
        <v>0.96025104602510458</v>
      </c>
      <c r="Q78" s="449">
        <f t="shared" si="8"/>
        <v>1.0494864612511672</v>
      </c>
      <c r="R78" s="185"/>
      <c r="S78" s="185"/>
      <c r="T78" s="185"/>
      <c r="U78" s="185">
        <v>0</v>
      </c>
      <c r="V78" s="185"/>
      <c r="W78" s="185"/>
      <c r="X78" s="185"/>
      <c r="Y78" s="185"/>
      <c r="Z78" s="185"/>
      <c r="AA78" s="185"/>
      <c r="AB78" s="185"/>
      <c r="AC78" s="185"/>
      <c r="AD78" s="185"/>
      <c r="AE78" s="185"/>
      <c r="AF78" s="185"/>
      <c r="AG78" s="185"/>
      <c r="AH78" s="185"/>
      <c r="AI78" s="185"/>
      <c r="AJ78" s="185"/>
      <c r="AK78" s="185"/>
      <c r="AL78" s="185"/>
      <c r="AM78" s="185"/>
      <c r="AN78" s="185"/>
      <c r="AO78" s="185"/>
      <c r="AP78" s="185"/>
      <c r="AQ78" s="185"/>
      <c r="AR78" s="185"/>
      <c r="AS78" s="185"/>
      <c r="AT78" s="185"/>
      <c r="AU78" s="185"/>
      <c r="AV78" s="185"/>
      <c r="AW78" s="185"/>
      <c r="AX78" s="185"/>
      <c r="AY78" s="185"/>
      <c r="AZ78" s="185"/>
      <c r="BA78" s="185"/>
      <c r="BB78" s="185"/>
      <c r="BC78" s="185"/>
      <c r="BD78" s="185"/>
      <c r="BE78" s="185"/>
      <c r="BF78" s="185"/>
      <c r="BG78" s="185"/>
    </row>
    <row r="79" spans="8:59">
      <c r="H79" s="66"/>
      <c r="I79" s="66"/>
      <c r="J79" s="67"/>
      <c r="K79" s="66"/>
      <c r="L79" s="66"/>
      <c r="M79" s="66"/>
      <c r="N79" s="66"/>
      <c r="O79" s="66"/>
      <c r="P79" s="66"/>
      <c r="Q79" s="66"/>
      <c r="R79" s="66"/>
      <c r="S79" s="66"/>
      <c r="T79" s="66"/>
      <c r="U79" s="66">
        <v>10807719897848.939</v>
      </c>
      <c r="V79" s="66"/>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row>
    <row r="80" spans="8:59">
      <c r="H80" s="66"/>
      <c r="I80" s="66"/>
      <c r="J80" s="67"/>
      <c r="K80" s="66"/>
      <c r="L80" s="66"/>
      <c r="M80" s="66"/>
      <c r="N80" s="66"/>
      <c r="O80" s="66"/>
      <c r="P80" s="66"/>
      <c r="Q80" s="66"/>
      <c r="R80" s="66"/>
      <c r="S80" s="66"/>
      <c r="T80" s="66"/>
      <c r="U80" s="66">
        <v>137812766707800</v>
      </c>
      <c r="V80" s="66"/>
    </row>
    <row r="81" spans="8:21">
      <c r="H81" s="66"/>
      <c r="I81" s="66"/>
      <c r="J81" s="67"/>
      <c r="K81" s="66"/>
      <c r="L81" s="66"/>
      <c r="U81" s="160">
        <v>347231753964340.69</v>
      </c>
    </row>
    <row r="82" spans="8:21">
      <c r="H82" s="66"/>
      <c r="I82" s="66"/>
      <c r="J82" s="67"/>
      <c r="K82" s="66"/>
      <c r="L82" s="66"/>
      <c r="U82" s="160">
        <v>0</v>
      </c>
    </row>
    <row r="83" spans="8:21">
      <c r="H83" s="66"/>
      <c r="I83" s="66"/>
      <c r="J83" s="67"/>
      <c r="K83" s="66"/>
      <c r="L83" s="66"/>
    </row>
    <row r="84" spans="8:21">
      <c r="H84" s="66"/>
      <c r="I84" s="66"/>
      <c r="J84" s="67"/>
      <c r="K84" s="66"/>
      <c r="L84" s="66"/>
      <c r="U84" s="160">
        <v>1126254212281159.8</v>
      </c>
    </row>
    <row r="85" spans="8:21">
      <c r="H85" s="66"/>
      <c r="I85" s="66"/>
      <c r="J85" s="67"/>
      <c r="K85" s="66"/>
      <c r="L85" s="66"/>
      <c r="U85" s="160">
        <v>150101197456244.16</v>
      </c>
    </row>
    <row r="86" spans="8:21">
      <c r="H86" s="66"/>
      <c r="I86" s="66"/>
      <c r="J86" s="67"/>
      <c r="K86" s="66"/>
      <c r="L86" s="66"/>
      <c r="U86" s="160">
        <v>232850029671494.88</v>
      </c>
    </row>
    <row r="87" spans="8:21">
      <c r="H87" s="66"/>
      <c r="I87" s="66"/>
      <c r="J87" s="67"/>
      <c r="K87" s="66"/>
      <c r="L87" s="66"/>
      <c r="U87" s="160">
        <v>145883902834859.75</v>
      </c>
    </row>
    <row r="88" spans="8:21">
      <c r="H88" s="66"/>
      <c r="I88" s="66"/>
      <c r="J88" s="67"/>
      <c r="K88" s="66"/>
      <c r="L88" s="66"/>
      <c r="U88" s="160">
        <v>220470906220016.47</v>
      </c>
    </row>
    <row r="89" spans="8:21">
      <c r="H89" s="66"/>
      <c r="I89" s="66"/>
      <c r="J89" s="67"/>
      <c r="K89" s="66"/>
      <c r="L89" s="66"/>
      <c r="U89" s="160">
        <v>376948176098544.56</v>
      </c>
    </row>
    <row r="90" spans="8:21">
      <c r="H90" s="66"/>
      <c r="I90" s="66"/>
      <c r="J90" s="67"/>
      <c r="K90" s="66"/>
      <c r="L90" s="66"/>
    </row>
    <row r="91" spans="8:21">
      <c r="H91" s="66"/>
      <c r="I91" s="66"/>
      <c r="J91" s="67"/>
      <c r="K91" s="66"/>
      <c r="L91" s="66"/>
    </row>
    <row r="92" spans="8:21">
      <c r="H92" s="66"/>
      <c r="I92" s="66"/>
      <c r="J92" s="67"/>
      <c r="K92" s="66"/>
      <c r="L92" s="66"/>
    </row>
    <row r="93" spans="8:21">
      <c r="H93" s="66"/>
      <c r="I93" s="66"/>
      <c r="J93" s="67"/>
      <c r="K93" s="66"/>
      <c r="L93" s="66"/>
    </row>
    <row r="94" spans="8:21">
      <c r="H94" s="66"/>
      <c r="I94" s="66"/>
      <c r="J94" s="67"/>
      <c r="K94" s="66"/>
      <c r="L94" s="66"/>
    </row>
    <row r="95" spans="8:21">
      <c r="H95" s="66"/>
      <c r="I95" s="66"/>
      <c r="J95" s="67"/>
      <c r="K95" s="66"/>
      <c r="L95" s="66"/>
    </row>
    <row r="96" spans="8:21">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row r="108" spans="8:12">
      <c r="H108" s="66"/>
      <c r="I108" s="66"/>
      <c r="J108" s="67"/>
      <c r="K108" s="66"/>
      <c r="L108" s="66"/>
    </row>
  </sheetData>
  <mergeCells count="6">
    <mergeCell ref="N41:AL41"/>
    <mergeCell ref="A2:L2"/>
    <mergeCell ref="A3:L3"/>
    <mergeCell ref="H4:I4"/>
    <mergeCell ref="K4:L4"/>
    <mergeCell ref="A41:L41"/>
  </mergeCells>
  <phoneticPr fontId="3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A22" sqref="A22"/>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529</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27" t="s">
        <v>530</v>
      </c>
      <c r="B5" s="228">
        <v>18.923999999999999</v>
      </c>
      <c r="C5" s="228">
        <v>53.462000000000003</v>
      </c>
      <c r="D5" s="229">
        <v>56.15</v>
      </c>
      <c r="E5" s="229">
        <v>61.253999999999998</v>
      </c>
      <c r="F5" s="229">
        <v>64.962000000000003</v>
      </c>
      <c r="G5" s="229">
        <v>71.137</v>
      </c>
      <c r="H5" s="230">
        <v>100.17</v>
      </c>
      <c r="I5" s="230">
        <v>100.16999999999999</v>
      </c>
      <c r="J5" s="231"/>
      <c r="K5" s="232">
        <v>5.94</v>
      </c>
      <c r="L5" s="232">
        <v>1.31</v>
      </c>
      <c r="N5" s="227" t="s">
        <v>530</v>
      </c>
      <c r="O5" s="159">
        <f t="shared" ref="O5:P7" si="0">B5*$A$22</f>
        <v>750462791098440</v>
      </c>
      <c r="P5" s="159">
        <f t="shared" si="0"/>
        <v>2120124801189220.3</v>
      </c>
      <c r="Q5" s="161" cm="1">
        <f t="array" ref="Q5">TREND($P23:$Q23,$P$22:$Q$22,Q$4)</f>
        <v>2135352961820260</v>
      </c>
      <c r="R5" s="161" cm="1">
        <f t="array" ref="R5">TREND($P23:$Q23,$P$22:$Q$22,R$4)</f>
        <v>2150581122451300</v>
      </c>
      <c r="S5" s="161" cm="1">
        <f t="array" ref="S5">TREND($P23:$Q23,$P$22:$Q$22,S$4)</f>
        <v>2165809283082340</v>
      </c>
      <c r="T5" s="161" cm="1">
        <f t="array" ref="T5">TREND($P23:$Q23,$P$22:$Q$22,T$4)</f>
        <v>2181037443713380</v>
      </c>
      <c r="U5" s="161" cm="1">
        <f t="array" ref="U5">TREND($P23:$Q23,$P$22:$Q$22,U$4)</f>
        <v>2196265604344420</v>
      </c>
      <c r="V5" s="161" cm="1">
        <f t="array" ref="V5">TREND($P23:$Q23,$P$22:$Q$22,V$4)</f>
        <v>2211493764975460</v>
      </c>
      <c r="W5" s="168">
        <f>D5*$A$22</f>
        <v>2226721925606500</v>
      </c>
      <c r="X5" s="161" cm="1">
        <f t="array" ref="X5">TREND($Q23:$R23,$Q$22:$R$22,X$4)</f>
        <v>2267203452617344</v>
      </c>
      <c r="Y5" s="161" cm="1">
        <f t="array" ref="Y5">TREND($Q23:$R23,$Q$22:$R$22,Y$4)</f>
        <v>2307684979628192</v>
      </c>
      <c r="Z5" s="161" cm="1">
        <f t="array" ref="Z5">TREND($Q23:$R23,$Q$22:$R$22,Z$4)</f>
        <v>2348166506639040</v>
      </c>
      <c r="AA5" s="161" cm="1">
        <f t="array" ref="AA5">TREND($Q23:$R23,$Q$22:$R$22,AA$4)</f>
        <v>2388648033649888</v>
      </c>
      <c r="AB5" s="168">
        <f>E5*$A$22</f>
        <v>2429129560660740</v>
      </c>
      <c r="AC5" s="161" cm="1">
        <f t="array" ref="AC5">TREND($R23:$S23,$R$22:$S$22,AC$4)</f>
        <v>2458538945879432</v>
      </c>
      <c r="AD5" s="161" cm="1">
        <f t="array" ref="AD5">TREND($R23:$S23,$R$22:$S$22,AD$4)</f>
        <v>2487948331098128</v>
      </c>
      <c r="AE5" s="161" cm="1">
        <f t="array" ref="AE5">TREND($R23:$S23,$R$22:$S$22,AE$4)</f>
        <v>2517357716316824</v>
      </c>
      <c r="AF5" s="161" cm="1">
        <f t="array" ref="AF5">TREND($R23:$S23,$R$22:$S$22,AF$4)</f>
        <v>2546767101535520</v>
      </c>
      <c r="AG5" s="168">
        <f>F5*$A$22</f>
        <v>2576176486754220</v>
      </c>
      <c r="AH5" s="161" cm="1">
        <f t="array" ref="AH5">TREND($S23:$T23,$S$22:$T$22,AH$4)</f>
        <v>2625152472117072</v>
      </c>
      <c r="AI5" s="161" cm="1">
        <f t="array" ref="AI5">TREND($S23:$T23,$S$22:$T$22,AI$4)</f>
        <v>2674128457479920</v>
      </c>
      <c r="AJ5" s="161" cm="1">
        <f t="array" ref="AJ5">TREND($S23:$T23,$S$22:$T$22,AJ$4)</f>
        <v>2723104442842768</v>
      </c>
      <c r="AK5" s="161" cm="1">
        <f t="array" ref="AK5">TREND($S23:$T23,$S$22:$T$22,AK$4)</f>
        <v>2772080428205616</v>
      </c>
      <c r="AL5" s="168">
        <f>G5*$A$22</f>
        <v>2821056413568470</v>
      </c>
      <c r="AM5" s="161">
        <f>_xlfn.FORECAST.LINEAR(AM$4,$AC5:$AL5,$AC$4:$AL$4)</f>
        <v>2843943598739104</v>
      </c>
      <c r="AN5" s="161">
        <f t="shared" ref="AN5:AV7" si="1">_xlfn.FORECAST.LINEAR(AN$4,$AC5:$AL5,$AC$4:$AL$4)</f>
        <v>2884618602222624</v>
      </c>
      <c r="AO5" s="161">
        <f t="shared" si="1"/>
        <v>2925293605706128</v>
      </c>
      <c r="AP5" s="161">
        <f t="shared" si="1"/>
        <v>2965968609189648</v>
      </c>
      <c r="AQ5" s="161">
        <f t="shared" si="1"/>
        <v>3006643612673152</v>
      </c>
      <c r="AR5" s="161">
        <f t="shared" si="1"/>
        <v>3047318616156672</v>
      </c>
      <c r="AS5" s="161">
        <f t="shared" si="1"/>
        <v>3087993619640176</v>
      </c>
      <c r="AT5" s="161">
        <f t="shared" si="1"/>
        <v>3128668623123696</v>
      </c>
      <c r="AU5" s="161">
        <f t="shared" si="1"/>
        <v>3169343626607216</v>
      </c>
      <c r="AV5" s="161">
        <f t="shared" si="1"/>
        <v>3210018630090720</v>
      </c>
      <c r="AW5" s="184">
        <f>(AV5/R5)^(1/30)-1</f>
        <v>1.3440814627632358E-2</v>
      </c>
    </row>
    <row r="6" spans="1:49" ht="13.5" customHeight="1">
      <c r="A6" s="233" t="s">
        <v>531</v>
      </c>
      <c r="B6" s="234">
        <v>6.7649999999999997</v>
      </c>
      <c r="C6" s="234">
        <v>27.69</v>
      </c>
      <c r="D6" s="235">
        <v>27.73</v>
      </c>
      <c r="E6" s="235">
        <v>31.283000000000001</v>
      </c>
      <c r="F6" s="235">
        <v>33.979999999999997</v>
      </c>
      <c r="G6" s="235">
        <v>39.469000000000001</v>
      </c>
      <c r="H6" s="236">
        <v>51.79</v>
      </c>
      <c r="I6" s="236">
        <v>55.48</v>
      </c>
      <c r="J6" s="237"/>
      <c r="K6" s="238">
        <v>8.14</v>
      </c>
      <c r="L6" s="238">
        <v>1.62</v>
      </c>
      <c r="N6" s="233" t="s">
        <v>531</v>
      </c>
      <c r="O6" s="159">
        <f t="shared" si="0"/>
        <v>268277361117150</v>
      </c>
      <c r="P6" s="159">
        <f t="shared" si="0"/>
        <v>1098093145503900</v>
      </c>
      <c r="Q6" s="161" cm="1">
        <f t="array" ref="Q6">TREND($P24:$Q24,$P$22:$Q$22,Q$4)</f>
        <v>1098319755037100</v>
      </c>
      <c r="R6" s="161" cm="1">
        <f t="array" ref="R6">TREND($P24:$Q24,$P$22:$Q$22,R$4)</f>
        <v>1098546364570300</v>
      </c>
      <c r="S6" s="161" cm="1">
        <f t="array" ref="S6">TREND($P24:$Q24,$P$22:$Q$22,S$4)</f>
        <v>1098772974103500</v>
      </c>
      <c r="T6" s="161" cm="1">
        <f t="array" ref="T6">TREND($P24:$Q24,$P$22:$Q$22,T$4)</f>
        <v>1098999583636700</v>
      </c>
      <c r="U6" s="161" cm="1">
        <f t="array" ref="U6">TREND($P24:$Q24,$P$22:$Q$22,U$4)</f>
        <v>1099226193169900</v>
      </c>
      <c r="V6" s="161" cm="1">
        <f t="array" ref="V6">TREND($P24:$Q24,$P$22:$Q$22,V$4)</f>
        <v>1099452802703100</v>
      </c>
      <c r="W6" s="168">
        <f>D6*$A$22</f>
        <v>1099679412236300</v>
      </c>
      <c r="X6" s="161" cm="1">
        <f t="array" ref="X6">TREND($Q24:$R24,$Q$22:$R$22,X$4)</f>
        <v>1127859440737392</v>
      </c>
      <c r="Y6" s="161" cm="1">
        <f t="array" ref="Y6">TREND($Q24:$R24,$Q$22:$R$22,Y$4)</f>
        <v>1156039469238472</v>
      </c>
      <c r="Z6" s="161" cm="1">
        <f t="array" ref="Z6">TREND($Q24:$R24,$Q$22:$R$22,Z$4)</f>
        <v>1184219497739560</v>
      </c>
      <c r="AA6" s="161" cm="1">
        <f t="array" ref="AA6">TREND($Q24:$R24,$Q$22:$R$22,AA$4)</f>
        <v>1212399526240648</v>
      </c>
      <c r="AB6" s="168">
        <f>E6*$A$22</f>
        <v>1240579554741730</v>
      </c>
      <c r="AC6" s="161" cm="1">
        <f t="array" ref="AC6">TREND($R24:$S24,$R$22:$S$22,AC$4)</f>
        <v>1261970361628144</v>
      </c>
      <c r="AD6" s="161" cm="1">
        <f t="array" ref="AD6">TREND($R24:$S24,$R$22:$S$22,AD$4)</f>
        <v>1283361168514560</v>
      </c>
      <c r="AE6" s="161" cm="1">
        <f t="array" ref="AE6">TREND($R24:$S24,$R$22:$S$22,AE$4)</f>
        <v>1304751975400976</v>
      </c>
      <c r="AF6" s="161" cm="1">
        <f t="array" ref="AF6">TREND($R24:$S24,$R$22:$S$22,AF$4)</f>
        <v>1326142782287392</v>
      </c>
      <c r="AG6" s="168">
        <f>F6*$A$22</f>
        <v>1347533589173800</v>
      </c>
      <c r="AH6" s="161" cm="1">
        <f t="array" ref="AH6">TREND($S24:$T24,$S$22:$T$22,AH$4)</f>
        <v>1391068679644528</v>
      </c>
      <c r="AI6" s="161" cm="1">
        <f t="array" ref="AI6">TREND($S24:$T24,$S$22:$T$22,AI$4)</f>
        <v>1434603770115232</v>
      </c>
      <c r="AJ6" s="161" cm="1">
        <f t="array" ref="AJ6">TREND($S24:$T24,$S$22:$T$22,AJ$4)</f>
        <v>1478138860585952</v>
      </c>
      <c r="AK6" s="161" cm="1">
        <f t="array" ref="AK6">TREND($S24:$T24,$S$22:$T$22,AK$4)</f>
        <v>1521673951056672</v>
      </c>
      <c r="AL6" s="168">
        <f>G6*$A$22</f>
        <v>1565209041527390</v>
      </c>
      <c r="AM6" s="161">
        <f>_xlfn.FORECAST.LINEAR(AM$4,$AC6:$AL6,$AC$4:$AL$4)</f>
        <v>1579218420552368</v>
      </c>
      <c r="AN6" s="161">
        <f t="shared" si="1"/>
        <v>1613358966472168</v>
      </c>
      <c r="AO6" s="161">
        <f t="shared" si="1"/>
        <v>1647499512391976</v>
      </c>
      <c r="AP6" s="161">
        <f t="shared" si="1"/>
        <v>1681640058311776</v>
      </c>
      <c r="AQ6" s="161">
        <f t="shared" si="1"/>
        <v>1715780604231576</v>
      </c>
      <c r="AR6" s="161">
        <f t="shared" si="1"/>
        <v>1749921150151376</v>
      </c>
      <c r="AS6" s="161">
        <f t="shared" si="1"/>
        <v>1784061696071176</v>
      </c>
      <c r="AT6" s="161">
        <f t="shared" si="1"/>
        <v>1818202241990976</v>
      </c>
      <c r="AU6" s="161">
        <f t="shared" si="1"/>
        <v>1852342787910776</v>
      </c>
      <c r="AV6" s="161">
        <f t="shared" si="1"/>
        <v>1886483333830576</v>
      </c>
      <c r="AW6" s="184"/>
    </row>
    <row r="7" spans="1:49" ht="13.5" customHeight="1">
      <c r="A7" s="233" t="s">
        <v>532</v>
      </c>
      <c r="B7" s="234">
        <v>12.561</v>
      </c>
      <c r="C7" s="234">
        <v>25.864999999999998</v>
      </c>
      <c r="D7" s="235">
        <v>28.533999999999999</v>
      </c>
      <c r="E7" s="235">
        <v>30.09</v>
      </c>
      <c r="F7" s="235">
        <v>31.105</v>
      </c>
      <c r="G7" s="235">
        <v>31.792999999999999</v>
      </c>
      <c r="H7" s="236">
        <v>48.38</v>
      </c>
      <c r="I7" s="236">
        <v>44.69</v>
      </c>
      <c r="J7" s="237"/>
      <c r="K7" s="238">
        <v>4.09</v>
      </c>
      <c r="L7" s="238">
        <v>0.94</v>
      </c>
      <c r="N7" s="233" t="s">
        <v>532</v>
      </c>
      <c r="O7" s="162">
        <f t="shared" si="0"/>
        <v>498127410641910</v>
      </c>
      <c r="P7" s="162">
        <f t="shared" si="0"/>
        <v>1025719725838150</v>
      </c>
      <c r="Q7" s="173" cm="1">
        <f t="array" ref="Q7">TREND($P25:$Q25,$P$22:$Q$22,Q$4)</f>
        <v>1040840246940920</v>
      </c>
      <c r="R7" s="173" cm="1">
        <f t="array" ref="R7">TREND($P25:$Q25,$P$22:$Q$22,R$4)</f>
        <v>1055960768043688</v>
      </c>
      <c r="S7" s="173" cm="1">
        <f t="array" ref="S7">TREND($P25:$Q25,$P$22:$Q$22,S$4)</f>
        <v>1071081289146460</v>
      </c>
      <c r="T7" s="173" cm="1">
        <f t="array" ref="T7">TREND($P25:$Q25,$P$22:$Q$22,T$4)</f>
        <v>1086201810249228</v>
      </c>
      <c r="U7" s="173" cm="1">
        <f t="array" ref="U7">TREND($P25:$Q25,$P$22:$Q$22,U$4)</f>
        <v>1101322331352000</v>
      </c>
      <c r="V7" s="173" cm="1">
        <f t="array" ref="V7">TREND($P25:$Q25,$P$22:$Q$22,V$4)</f>
        <v>1116442852454768</v>
      </c>
      <c r="W7" s="174">
        <f>D7*$A$22</f>
        <v>1131563373557540</v>
      </c>
      <c r="X7" s="173" cm="1">
        <f t="array" ref="X7">TREND($Q25:$R25,$Q$22:$R$22,X$4)</f>
        <v>1143904528735612</v>
      </c>
      <c r="Y7" s="173" cm="1">
        <f t="array" ref="Y7">TREND($Q25:$R25,$Q$22:$R$22,Y$4)</f>
        <v>1156245683913684</v>
      </c>
      <c r="Z7" s="173" cm="1">
        <f t="array" ref="Z7">TREND($Q25:$R25,$Q$22:$R$22,Z$4)</f>
        <v>1168586839091756</v>
      </c>
      <c r="AA7" s="173" cm="1">
        <f t="array" ref="AA7">TREND($Q25:$R25,$Q$22:$R$22,AA$4)</f>
        <v>1180927994269828</v>
      </c>
      <c r="AB7" s="174">
        <f>E7*$A$22</f>
        <v>1193269149447900</v>
      </c>
      <c r="AC7" s="173" cm="1">
        <f t="array" ref="AC7">TREND($R25:$S25,$R$22:$S$22,AC$4)</f>
        <v>1201319453114830</v>
      </c>
      <c r="AD7" s="173" cm="1">
        <f t="array" ref="AD7">TREND($R25:$S25,$R$22:$S$22,AD$4)</f>
        <v>1209369756781760</v>
      </c>
      <c r="AE7" s="173" cm="1">
        <f t="array" ref="AE7">TREND($R25:$S25,$R$22:$S$22,AE$4)</f>
        <v>1217420060448690</v>
      </c>
      <c r="AF7" s="173" cm="1">
        <f t="array" ref="AF7">TREND($R25:$S25,$R$22:$S$22,AF$4)</f>
        <v>1225470364115620</v>
      </c>
      <c r="AG7" s="174">
        <f>F7*$A$22</f>
        <v>1233520667782550</v>
      </c>
      <c r="AH7" s="173" cm="1">
        <f t="array" ref="AH7">TREND($S25:$T25,$S$22:$T$22,AH$4)</f>
        <v>1238977425342006</v>
      </c>
      <c r="AI7" s="173" cm="1">
        <f t="array" ref="AI7">TREND($S25:$T25,$S$22:$T$22,AI$4)</f>
        <v>1244434182901462</v>
      </c>
      <c r="AJ7" s="173" cm="1">
        <f t="array" ref="AJ7">TREND($S25:$T25,$S$22:$T$22,AJ$4)</f>
        <v>1249890940460918</v>
      </c>
      <c r="AK7" s="173" cm="1">
        <f t="array" ref="AK7">TREND($S25:$T25,$S$22:$T$22,AK$4)</f>
        <v>1255347698020374</v>
      </c>
      <c r="AL7" s="174">
        <f>G7*$A$22</f>
        <v>1260804455579830</v>
      </c>
      <c r="AM7" s="173">
        <f t="shared" ref="AM7" si="2">_xlfn.FORECAST.LINEAR(AM$4,$AC7:$AL7,$AC$4:$AL$4)</f>
        <v>1269719274615918</v>
      </c>
      <c r="AN7" s="173">
        <f t="shared" si="1"/>
        <v>1276276324463392</v>
      </c>
      <c r="AO7" s="173">
        <f t="shared" si="1"/>
        <v>1282833374310868</v>
      </c>
      <c r="AP7" s="173">
        <f t="shared" si="1"/>
        <v>1289390424158342</v>
      </c>
      <c r="AQ7" s="173">
        <f t="shared" si="1"/>
        <v>1295947474005818</v>
      </c>
      <c r="AR7" s="173">
        <f t="shared" si="1"/>
        <v>1302504523853294</v>
      </c>
      <c r="AS7" s="173">
        <f t="shared" si="1"/>
        <v>1309061573700768</v>
      </c>
      <c r="AT7" s="173">
        <f t="shared" si="1"/>
        <v>1315618623548244</v>
      </c>
      <c r="AU7" s="173">
        <f t="shared" si="1"/>
        <v>1322175673395720</v>
      </c>
      <c r="AV7" s="173">
        <f t="shared" si="1"/>
        <v>1328732723243194</v>
      </c>
      <c r="AW7" s="181"/>
    </row>
    <row r="8" spans="1:49" s="239" customFormat="1" ht="3" customHeight="1">
      <c r="A8" s="58"/>
      <c r="B8" s="59"/>
      <c r="C8" s="59"/>
      <c r="D8" s="60"/>
      <c r="E8" s="60"/>
      <c r="F8" s="60"/>
      <c r="G8" s="60"/>
      <c r="H8" s="60"/>
      <c r="I8" s="60"/>
      <c r="J8" s="62"/>
      <c r="K8" s="62"/>
      <c r="L8" s="62"/>
      <c r="M8" s="38"/>
      <c r="N8" s="58"/>
      <c r="O8" s="159"/>
      <c r="P8" s="15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27" t="s">
        <v>533</v>
      </c>
      <c r="B9" s="228"/>
      <c r="C9" s="228"/>
      <c r="D9" s="229"/>
      <c r="E9" s="229"/>
      <c r="F9" s="229"/>
      <c r="G9" s="229"/>
      <c r="H9" s="240"/>
      <c r="I9" s="240"/>
      <c r="J9" s="237"/>
      <c r="K9" s="240"/>
      <c r="L9" s="240"/>
      <c r="N9" s="227" t="s">
        <v>540</v>
      </c>
      <c r="O9" s="159"/>
      <c r="P9" s="159"/>
      <c r="Q9" s="246">
        <f>Q5/P5-1</f>
        <v>7.1826718042720117E-3</v>
      </c>
      <c r="R9" s="246">
        <f t="shared" ref="R9:AV9" si="3">R5/Q5-1</f>
        <v>7.13144894699691E-3</v>
      </c>
      <c r="S9" s="246">
        <f t="shared" si="3"/>
        <v>7.080951502858257E-3</v>
      </c>
      <c r="T9" s="246">
        <f t="shared" si="3"/>
        <v>7.0311641703593164E-3</v>
      </c>
      <c r="U9" s="246">
        <f t="shared" si="3"/>
        <v>6.982072075348178E-3</v>
      </c>
      <c r="V9" s="246">
        <f t="shared" si="3"/>
        <v>6.9336607562022756E-3</v>
      </c>
      <c r="W9" s="246">
        <f t="shared" si="3"/>
        <v>6.8859161496253041E-3</v>
      </c>
      <c r="X9" s="246">
        <f t="shared" si="3"/>
        <v>1.8179875333925288E-2</v>
      </c>
      <c r="Y9" s="246">
        <f t="shared" si="3"/>
        <v>1.7855268773569799E-2</v>
      </c>
      <c r="Z9" s="246">
        <f t="shared" si="3"/>
        <v>1.7542050742718862E-2</v>
      </c>
      <c r="AA9" s="246">
        <f t="shared" si="3"/>
        <v>1.7239632239193226E-2</v>
      </c>
      <c r="AB9" s="246">
        <f t="shared" si="3"/>
        <v>1.6947464189186467E-2</v>
      </c>
      <c r="AC9" s="246">
        <f t="shared" si="3"/>
        <v>1.2106964443136858E-2</v>
      </c>
      <c r="AD9" s="246">
        <f t="shared" si="3"/>
        <v>1.1962139248591797E-2</v>
      </c>
      <c r="AE9" s="246">
        <f t="shared" si="3"/>
        <v>1.1820737935387626E-2</v>
      </c>
      <c r="AF9" s="246">
        <f t="shared" si="3"/>
        <v>1.1682640503601238E-2</v>
      </c>
      <c r="AG9" s="246">
        <f t="shared" si="3"/>
        <v>1.1547732496217655E-2</v>
      </c>
      <c r="AH9" s="246">
        <f t="shared" si="3"/>
        <v>1.901111418983481E-2</v>
      </c>
      <c r="AI9" s="246">
        <f t="shared" si="3"/>
        <v>1.8656434581626691E-2</v>
      </c>
      <c r="AJ9" s="246">
        <f t="shared" si="3"/>
        <v>1.8314746707793761E-2</v>
      </c>
      <c r="AK9" s="246">
        <f t="shared" si="3"/>
        <v>1.7985349585680988E-2</v>
      </c>
      <c r="AL9" s="246">
        <f t="shared" si="3"/>
        <v>1.7667591771338476E-2</v>
      </c>
      <c r="AM9" s="246">
        <f t="shared" si="3"/>
        <v>8.1129838668072551E-3</v>
      </c>
      <c r="AN9" s="246">
        <f t="shared" si="3"/>
        <v>1.4302324244951148E-2</v>
      </c>
      <c r="AO9" s="246">
        <f t="shared" si="3"/>
        <v>1.4100652145889736E-2</v>
      </c>
      <c r="AP9" s="246">
        <f t="shared" si="3"/>
        <v>1.3904588381890459E-2</v>
      </c>
      <c r="AQ9" s="246">
        <f t="shared" si="3"/>
        <v>1.3713902216455631E-2</v>
      </c>
      <c r="AR9" s="246">
        <f t="shared" si="3"/>
        <v>1.3528375399090464E-2</v>
      </c>
      <c r="AS9" s="246">
        <f t="shared" si="3"/>
        <v>1.3347801331914599E-2</v>
      </c>
      <c r="AT9" s="246">
        <f t="shared" si="3"/>
        <v>1.3171984302305484E-2</v>
      </c>
      <c r="AU9" s="246">
        <f t="shared" si="3"/>
        <v>1.3000738775239773E-2</v>
      </c>
      <c r="AV9" s="246">
        <f t="shared" si="3"/>
        <v>1.2833888740252153E-2</v>
      </c>
      <c r="AW9" s="181"/>
    </row>
    <row r="10" spans="1:49" ht="13.5" customHeight="1">
      <c r="A10" s="233" t="s">
        <v>148</v>
      </c>
      <c r="B10" s="234">
        <v>5.6529999999999996</v>
      </c>
      <c r="C10" s="234">
        <v>27.195</v>
      </c>
      <c r="D10" s="235">
        <v>27.298999999999999</v>
      </c>
      <c r="E10" s="235">
        <v>30.882000000000001</v>
      </c>
      <c r="F10" s="235">
        <v>33.612000000000002</v>
      </c>
      <c r="G10" s="235">
        <v>39.131</v>
      </c>
      <c r="H10" s="236">
        <v>50.87</v>
      </c>
      <c r="I10" s="236">
        <v>55.01</v>
      </c>
      <c r="J10" s="237"/>
      <c r="K10" s="238">
        <v>9.1199999999999992</v>
      </c>
      <c r="L10" s="238">
        <v>1.67</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33" t="s">
        <v>85</v>
      </c>
      <c r="B11" s="234">
        <v>13.058999999999999</v>
      </c>
      <c r="C11" s="234">
        <v>26.027999999999999</v>
      </c>
      <c r="D11" s="235">
        <v>28.568999999999999</v>
      </c>
      <c r="E11" s="235">
        <v>30.076000000000001</v>
      </c>
      <c r="F11" s="235">
        <v>31.044</v>
      </c>
      <c r="G11" s="235">
        <v>31.693000000000001</v>
      </c>
      <c r="H11" s="236">
        <v>48.69</v>
      </c>
      <c r="I11" s="236">
        <v>44.55</v>
      </c>
      <c r="J11" s="237"/>
      <c r="K11" s="238">
        <v>3.91</v>
      </c>
      <c r="L11" s="238">
        <v>0.9</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s="239" customFormat="1" ht="3" customHeight="1">
      <c r="A12" s="58"/>
      <c r="B12" s="59"/>
      <c r="C12" s="59"/>
      <c r="D12" s="60"/>
      <c r="E12" s="60"/>
      <c r="F12" s="60"/>
      <c r="G12" s="60"/>
      <c r="H12" s="60"/>
      <c r="I12" s="60"/>
      <c r="J12" s="62"/>
      <c r="K12" s="62"/>
      <c r="L12" s="62"/>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27" t="s">
        <v>534</v>
      </c>
      <c r="B13" s="228"/>
      <c r="C13" s="228"/>
      <c r="D13" s="229"/>
      <c r="E13" s="229"/>
      <c r="F13" s="229"/>
      <c r="G13" s="229"/>
      <c r="H13" s="230"/>
      <c r="I13" s="230"/>
      <c r="J13" s="231"/>
      <c r="K13" s="232"/>
      <c r="L13" s="232"/>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535</v>
      </c>
      <c r="B14" s="234">
        <v>5.7679999999999998</v>
      </c>
      <c r="C14" s="234">
        <v>23.937000000000001</v>
      </c>
      <c r="D14" s="235">
        <v>24.091000000000001</v>
      </c>
      <c r="E14" s="235">
        <v>27.452999999999999</v>
      </c>
      <c r="F14" s="235">
        <v>30.027999999999999</v>
      </c>
      <c r="G14" s="235">
        <v>35.454999999999998</v>
      </c>
      <c r="H14" s="236">
        <v>44.77</v>
      </c>
      <c r="I14" s="236">
        <v>49.84</v>
      </c>
      <c r="J14" s="237"/>
      <c r="K14" s="238">
        <v>8.23</v>
      </c>
      <c r="L14" s="238">
        <v>1.8</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536</v>
      </c>
      <c r="B15" s="234">
        <v>0.55600000000000005</v>
      </c>
      <c r="C15" s="234">
        <v>3.5569999999999999</v>
      </c>
      <c r="D15" s="235">
        <v>3.4049999999999998</v>
      </c>
      <c r="E15" s="235">
        <v>3.585</v>
      </c>
      <c r="F15" s="235">
        <v>3.698</v>
      </c>
      <c r="G15" s="235">
        <v>3.7549999999999999</v>
      </c>
      <c r="H15" s="236">
        <v>6.65</v>
      </c>
      <c r="I15" s="236">
        <v>5.28</v>
      </c>
      <c r="J15" s="237"/>
      <c r="K15" s="238">
        <v>10.86</v>
      </c>
      <c r="L15" s="238">
        <v>0.25</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120</v>
      </c>
      <c r="B16" s="234">
        <v>3.3079999999999998</v>
      </c>
      <c r="C16" s="234">
        <v>9.9039999999999999</v>
      </c>
      <c r="D16" s="235">
        <v>11.444000000000001</v>
      </c>
      <c r="E16" s="235">
        <v>12.468</v>
      </c>
      <c r="F16" s="235">
        <v>13.208</v>
      </c>
      <c r="G16" s="235">
        <v>13.795999999999999</v>
      </c>
      <c r="H16" s="236">
        <v>18.52</v>
      </c>
      <c r="I16" s="236">
        <v>19.39</v>
      </c>
      <c r="J16" s="237"/>
      <c r="K16" s="238">
        <v>6.28</v>
      </c>
      <c r="L16" s="238">
        <v>1.52</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537</v>
      </c>
      <c r="B17" s="234">
        <v>0</v>
      </c>
      <c r="C17" s="234">
        <v>1.2390000000000001</v>
      </c>
      <c r="D17" s="235">
        <v>1.452</v>
      </c>
      <c r="E17" s="235">
        <v>1.526</v>
      </c>
      <c r="F17" s="235">
        <v>1.4370000000000001</v>
      </c>
      <c r="G17" s="235">
        <v>1.3149999999999999</v>
      </c>
      <c r="H17" s="236">
        <v>2.3199999999999998</v>
      </c>
      <c r="I17" s="236">
        <v>1.85</v>
      </c>
      <c r="J17" s="237"/>
      <c r="K17" s="238" t="s">
        <v>39</v>
      </c>
      <c r="L17" s="238">
        <v>0.27</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538</v>
      </c>
      <c r="B18" s="234">
        <v>7.3529999999999998</v>
      </c>
      <c r="C18" s="234">
        <v>10.9</v>
      </c>
      <c r="D18" s="235">
        <v>10.433</v>
      </c>
      <c r="E18" s="235">
        <v>10.444000000000001</v>
      </c>
      <c r="F18" s="235">
        <v>10.455</v>
      </c>
      <c r="G18" s="235">
        <v>10.427</v>
      </c>
      <c r="H18" s="236">
        <v>20.39</v>
      </c>
      <c r="I18" s="236">
        <v>14.66</v>
      </c>
      <c r="J18" s="237"/>
      <c r="K18" s="238">
        <v>2.21</v>
      </c>
      <c r="L18" s="238">
        <v>-0.2</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539</v>
      </c>
      <c r="B19" s="234">
        <v>1.9</v>
      </c>
      <c r="C19" s="234">
        <v>3.8220000000000001</v>
      </c>
      <c r="D19" s="235">
        <v>5.2060000000000004</v>
      </c>
      <c r="E19" s="235">
        <v>5.6520000000000001</v>
      </c>
      <c r="F19" s="235">
        <v>6.0049999999999999</v>
      </c>
      <c r="G19" s="235">
        <v>6.2549999999999999</v>
      </c>
      <c r="H19" s="236">
        <v>7.15</v>
      </c>
      <c r="I19" s="236">
        <v>8.7899999999999991</v>
      </c>
      <c r="J19" s="237"/>
      <c r="K19" s="238">
        <v>3.96</v>
      </c>
      <c r="L19" s="238">
        <v>2.2599999999999998</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c r="H20" s="243"/>
      <c r="I20" s="243"/>
      <c r="J20" s="244"/>
      <c r="K20" s="243"/>
      <c r="L20" s="243"/>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c r="A21" s="299" t="s">
        <v>607</v>
      </c>
      <c r="B21" s="38"/>
      <c r="H21" s="243"/>
      <c r="I21" s="243"/>
      <c r="J21" s="244"/>
      <c r="K21" s="243"/>
      <c r="L21" s="243"/>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A22" s="437">
        <f>About!C70</f>
        <v>39656668310000</v>
      </c>
      <c r="B22" s="297" t="s">
        <v>29</v>
      </c>
      <c r="H22" s="243"/>
      <c r="I22" s="243"/>
      <c r="J22" s="244"/>
      <c r="K22" s="243"/>
      <c r="L22" s="243"/>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c r="H23" s="243"/>
      <c r="I23" s="243"/>
      <c r="J23" s="244"/>
      <c r="K23" s="243"/>
      <c r="L23" s="243"/>
      <c r="N23" s="227" t="s">
        <v>530</v>
      </c>
      <c r="O23" s="247">
        <f>O5</f>
        <v>750462791098440</v>
      </c>
      <c r="P23" s="247">
        <f>P5</f>
        <v>2120124801189220.3</v>
      </c>
      <c r="Q23" s="248">
        <f>W5</f>
        <v>2226721925606500</v>
      </c>
      <c r="R23" s="248">
        <f>AB5</f>
        <v>2429129560660740</v>
      </c>
      <c r="S23" s="248">
        <f>AG5</f>
        <v>2576176486754220</v>
      </c>
      <c r="T23" s="248">
        <f>AL5</f>
        <v>2821056413568470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c r="H24" s="243"/>
      <c r="I24" s="243"/>
      <c r="J24" s="244"/>
      <c r="K24" s="243"/>
      <c r="L24" s="243"/>
      <c r="N24" s="233" t="s">
        <v>531</v>
      </c>
      <c r="O24" s="247">
        <f t="shared" ref="O24:P25" si="4">O6</f>
        <v>268277361117150</v>
      </c>
      <c r="P24" s="247">
        <f t="shared" si="4"/>
        <v>1098093145503900</v>
      </c>
      <c r="Q24" s="248">
        <f t="shared" ref="Q24:Q25" si="5">W6</f>
        <v>1099679412236300</v>
      </c>
      <c r="R24" s="248">
        <f t="shared" ref="R24:R25" si="6">AB6</f>
        <v>1240579554741730</v>
      </c>
      <c r="S24" s="248">
        <f t="shared" ref="S24:S25" si="7">AG6</f>
        <v>1347533589173800</v>
      </c>
      <c r="T24" s="248">
        <f t="shared" ref="T24:T25" si="8">AL6</f>
        <v>1565209041527390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3"/>
      <c r="I25" s="243"/>
      <c r="J25" s="244"/>
      <c r="K25" s="243"/>
      <c r="L25" s="243"/>
      <c r="N25" s="233" t="s">
        <v>532</v>
      </c>
      <c r="O25" s="247">
        <f t="shared" si="4"/>
        <v>498127410641910</v>
      </c>
      <c r="P25" s="247">
        <f t="shared" si="4"/>
        <v>1025719725838150</v>
      </c>
      <c r="Q25" s="248">
        <f t="shared" si="5"/>
        <v>1131563373557540</v>
      </c>
      <c r="R25" s="248">
        <f t="shared" si="6"/>
        <v>1193269149447900</v>
      </c>
      <c r="S25" s="248">
        <f t="shared" si="7"/>
        <v>1233520667782550</v>
      </c>
      <c r="T25" s="248">
        <f t="shared" si="8"/>
        <v>1260804455579830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sheetData>
  <mergeCells count="4">
    <mergeCell ref="A1:L1"/>
    <mergeCell ref="A2:L2"/>
    <mergeCell ref="H3:I3"/>
    <mergeCell ref="K3:L3"/>
  </mergeCells>
  <phoneticPr fontId="3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33" sqref="A33"/>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555</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556</v>
      </c>
      <c r="B5" s="262">
        <v>130.33099999999999</v>
      </c>
      <c r="C5" s="262">
        <v>163.71100000000001</v>
      </c>
      <c r="D5" s="263">
        <v>192.869</v>
      </c>
      <c r="E5" s="263">
        <v>199.166</v>
      </c>
      <c r="F5" s="263">
        <v>200.482</v>
      </c>
      <c r="G5" s="263">
        <v>198.499</v>
      </c>
      <c r="H5" s="275" t="s">
        <v>39</v>
      </c>
      <c r="I5" s="275" t="s">
        <v>39</v>
      </c>
      <c r="J5" s="264"/>
      <c r="K5" s="265">
        <v>1.27</v>
      </c>
      <c r="L5" s="265">
        <v>0.88</v>
      </c>
      <c r="N5" s="227" t="s">
        <v>530</v>
      </c>
      <c r="O5" s="159">
        <f>B7*$A$33</f>
        <v>3990174652015580</v>
      </c>
      <c r="P5" s="159">
        <f>C5*$A$33</f>
        <v>6492232825698411</v>
      </c>
      <c r="Q5" s="161" cm="1">
        <f t="array" ref="Q5">TREND($P23:$Q23,$P$22:$Q$22,Q$4)</f>
        <v>6276749820578560</v>
      </c>
      <c r="R5" s="161" cm="1">
        <f t="array" ref="R5">TREND($P23:$Q23,$P$22:$Q$22,R$4)</f>
        <v>6061266815458688</v>
      </c>
      <c r="S5" s="161" cm="1">
        <f t="array" ref="S5">TREND($P23:$Q23,$P$22:$Q$22,S$4)</f>
        <v>5845783810338752</v>
      </c>
      <c r="T5" s="161" cm="1">
        <f t="array" ref="T5">TREND($P23:$Q23,$P$22:$Q$22,T$4)</f>
        <v>5630300805218880</v>
      </c>
      <c r="U5" s="161" cm="1">
        <f t="array" ref="U5">TREND($P23:$Q23,$P$22:$Q$22,U$4)</f>
        <v>5414817800099008</v>
      </c>
      <c r="V5" s="161" cm="1">
        <f t="array" ref="V5">TREND($P23:$Q23,$P$22:$Q$22,V$4)</f>
        <v>5199334794979136</v>
      </c>
      <c r="W5" s="168">
        <f>D7*$A$33</f>
        <v>4983851789859250</v>
      </c>
      <c r="X5" s="161" cm="1">
        <f t="array" ref="X5">TREND($Q23:$R23,$Q$22:$R$22,X$4)</f>
        <v>4998405787129020</v>
      </c>
      <c r="Y5" s="161" cm="1">
        <f t="array" ref="Y5">TREND($Q23:$R23,$Q$22:$R$22,Y$4)</f>
        <v>5012959784398792</v>
      </c>
      <c r="Z5" s="161" cm="1">
        <f t="array" ref="Z5">TREND($Q23:$R23,$Q$22:$R$22,Z$4)</f>
        <v>5027513781668560</v>
      </c>
      <c r="AA5" s="161" cm="1">
        <f t="array" ref="AA5">TREND($Q23:$R23,$Q$22:$R$22,AA$4)</f>
        <v>5042067778938332</v>
      </c>
      <c r="AB5" s="168">
        <f>E7*$A$33</f>
        <v>5056621776208100</v>
      </c>
      <c r="AC5" s="161" cm="1">
        <f t="array" ref="AC5">TREND($R23:$S23,$R$22:$S$22,AC$4)</f>
        <v>5053988573432317</v>
      </c>
      <c r="AD5" s="161" cm="1">
        <f t="array" ref="AD5">TREND($R23:$S23,$R$22:$S$22,AD$4)</f>
        <v>5051355370656533</v>
      </c>
      <c r="AE5" s="161" cm="1">
        <f t="array" ref="AE5">TREND($R23:$S23,$R$22:$S$22,AE$4)</f>
        <v>5048722167880749</v>
      </c>
      <c r="AF5" s="161" cm="1">
        <f t="array" ref="AF5">TREND($R23:$S23,$R$22:$S$22,AF$4)</f>
        <v>5046088965104965</v>
      </c>
      <c r="AG5" s="168">
        <f>F7*$A$33</f>
        <v>5043455762329180</v>
      </c>
      <c r="AH5" s="161" cm="1">
        <f t="array" ref="AH5">TREND($S23:$T23,$S$22:$T$22,AH$4)</f>
        <v>5032304307200408</v>
      </c>
      <c r="AI5" s="161" cm="1">
        <f t="array" ref="AI5">TREND($S23:$T23,$S$22:$T$22,AI$4)</f>
        <v>5021152852071636</v>
      </c>
      <c r="AJ5" s="161" cm="1">
        <f t="array" ref="AJ5">TREND($S23:$T23,$S$22:$T$22,AJ$4)</f>
        <v>5010001396942864</v>
      </c>
      <c r="AK5" s="161" cm="1">
        <f t="array" ref="AK5">TREND($S23:$T23,$S$22:$T$22,AK$4)</f>
        <v>4998849941814092</v>
      </c>
      <c r="AL5" s="168">
        <f>G7*$A$33</f>
        <v>4987698486685320</v>
      </c>
      <c r="AM5" s="161">
        <f>_xlfn.FORECAST.LINEAR(AM$4,$AC5:$AL5,$AC$4:$AL$4)</f>
        <v>4987904701360532</v>
      </c>
      <c r="AN5" s="161">
        <f t="shared" ref="AN5:AV7" si="0">_xlfn.FORECAST.LINEAR(AN$4,$AC5:$AL5,$AC$4:$AL$4)</f>
        <v>4980367050260300</v>
      </c>
      <c r="AO5" s="161">
        <f t="shared" si="0"/>
        <v>4972829399160068</v>
      </c>
      <c r="AP5" s="161">
        <f t="shared" si="0"/>
        <v>4965291748059838</v>
      </c>
      <c r="AQ5" s="161">
        <f t="shared" si="0"/>
        <v>4957754096959606</v>
      </c>
      <c r="AR5" s="161">
        <f t="shared" si="0"/>
        <v>4950216445859374</v>
      </c>
      <c r="AS5" s="161">
        <f t="shared" si="0"/>
        <v>4942678794759142</v>
      </c>
      <c r="AT5" s="161">
        <f t="shared" si="0"/>
        <v>4935141143658910</v>
      </c>
      <c r="AU5" s="161">
        <f t="shared" si="0"/>
        <v>4927603492558678</v>
      </c>
      <c r="AV5" s="161">
        <f t="shared" si="0"/>
        <v>4920065841458446</v>
      </c>
      <c r="AW5" s="184">
        <f>(AV5/R5)^(1/30)-1</f>
        <v>-6.9291125871077108E-3</v>
      </c>
    </row>
    <row r="6" spans="1:49" ht="13.5" customHeight="1">
      <c r="A6" s="260" t="s">
        <v>557</v>
      </c>
      <c r="B6" s="262">
        <v>7.1630000000000003</v>
      </c>
      <c r="C6" s="262">
        <v>8.8350000000000009</v>
      </c>
      <c r="D6" s="263">
        <v>9.9939999999999998</v>
      </c>
      <c r="E6" s="263">
        <v>10.558</v>
      </c>
      <c r="F6" s="263">
        <v>11.04</v>
      </c>
      <c r="G6" s="263">
        <v>11.282999999999999</v>
      </c>
      <c r="H6" s="275" t="s">
        <v>39</v>
      </c>
      <c r="I6" s="275" t="s">
        <v>39</v>
      </c>
      <c r="J6" s="264"/>
      <c r="K6" s="265">
        <v>1.17</v>
      </c>
      <c r="L6" s="265">
        <v>1.1200000000000001</v>
      </c>
      <c r="N6" s="233" t="s">
        <v>531</v>
      </c>
      <c r="O6" s="159">
        <f t="shared" ref="O6:O7" si="1">B8*$A$33</f>
        <v>268832554473490</v>
      </c>
      <c r="P6" s="159">
        <f t="shared" ref="P6:P7" si="2">C6*$A$33</f>
        <v>350366664518850.06</v>
      </c>
      <c r="Q6" s="161" cm="1">
        <f t="array" ref="Q6">TREND($P24:$Q24,$P$22:$Q$22,Q$4)</f>
        <v>304942783588912</v>
      </c>
      <c r="R6" s="161" cm="1">
        <f t="array" ref="R6">TREND($P24:$Q24,$P$22:$Q$22,R$4)</f>
        <v>259518902658976</v>
      </c>
      <c r="S6" s="161" cm="1">
        <f t="array" ref="S6">TREND($P24:$Q24,$P$22:$Q$22,S$4)</f>
        <v>214095021729040</v>
      </c>
      <c r="T6" s="161" cm="1">
        <f t="array" ref="T6">TREND($P24:$Q24,$P$22:$Q$22,T$4)</f>
        <v>168671140799104</v>
      </c>
      <c r="U6" s="161" cm="1">
        <f t="array" ref="U6">TREND($P24:$Q24,$P$22:$Q$22,U$4)</f>
        <v>123247259869152</v>
      </c>
      <c r="V6" s="161" cm="1">
        <f t="array" ref="V6">TREND($P24:$Q24,$P$22:$Q$22,V$4)</f>
        <v>77823378939216</v>
      </c>
      <c r="W6" s="168">
        <f t="shared" ref="W6:W7" si="3">D8*$A$33</f>
        <v>32399498009269.996</v>
      </c>
      <c r="X6" s="161" cm="1">
        <f t="array" ref="X6">TREND($Q24:$R24,$Q$22:$R$22,X$4)</f>
        <v>32550193348848</v>
      </c>
      <c r="Y6" s="161" cm="1">
        <f t="array" ref="Y6">TREND($Q24:$R24,$Q$22:$R$22,Y$4)</f>
        <v>32700888688426</v>
      </c>
      <c r="Z6" s="161" cm="1">
        <f t="array" ref="Z6">TREND($Q24:$R24,$Q$22:$R$22,Z$4)</f>
        <v>32851584028004</v>
      </c>
      <c r="AA6" s="161" cm="1">
        <f t="array" ref="AA6">TREND($Q24:$R24,$Q$22:$R$22,AA$4)</f>
        <v>33002279367582</v>
      </c>
      <c r="AB6" s="168">
        <f t="shared" ref="AB6:AB7" si="4">E8*$A$33</f>
        <v>33152974707160</v>
      </c>
      <c r="AC6" s="161" cm="1">
        <f t="array" ref="AC6">TREND($R24:$S24,$R$22:$S$22,AC$4)</f>
        <v>33232288043780</v>
      </c>
      <c r="AD6" s="161" cm="1">
        <f t="array" ref="AD6">TREND($R24:$S24,$R$22:$S$22,AD$4)</f>
        <v>33311601380400</v>
      </c>
      <c r="AE6" s="161" cm="1">
        <f t="array" ref="AE6">TREND($R24:$S24,$R$22:$S$22,AE$4)</f>
        <v>33390914717020</v>
      </c>
      <c r="AF6" s="161" cm="1">
        <f t="array" ref="AF6">TREND($R24:$S24,$R$22:$S$22,AF$4)</f>
        <v>33470228053640</v>
      </c>
      <c r="AG6" s="168">
        <f t="shared" ref="AG6:AG7" si="5">F8*$A$33</f>
        <v>33549541390260</v>
      </c>
      <c r="AH6" s="161" cm="1">
        <f t="array" ref="AH6">TREND($S24:$T24,$S$22:$T$22,AH$4)</f>
        <v>33073661370540</v>
      </c>
      <c r="AI6" s="161" cm="1">
        <f t="array" ref="AI6">TREND($S24:$T24,$S$22:$T$22,AI$4)</f>
        <v>32597781350820</v>
      </c>
      <c r="AJ6" s="161" cm="1">
        <f t="array" ref="AJ6">TREND($S24:$T24,$S$22:$T$22,AJ$4)</f>
        <v>32121901331100</v>
      </c>
      <c r="AK6" s="161" cm="1">
        <f t="array" ref="AK6">TREND($S24:$T24,$S$22:$T$22,AK$4)</f>
        <v>31646021311380</v>
      </c>
      <c r="AL6" s="168">
        <f t="shared" ref="AL6:AL7" si="6">G8*$A$33</f>
        <v>31170141291660</v>
      </c>
      <c r="AM6" s="161">
        <f>_xlfn.FORECAST.LINEAR(AM$4,$AC6:$AL6,$AC$4:$AL$4)</f>
        <v>31434519080393.313</v>
      </c>
      <c r="AN6" s="161">
        <f t="shared" si="0"/>
        <v>31194175636090.313</v>
      </c>
      <c r="AO6" s="161">
        <f t="shared" si="0"/>
        <v>30953832191787.25</v>
      </c>
      <c r="AP6" s="161">
        <f t="shared" si="0"/>
        <v>30713488747484.25</v>
      </c>
      <c r="AQ6" s="161">
        <f t="shared" si="0"/>
        <v>30473145303181.188</v>
      </c>
      <c r="AR6" s="161">
        <f t="shared" si="0"/>
        <v>30232801858878.188</v>
      </c>
      <c r="AS6" s="161">
        <f t="shared" si="0"/>
        <v>29992458414575.125</v>
      </c>
      <c r="AT6" s="161">
        <f t="shared" si="0"/>
        <v>29752114970272.125</v>
      </c>
      <c r="AU6" s="161">
        <f t="shared" si="0"/>
        <v>29511771525969.125</v>
      </c>
      <c r="AV6" s="161">
        <f t="shared" si="0"/>
        <v>29271428081666.063</v>
      </c>
      <c r="AW6" s="184"/>
    </row>
    <row r="7" spans="1:49" ht="13.5" customHeight="1">
      <c r="A7" s="260" t="s">
        <v>542</v>
      </c>
      <c r="B7" s="228">
        <v>100.61799999999999</v>
      </c>
      <c r="C7" s="228">
        <v>118.521</v>
      </c>
      <c r="D7" s="229">
        <v>125.675</v>
      </c>
      <c r="E7" s="229">
        <v>127.51</v>
      </c>
      <c r="F7" s="229">
        <v>127.178</v>
      </c>
      <c r="G7" s="229">
        <v>125.77200000000001</v>
      </c>
      <c r="H7" s="230">
        <v>100</v>
      </c>
      <c r="I7" s="230">
        <v>99.990000000000009</v>
      </c>
      <c r="J7" s="231"/>
      <c r="K7" s="232">
        <v>0.91</v>
      </c>
      <c r="L7" s="232">
        <v>0.27</v>
      </c>
      <c r="N7" s="233" t="s">
        <v>559</v>
      </c>
      <c r="O7" s="159">
        <f t="shared" si="1"/>
        <v>3721342097542090</v>
      </c>
      <c r="P7" s="159">
        <f t="shared" si="2"/>
        <v>4700147984769510</v>
      </c>
      <c r="Q7" s="173" cm="1">
        <f t="array" ref="Q7">TREND($P25:$Q25,$P$22:$Q$22,Q$4)</f>
        <v>4736048600066720</v>
      </c>
      <c r="R7" s="173" cm="1">
        <f t="array" ref="R7">TREND($P25:$Q25,$P$22:$Q$22,R$4)</f>
        <v>4771949215363920</v>
      </c>
      <c r="S7" s="173" cm="1">
        <f t="array" ref="S7">TREND($P25:$Q25,$P$22:$Q$22,S$4)</f>
        <v>4807849830661136</v>
      </c>
      <c r="T7" s="173" cm="1">
        <f t="array" ref="T7">TREND($P25:$Q25,$P$22:$Q$22,T$4)</f>
        <v>4843750445958352</v>
      </c>
      <c r="U7" s="173" cm="1">
        <f t="array" ref="U7">TREND($P25:$Q25,$P$22:$Q$22,U$4)</f>
        <v>4879651061255552</v>
      </c>
      <c r="V7" s="173" cm="1">
        <f t="array" ref="V7">TREND($P25:$Q25,$P$22:$Q$22,V$4)</f>
        <v>4915551676552768</v>
      </c>
      <c r="W7" s="168">
        <f t="shared" si="3"/>
        <v>4951452291849980</v>
      </c>
      <c r="X7" s="173" cm="1">
        <f t="array" ref="X7">TREND($Q25:$R25,$Q$22:$R$22,X$4)</f>
        <v>4965863525113836</v>
      </c>
      <c r="Y7" s="173" cm="1">
        <f t="array" ref="Y7">TREND($Q25:$R25,$Q$22:$R$22,Y$4)</f>
        <v>4980274758377692</v>
      </c>
      <c r="Z7" s="173" cm="1">
        <f t="array" ref="Z7">TREND($Q25:$R25,$Q$22:$R$22,Z$4)</f>
        <v>4994685991641544</v>
      </c>
      <c r="AA7" s="173" cm="1">
        <f t="array" ref="AA7">TREND($Q25:$R25,$Q$22:$R$22,AA$4)</f>
        <v>5009097224905400</v>
      </c>
      <c r="AB7" s="168">
        <f t="shared" si="4"/>
        <v>5023508458169250</v>
      </c>
      <c r="AC7" s="173" cm="1">
        <f t="array" ref="AC7">TREND($R25:$S25,$R$22:$S$22,AC$4)</f>
        <v>5020788010723183</v>
      </c>
      <c r="AD7" s="173" cm="1">
        <f t="array" ref="AD7">TREND($R25:$S25,$R$22:$S$22,AD$4)</f>
        <v>5018067563277117</v>
      </c>
      <c r="AE7" s="173" cm="1">
        <f t="array" ref="AE7">TREND($R25:$S25,$R$22:$S$22,AE$4)</f>
        <v>5015347115831051</v>
      </c>
      <c r="AF7" s="173" cm="1">
        <f t="array" ref="AF7">TREND($R25:$S25,$R$22:$S$22,AF$4)</f>
        <v>5012626668384985</v>
      </c>
      <c r="AG7" s="168">
        <f t="shared" si="5"/>
        <v>5009906220938920</v>
      </c>
      <c r="AH7" s="173" cm="1">
        <f t="array" ref="AH7">TREND($S25:$T25,$S$22:$T$22,AH$4)</f>
        <v>4999222714496208</v>
      </c>
      <c r="AI7" s="173" cm="1">
        <f t="array" ref="AI7">TREND($S25:$T25,$S$22:$T$22,AI$4)</f>
        <v>4988539208053492</v>
      </c>
      <c r="AJ7" s="173" cm="1">
        <f t="array" ref="AJ7">TREND($S25:$T25,$S$22:$T$22,AJ$4)</f>
        <v>4977855701610780</v>
      </c>
      <c r="AK7" s="173" cm="1">
        <f t="array" ref="AK7">TREND($S25:$T25,$S$22:$T$22,AK$4)</f>
        <v>4967172195168064</v>
      </c>
      <c r="AL7" s="168">
        <f t="shared" si="6"/>
        <v>4956488688725350</v>
      </c>
      <c r="AM7" s="173">
        <f t="shared" ref="AM7" si="7">_xlfn.FORECAST.LINEAR(AM$4,$AC7:$AL7,$AC$4:$AL$4)</f>
        <v>4956422594278166</v>
      </c>
      <c r="AN7" s="173">
        <f t="shared" si="0"/>
        <v>4949117355288576</v>
      </c>
      <c r="AO7" s="173">
        <f t="shared" si="0"/>
        <v>4941812116298986</v>
      </c>
      <c r="AP7" s="173">
        <f t="shared" si="0"/>
        <v>4934506877309396</v>
      </c>
      <c r="AQ7" s="173">
        <f t="shared" si="0"/>
        <v>4927201638319806</v>
      </c>
      <c r="AR7" s="173">
        <f t="shared" si="0"/>
        <v>4919896399330214</v>
      </c>
      <c r="AS7" s="173">
        <f t="shared" si="0"/>
        <v>4912591160340624</v>
      </c>
      <c r="AT7" s="173">
        <f t="shared" si="0"/>
        <v>4905285921351034</v>
      </c>
      <c r="AU7" s="173">
        <f t="shared" si="0"/>
        <v>4897980682361444</v>
      </c>
      <c r="AV7" s="173">
        <f t="shared" si="0"/>
        <v>4890675443371854</v>
      </c>
      <c r="AW7" s="181"/>
    </row>
    <row r="8" spans="1:49" ht="13.5" customHeight="1">
      <c r="A8" s="233" t="s">
        <v>558</v>
      </c>
      <c r="B8" s="262">
        <v>6.7789999999999999</v>
      </c>
      <c r="C8" s="262">
        <v>1.6910000000000001</v>
      </c>
      <c r="D8" s="263">
        <v>0.81699999999999995</v>
      </c>
      <c r="E8" s="263">
        <v>0.83599999999999997</v>
      </c>
      <c r="F8" s="263">
        <v>0.84599999999999997</v>
      </c>
      <c r="G8" s="263">
        <v>0.78600000000000003</v>
      </c>
      <c r="H8" s="236">
        <v>1.43</v>
      </c>
      <c r="I8" s="236">
        <v>0.62</v>
      </c>
      <c r="J8" s="264"/>
      <c r="K8" s="265">
        <v>-7.42</v>
      </c>
      <c r="L8" s="265">
        <v>-3.42</v>
      </c>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33" t="s">
        <v>559</v>
      </c>
      <c r="B9" s="262">
        <v>93.838999999999999</v>
      </c>
      <c r="C9" s="262">
        <v>116.83</v>
      </c>
      <c r="D9" s="263">
        <v>124.858</v>
      </c>
      <c r="E9" s="263">
        <v>126.675</v>
      </c>
      <c r="F9" s="263">
        <v>126.33199999999999</v>
      </c>
      <c r="G9" s="263">
        <v>124.985</v>
      </c>
      <c r="H9" s="236">
        <v>98.57</v>
      </c>
      <c r="I9" s="236">
        <v>99.37</v>
      </c>
      <c r="J9" s="264"/>
      <c r="K9" s="265">
        <v>1.22</v>
      </c>
      <c r="L9" s="265">
        <v>0.31</v>
      </c>
      <c r="N9" s="227" t="s">
        <v>540</v>
      </c>
      <c r="O9" s="159"/>
      <c r="P9" s="159"/>
      <c r="Q9" s="246">
        <f>Q5/P5-1</f>
        <v>-3.319089301093725E-2</v>
      </c>
      <c r="R9" s="246">
        <f t="shared" ref="R9:AV9" si="8">R5/Q5-1</f>
        <v>-3.4330347915636716E-2</v>
      </c>
      <c r="S9" s="246">
        <f t="shared" si="8"/>
        <v>-3.5550819932619881E-2</v>
      </c>
      <c r="T9" s="246">
        <f t="shared" si="8"/>
        <v>-3.6861268242382228E-2</v>
      </c>
      <c r="U9" s="246">
        <f t="shared" si="8"/>
        <v>-3.8272023569350888E-2</v>
      </c>
      <c r="V9" s="246">
        <f t="shared" si="8"/>
        <v>-3.97950610851453E-2</v>
      </c>
      <c r="W9" s="246">
        <f t="shared" si="8"/>
        <v>-4.1444341173792587E-2</v>
      </c>
      <c r="X9" s="246">
        <f t="shared" si="8"/>
        <v>2.9202307539288874E-3</v>
      </c>
      <c r="Y9" s="246">
        <f t="shared" si="8"/>
        <v>2.9117278367531974E-3</v>
      </c>
      <c r="Z9" s="246">
        <f t="shared" si="8"/>
        <v>2.9032742921781818E-3</v>
      </c>
      <c r="AA9" s="246">
        <f t="shared" si="8"/>
        <v>2.8948696914246064E-3</v>
      </c>
      <c r="AB9" s="246">
        <f t="shared" si="8"/>
        <v>2.8865136106583922E-3</v>
      </c>
      <c r="AC9" s="246">
        <f t="shared" si="8"/>
        <v>-5.2074347110009356E-4</v>
      </c>
      <c r="AD9" s="246">
        <f t="shared" si="8"/>
        <v>-5.2101478614852148E-4</v>
      </c>
      <c r="AE9" s="246">
        <f t="shared" si="8"/>
        <v>-5.212863840624582E-4</v>
      </c>
      <c r="AF9" s="246">
        <f t="shared" si="8"/>
        <v>-5.2155826528466065E-4</v>
      </c>
      <c r="AG9" s="246">
        <f t="shared" si="8"/>
        <v>-5.2183043025877396E-4</v>
      </c>
      <c r="AH9" s="246">
        <f t="shared" si="8"/>
        <v>-2.2110742424004126E-3</v>
      </c>
      <c r="AI9" s="246">
        <f t="shared" si="8"/>
        <v>-2.2159739252683996E-3</v>
      </c>
      <c r="AJ9" s="246">
        <f t="shared" si="8"/>
        <v>-2.2208953715023849E-3</v>
      </c>
      <c r="AK9" s="246">
        <f t="shared" si="8"/>
        <v>-2.2258387264276758E-3</v>
      </c>
      <c r="AL9" s="246">
        <f t="shared" si="8"/>
        <v>-2.230804136666098E-3</v>
      </c>
      <c r="AM9" s="246">
        <f t="shared" si="8"/>
        <v>4.1344655408170894E-5</v>
      </c>
      <c r="AN9" s="246">
        <f t="shared" si="8"/>
        <v>-1.5111858689232927E-3</v>
      </c>
      <c r="AO9" s="246">
        <f t="shared" si="8"/>
        <v>-1.5134730079459091E-3</v>
      </c>
      <c r="AP9" s="246">
        <f t="shared" si="8"/>
        <v>-1.5157670805081569E-3</v>
      </c>
      <c r="AQ9" s="246">
        <f t="shared" si="8"/>
        <v>-1.5180681181881095E-3</v>
      </c>
      <c r="AR9" s="246">
        <f t="shared" si="8"/>
        <v>-1.5203761527532444E-3</v>
      </c>
      <c r="AS9" s="246">
        <f t="shared" si="8"/>
        <v>-1.5226912161663275E-3</v>
      </c>
      <c r="AT9" s="246">
        <f t="shared" si="8"/>
        <v>-1.5250133405845245E-3</v>
      </c>
      <c r="AU9" s="246">
        <f t="shared" si="8"/>
        <v>-1.5273425583617328E-3</v>
      </c>
      <c r="AV9" s="246">
        <f t="shared" si="8"/>
        <v>-1.5296789020493584E-3</v>
      </c>
      <c r="AW9" s="181"/>
    </row>
    <row r="10" spans="1:49" s="239" customFormat="1" ht="3" customHeight="1">
      <c r="A10" s="58"/>
      <c r="B10" s="59"/>
      <c r="C10" s="59"/>
      <c r="D10" s="60"/>
      <c r="E10" s="60"/>
      <c r="F10" s="60"/>
      <c r="G10" s="60"/>
      <c r="H10" s="60"/>
      <c r="I10" s="60"/>
      <c r="J10" s="62"/>
      <c r="K10" s="62"/>
      <c r="L10" s="62"/>
      <c r="M10" s="38"/>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27" t="s">
        <v>560</v>
      </c>
      <c r="B11" s="276"/>
      <c r="C11" s="276"/>
      <c r="D11" s="277"/>
      <c r="E11" s="277"/>
      <c r="F11" s="277"/>
      <c r="G11" s="277"/>
      <c r="H11" s="275"/>
      <c r="I11" s="275"/>
      <c r="J11" s="264"/>
      <c r="K11" s="265"/>
      <c r="L11" s="265"/>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33" t="s">
        <v>561</v>
      </c>
      <c r="B12" s="262">
        <v>8.2319999999999993</v>
      </c>
      <c r="C12" s="262">
        <v>9.8940000000000001</v>
      </c>
      <c r="D12" s="263">
        <v>10.462999999999999</v>
      </c>
      <c r="E12" s="263">
        <v>10.816000000000001</v>
      </c>
      <c r="F12" s="263">
        <v>10.688000000000001</v>
      </c>
      <c r="G12" s="263">
        <v>10.170999999999999</v>
      </c>
      <c r="H12" s="236">
        <v>8.35</v>
      </c>
      <c r="I12" s="236">
        <v>8.09</v>
      </c>
      <c r="J12" s="264"/>
      <c r="K12" s="265">
        <v>1.03</v>
      </c>
      <c r="L12" s="265">
        <v>0.13</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33" t="s">
        <v>562</v>
      </c>
      <c r="B13" s="262">
        <v>9.67</v>
      </c>
      <c r="C13" s="262">
        <v>2.6309999999999998</v>
      </c>
      <c r="D13" s="263">
        <v>1.7490000000000001</v>
      </c>
      <c r="E13" s="263">
        <v>1.3640000000000001</v>
      </c>
      <c r="F13" s="263">
        <v>1.077</v>
      </c>
      <c r="G13" s="263">
        <v>0.86399999999999999</v>
      </c>
      <c r="H13" s="236">
        <v>2.2200000000000002</v>
      </c>
      <c r="I13" s="236">
        <v>0.69</v>
      </c>
      <c r="J13" s="264"/>
      <c r="K13" s="265">
        <v>-6.98</v>
      </c>
      <c r="L13" s="265">
        <v>-4.9400000000000004</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563</v>
      </c>
      <c r="B14" s="262">
        <v>18.931000000000001</v>
      </c>
      <c r="C14" s="262">
        <v>23.555</v>
      </c>
      <c r="D14" s="263">
        <v>24.047000000000001</v>
      </c>
      <c r="E14" s="263">
        <v>23.135999999999999</v>
      </c>
      <c r="F14" s="263">
        <v>21.914999999999999</v>
      </c>
      <c r="G14" s="263">
        <v>20.768999999999998</v>
      </c>
      <c r="H14" s="236">
        <v>19.87</v>
      </c>
      <c r="I14" s="236">
        <v>16.510000000000002</v>
      </c>
      <c r="J14" s="264"/>
      <c r="K14" s="265">
        <v>1.22</v>
      </c>
      <c r="L14" s="265">
        <v>-0.56999999999999995</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564</v>
      </c>
      <c r="B15" s="262">
        <v>20.388999999999999</v>
      </c>
      <c r="C15" s="262">
        <v>5.3140000000000001</v>
      </c>
      <c r="D15" s="263">
        <v>4.6580000000000004</v>
      </c>
      <c r="E15" s="263">
        <v>4.6950000000000003</v>
      </c>
      <c r="F15" s="263">
        <v>4.6859999999999999</v>
      </c>
      <c r="G15" s="263">
        <v>4.5720000000000001</v>
      </c>
      <c r="H15" s="236">
        <v>4.4800000000000004</v>
      </c>
      <c r="I15" s="236">
        <v>3.64</v>
      </c>
      <c r="J15" s="264"/>
      <c r="K15" s="265">
        <v>-7.2</v>
      </c>
      <c r="L15" s="265">
        <v>-0.68</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565</v>
      </c>
      <c r="B16" s="262">
        <v>2.5209999999999999</v>
      </c>
      <c r="C16" s="262">
        <v>5.5250000000000004</v>
      </c>
      <c r="D16" s="263">
        <v>6.2930000000000001</v>
      </c>
      <c r="E16" s="263">
        <v>6.8449999999999998</v>
      </c>
      <c r="F16" s="263">
        <v>7.2249999999999996</v>
      </c>
      <c r="G16" s="263">
        <v>7.4859999999999998</v>
      </c>
      <c r="H16" s="236">
        <v>4.66</v>
      </c>
      <c r="I16" s="236">
        <v>5.95</v>
      </c>
      <c r="J16" s="264"/>
      <c r="K16" s="265">
        <v>4.46</v>
      </c>
      <c r="L16" s="265">
        <v>1.39</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566</v>
      </c>
      <c r="B17" s="262">
        <v>4.548</v>
      </c>
      <c r="C17" s="262">
        <v>6.165</v>
      </c>
      <c r="D17" s="263">
        <v>6.2729999999999997</v>
      </c>
      <c r="E17" s="263">
        <v>6.319</v>
      </c>
      <c r="F17" s="263">
        <v>6.306</v>
      </c>
      <c r="G17" s="263">
        <v>6.2859999999999996</v>
      </c>
      <c r="H17" s="236">
        <v>5.2</v>
      </c>
      <c r="I17" s="236">
        <v>5</v>
      </c>
      <c r="J17" s="264"/>
      <c r="K17" s="265">
        <v>1.7</v>
      </c>
      <c r="L17" s="265">
        <v>0.09</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567</v>
      </c>
      <c r="B18" s="262">
        <v>4.0960000000000001</v>
      </c>
      <c r="C18" s="262">
        <v>4.9950000000000001</v>
      </c>
      <c r="D18" s="263">
        <v>4.7690000000000001</v>
      </c>
      <c r="E18" s="263">
        <v>4.8460000000000001</v>
      </c>
      <c r="F18" s="263">
        <v>4.8310000000000004</v>
      </c>
      <c r="G18" s="263">
        <v>4.7210000000000001</v>
      </c>
      <c r="H18" s="236">
        <v>4.21</v>
      </c>
      <c r="I18" s="236">
        <v>3.75</v>
      </c>
      <c r="J18" s="264"/>
      <c r="K18" s="265">
        <v>1.1100000000000001</v>
      </c>
      <c r="L18" s="265">
        <v>-0.26</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568</v>
      </c>
      <c r="B19" s="262">
        <v>29.129000000000001</v>
      </c>
      <c r="C19" s="262">
        <v>55.301000000000002</v>
      </c>
      <c r="D19" s="263">
        <v>61.433</v>
      </c>
      <c r="E19" s="263">
        <v>62.978000000000002</v>
      </c>
      <c r="F19" s="263">
        <v>63.631999999999998</v>
      </c>
      <c r="G19" s="263">
        <v>63.924999999999997</v>
      </c>
      <c r="H19" s="236">
        <v>46.66</v>
      </c>
      <c r="I19" s="236">
        <v>50.83</v>
      </c>
      <c r="J19" s="264"/>
      <c r="K19" s="265">
        <v>3.63</v>
      </c>
      <c r="L19" s="265">
        <v>0.66</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c r="A20" s="233" t="s">
        <v>569</v>
      </c>
      <c r="B20" s="262">
        <v>3.1019999999999999</v>
      </c>
      <c r="C20" s="262">
        <v>5.141</v>
      </c>
      <c r="D20" s="263">
        <v>5.9880000000000004</v>
      </c>
      <c r="E20" s="263">
        <v>6.5110000000000001</v>
      </c>
      <c r="F20" s="263">
        <v>6.8170000000000002</v>
      </c>
      <c r="G20" s="263">
        <v>6.9790000000000001</v>
      </c>
      <c r="H20" s="236">
        <v>4.34</v>
      </c>
      <c r="I20" s="236">
        <v>5.55</v>
      </c>
      <c r="J20" s="264"/>
      <c r="K20" s="265">
        <v>2.85</v>
      </c>
      <c r="L20" s="265">
        <v>1.4</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s="239" customFormat="1" ht="3" customHeight="1">
      <c r="A21" s="58"/>
      <c r="B21" s="59"/>
      <c r="C21" s="59"/>
      <c r="D21" s="60"/>
      <c r="E21" s="60"/>
      <c r="F21" s="60"/>
      <c r="G21" s="60"/>
      <c r="H21" s="60"/>
      <c r="I21" s="60"/>
      <c r="J21" s="62"/>
      <c r="K21" s="62"/>
      <c r="L21" s="62"/>
      <c r="M21" s="38"/>
      <c r="N21" s="39"/>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row>
    <row r="22" spans="1:49" ht="13.5" customHeight="1">
      <c r="A22" s="227" t="s">
        <v>570</v>
      </c>
      <c r="B22" s="276"/>
      <c r="C22" s="276"/>
      <c r="D22" s="277"/>
      <c r="E22" s="277"/>
      <c r="F22" s="277"/>
      <c r="G22" s="277"/>
      <c r="H22" s="275"/>
      <c r="I22" s="275"/>
      <c r="J22" s="264"/>
      <c r="K22" s="265"/>
      <c r="L22" s="265"/>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3.5" customHeight="1">
      <c r="A23" s="233" t="s">
        <v>571</v>
      </c>
      <c r="B23" s="262">
        <v>48.521999999999998</v>
      </c>
      <c r="C23" s="262">
        <v>69.293999999999997</v>
      </c>
      <c r="D23" s="263">
        <v>76.963999999999999</v>
      </c>
      <c r="E23" s="263">
        <v>79.251000000000005</v>
      </c>
      <c r="F23" s="263">
        <v>80.3</v>
      </c>
      <c r="G23" s="263">
        <v>80.805999999999997</v>
      </c>
      <c r="H23" s="236">
        <v>58.47</v>
      </c>
      <c r="I23" s="236">
        <v>64.25</v>
      </c>
      <c r="J23" s="264"/>
      <c r="K23" s="265">
        <v>2</v>
      </c>
      <c r="L23" s="265">
        <v>0.7</v>
      </c>
      <c r="N23" s="227" t="s">
        <v>530</v>
      </c>
      <c r="O23" s="247">
        <f>O5</f>
        <v>3990174652015580</v>
      </c>
      <c r="P23" s="247">
        <f>P5</f>
        <v>6492232825698411</v>
      </c>
      <c r="Q23" s="248">
        <f>W5</f>
        <v>4983851789859250</v>
      </c>
      <c r="R23" s="248">
        <f>AB5</f>
        <v>5056621776208100</v>
      </c>
      <c r="S23" s="248">
        <f>AG5</f>
        <v>5043455762329180</v>
      </c>
      <c r="T23" s="248">
        <f>AL5</f>
        <v>4987698486685320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3.5" customHeight="1">
      <c r="A24" s="278" t="s">
        <v>572</v>
      </c>
      <c r="B24" s="262">
        <v>16.335000000000001</v>
      </c>
      <c r="C24" s="262">
        <v>9.016</v>
      </c>
      <c r="D24" s="263">
        <v>9.6739999999999995</v>
      </c>
      <c r="E24" s="263">
        <v>9.8840000000000003</v>
      </c>
      <c r="F24" s="263">
        <v>9.9640000000000004</v>
      </c>
      <c r="G24" s="263">
        <v>10.006</v>
      </c>
      <c r="H24" s="236">
        <v>7.61</v>
      </c>
      <c r="I24" s="236">
        <v>7.96</v>
      </c>
      <c r="J24" s="264"/>
      <c r="K24" s="265">
        <v>-3.25</v>
      </c>
      <c r="L24" s="265">
        <v>0.47</v>
      </c>
      <c r="N24" s="233" t="s">
        <v>531</v>
      </c>
      <c r="O24" s="247">
        <f t="shared" ref="O24:P25" si="9">O6</f>
        <v>268832554473490</v>
      </c>
      <c r="P24" s="247">
        <f t="shared" si="9"/>
        <v>350366664518850.06</v>
      </c>
      <c r="Q24" s="248">
        <f t="shared" ref="Q24:Q25" si="10">W6</f>
        <v>32399498009269.996</v>
      </c>
      <c r="R24" s="248">
        <f t="shared" ref="R24:R25" si="11">AB6</f>
        <v>33152974707160</v>
      </c>
      <c r="S24" s="248">
        <f t="shared" ref="S24:S25" si="12">AG6</f>
        <v>33549541390260</v>
      </c>
      <c r="T24" s="248">
        <f t="shared" ref="T24:T25" si="13">AL6</f>
        <v>31170141291660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ht="13.5" customHeight="1">
      <c r="A25" s="278" t="s">
        <v>573</v>
      </c>
      <c r="B25" s="262">
        <v>32.186999999999998</v>
      </c>
      <c r="C25" s="262">
        <v>60.277999999999999</v>
      </c>
      <c r="D25" s="263">
        <v>67.290000000000006</v>
      </c>
      <c r="E25" s="263">
        <v>69.367000000000004</v>
      </c>
      <c r="F25" s="263">
        <v>70.335999999999999</v>
      </c>
      <c r="G25" s="263">
        <v>70.8</v>
      </c>
      <c r="H25" s="236">
        <v>50.86</v>
      </c>
      <c r="I25" s="236">
        <v>56.29</v>
      </c>
      <c r="J25" s="264"/>
      <c r="K25" s="265">
        <v>3.55</v>
      </c>
      <c r="L25" s="265">
        <v>0.73</v>
      </c>
      <c r="N25" s="233" t="s">
        <v>559</v>
      </c>
      <c r="O25" s="247">
        <f t="shared" si="9"/>
        <v>3721342097542090</v>
      </c>
      <c r="P25" s="247">
        <f t="shared" si="9"/>
        <v>4700147984769510</v>
      </c>
      <c r="Q25" s="248">
        <f t="shared" si="10"/>
        <v>4951452291849980</v>
      </c>
      <c r="R25" s="248">
        <f t="shared" si="11"/>
        <v>5023508458169250</v>
      </c>
      <c r="S25" s="248">
        <f t="shared" si="12"/>
        <v>5009906220938920</v>
      </c>
      <c r="T25" s="248">
        <f t="shared" si="13"/>
        <v>4956488688725350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ht="13.5" customHeight="1">
      <c r="A26" s="233" t="s">
        <v>537</v>
      </c>
      <c r="B26" s="262">
        <v>30.77</v>
      </c>
      <c r="C26" s="262">
        <v>40.781999999999996</v>
      </c>
      <c r="D26" s="263">
        <v>43.353999999999999</v>
      </c>
      <c r="E26" s="263">
        <v>43.738999999999997</v>
      </c>
      <c r="F26" s="263">
        <v>43.018000000000001</v>
      </c>
      <c r="G26" s="263">
        <v>41.668999999999997</v>
      </c>
      <c r="H26" s="236">
        <v>34.409999999999997</v>
      </c>
      <c r="I26" s="236">
        <v>33.130000000000003</v>
      </c>
      <c r="J26" s="264"/>
      <c r="K26" s="265">
        <v>1.58</v>
      </c>
      <c r="L26" s="265">
        <v>0.1</v>
      </c>
    </row>
    <row r="27" spans="1:49" ht="13.5" customHeight="1">
      <c r="A27" s="233" t="s">
        <v>538</v>
      </c>
      <c r="B27" s="262">
        <v>8.8810000000000002</v>
      </c>
      <c r="C27" s="262">
        <v>3.3660000000000001</v>
      </c>
      <c r="D27" s="263">
        <v>2.2370000000000001</v>
      </c>
      <c r="E27" s="263">
        <v>1.6990000000000001</v>
      </c>
      <c r="F27" s="263">
        <v>1.31</v>
      </c>
      <c r="G27" s="263">
        <v>1.016</v>
      </c>
      <c r="H27" s="236">
        <v>2.84</v>
      </c>
      <c r="I27" s="236">
        <v>0.81</v>
      </c>
      <c r="J27" s="264"/>
      <c r="K27" s="265">
        <v>-5.25</v>
      </c>
      <c r="L27" s="265">
        <v>-5.3</v>
      </c>
    </row>
    <row r="28" spans="1:49" ht="13.5" customHeight="1">
      <c r="A28" s="233" t="s">
        <v>539</v>
      </c>
      <c r="B28" s="262">
        <v>5.6669999999999998</v>
      </c>
      <c r="C28" s="262">
        <v>3.3879999999999999</v>
      </c>
      <c r="D28" s="263">
        <v>2.302</v>
      </c>
      <c r="E28" s="263">
        <v>1.986</v>
      </c>
      <c r="F28" s="263">
        <v>1.704</v>
      </c>
      <c r="G28" s="263">
        <v>1.4950000000000001</v>
      </c>
      <c r="H28" s="236">
        <v>2.86</v>
      </c>
      <c r="I28" s="236">
        <v>1.19</v>
      </c>
      <c r="J28" s="264"/>
      <c r="K28" s="265">
        <v>-2.82</v>
      </c>
      <c r="L28" s="265">
        <v>-3.65</v>
      </c>
    </row>
    <row r="29" spans="1:49" ht="13.5" customHeight="1" thickBot="1">
      <c r="A29" s="279" t="s">
        <v>574</v>
      </c>
      <c r="B29" s="262">
        <v>6.7789999999999999</v>
      </c>
      <c r="C29" s="262">
        <v>1.6910000000000001</v>
      </c>
      <c r="D29" s="263">
        <v>0.81699999999999995</v>
      </c>
      <c r="E29" s="263">
        <v>0.83599999999999997</v>
      </c>
      <c r="F29" s="263">
        <v>0.84599999999999997</v>
      </c>
      <c r="G29" s="263">
        <v>0.78600000000000003</v>
      </c>
      <c r="H29" s="236">
        <v>1.43</v>
      </c>
      <c r="I29" s="236">
        <v>0.62</v>
      </c>
      <c r="J29" s="264"/>
      <c r="K29" s="265">
        <v>-7.42</v>
      </c>
      <c r="L29" s="265">
        <v>-3.42</v>
      </c>
    </row>
    <row r="30" spans="1:49" ht="15" customHeight="1">
      <c r="A30" s="467" t="s">
        <v>575</v>
      </c>
      <c r="B30" s="468"/>
      <c r="C30" s="468"/>
      <c r="D30" s="468"/>
      <c r="E30" s="468"/>
      <c r="F30" s="468"/>
      <c r="G30" s="468"/>
      <c r="H30" s="468"/>
      <c r="I30" s="468"/>
      <c r="J30" s="468"/>
      <c r="K30" s="468"/>
      <c r="L30" s="468"/>
    </row>
    <row r="31" spans="1:49">
      <c r="H31" s="243"/>
      <c r="I31" s="243"/>
      <c r="J31" s="244"/>
      <c r="K31" s="243"/>
      <c r="L31" s="243"/>
    </row>
    <row r="32" spans="1:49">
      <c r="A32" s="299" t="s">
        <v>607</v>
      </c>
      <c r="B32" s="38"/>
      <c r="H32" s="243"/>
      <c r="I32" s="243"/>
      <c r="J32" s="244"/>
      <c r="K32" s="243"/>
      <c r="L32" s="243"/>
    </row>
    <row r="33" spans="1:12">
      <c r="A33" s="436">
        <f>About!C70</f>
        <v>39656668310000</v>
      </c>
      <c r="B33" s="297" t="s">
        <v>29</v>
      </c>
      <c r="H33" s="243"/>
      <c r="I33" s="243"/>
      <c r="J33" s="244"/>
      <c r="K33" s="243"/>
      <c r="L33" s="243"/>
    </row>
    <row r="34" spans="1:12">
      <c r="H34" s="243"/>
      <c r="I34" s="243"/>
      <c r="J34" s="244"/>
      <c r="K34" s="243"/>
      <c r="L34" s="243"/>
    </row>
    <row r="35" spans="1:12">
      <c r="H35" s="243"/>
      <c r="I35" s="243"/>
      <c r="J35" s="244"/>
      <c r="K35" s="243"/>
      <c r="L35" s="243"/>
    </row>
    <row r="36" spans="1:12">
      <c r="H36" s="243"/>
      <c r="I36" s="243"/>
      <c r="J36" s="244"/>
      <c r="K36" s="243"/>
      <c r="L36" s="243"/>
    </row>
    <row r="37" spans="1:12">
      <c r="H37" s="243"/>
      <c r="I37" s="243"/>
      <c r="J37" s="244"/>
      <c r="K37" s="243"/>
      <c r="L37" s="243"/>
    </row>
    <row r="38" spans="1:12">
      <c r="H38" s="243"/>
      <c r="I38" s="243"/>
      <c r="J38" s="244"/>
      <c r="K38" s="243"/>
      <c r="L38" s="243"/>
    </row>
    <row r="39" spans="1:12">
      <c r="H39" s="243"/>
      <c r="I39" s="243"/>
      <c r="J39" s="244"/>
      <c r="K39" s="243"/>
      <c r="L39" s="243"/>
    </row>
    <row r="40" spans="1:12">
      <c r="H40" s="243"/>
      <c r="I40" s="243"/>
      <c r="J40" s="244"/>
      <c r="K40" s="243"/>
      <c r="L40" s="243"/>
    </row>
    <row r="41" spans="1:12">
      <c r="H41" s="243"/>
      <c r="I41" s="243"/>
      <c r="J41" s="244"/>
      <c r="K41" s="243"/>
      <c r="L41" s="243"/>
    </row>
    <row r="42" spans="1:12">
      <c r="H42" s="243"/>
      <c r="I42" s="243"/>
      <c r="J42" s="244"/>
      <c r="K42" s="243"/>
      <c r="L42" s="243"/>
    </row>
    <row r="43" spans="1:12">
      <c r="H43" s="243"/>
      <c r="I43" s="243"/>
      <c r="J43" s="244"/>
      <c r="K43" s="243"/>
      <c r="L43" s="243"/>
    </row>
    <row r="44" spans="1:12">
      <c r="H44" s="243"/>
      <c r="I44" s="243"/>
      <c r="J44" s="244"/>
      <c r="K44" s="243"/>
      <c r="L44" s="243"/>
    </row>
    <row r="45" spans="1:12">
      <c r="H45" s="243"/>
      <c r="I45" s="243"/>
      <c r="J45" s="244"/>
      <c r="K45" s="243"/>
      <c r="L45" s="243"/>
    </row>
    <row r="46" spans="1:12">
      <c r="H46" s="243"/>
      <c r="I46" s="243"/>
      <c r="J46" s="244"/>
      <c r="K46" s="243"/>
      <c r="L46" s="243"/>
    </row>
    <row r="47" spans="1:12">
      <c r="H47" s="243"/>
      <c r="I47" s="243"/>
      <c r="J47" s="244"/>
      <c r="K47" s="243"/>
      <c r="L47" s="243"/>
    </row>
    <row r="48" spans="1: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sheetData>
  <mergeCells count="5">
    <mergeCell ref="A1:L1"/>
    <mergeCell ref="A2:L2"/>
    <mergeCell ref="H3:I3"/>
    <mergeCell ref="K3:L3"/>
    <mergeCell ref="A30:L30"/>
  </mergeCells>
  <phoneticPr fontId="3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A24" sqref="A24"/>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541</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542</v>
      </c>
      <c r="B5" s="228">
        <v>42.924999999999997</v>
      </c>
      <c r="C5" s="228">
        <v>86.650999999999996</v>
      </c>
      <c r="D5" s="229">
        <v>93.97</v>
      </c>
      <c r="E5" s="229">
        <v>95.808999999999997</v>
      </c>
      <c r="F5" s="229">
        <v>94.081999999999994</v>
      </c>
      <c r="G5" s="229">
        <v>84.397000000000006</v>
      </c>
      <c r="H5" s="230">
        <v>100</v>
      </c>
      <c r="I5" s="230">
        <v>100</v>
      </c>
      <c r="J5" s="231"/>
      <c r="K5" s="232">
        <v>3.98</v>
      </c>
      <c r="L5" s="232">
        <v>-0.12</v>
      </c>
      <c r="N5" s="227" t="s">
        <v>530</v>
      </c>
      <c r="O5" s="159">
        <f t="shared" ref="O5:P7" si="0">B5*$A$24</f>
        <v>1702262487206750</v>
      </c>
      <c r="P5" s="159">
        <f t="shared" si="0"/>
        <v>3436289965729810</v>
      </c>
      <c r="Q5" s="161" cm="1">
        <f t="array" ref="Q5">TREND($P23:$Q23,$P$22:$Q$22,Q$4)</f>
        <v>3477753845067072</v>
      </c>
      <c r="R5" s="161" cm="1">
        <f t="array" ref="R5">TREND($P23:$Q23,$P$22:$Q$22,R$4)</f>
        <v>3519217724404352</v>
      </c>
      <c r="S5" s="161" cm="1">
        <f t="array" ref="S5">TREND($P23:$Q23,$P$22:$Q$22,S$4)</f>
        <v>3560681603741616</v>
      </c>
      <c r="T5" s="161" cm="1">
        <f t="array" ref="T5">TREND($P23:$Q23,$P$22:$Q$22,T$4)</f>
        <v>3602145483078880</v>
      </c>
      <c r="U5" s="161" cm="1">
        <f t="array" ref="U5">TREND($P23:$Q23,$P$22:$Q$22,U$4)</f>
        <v>3643609362416160</v>
      </c>
      <c r="V5" s="161" cm="1">
        <f t="array" ref="V5">TREND($P23:$Q23,$P$22:$Q$22,V$4)</f>
        <v>3685073241753424</v>
      </c>
      <c r="W5" s="168">
        <f>D5*$A$24</f>
        <v>3726537121090700</v>
      </c>
      <c r="X5" s="161" cm="1">
        <f t="array" ref="X5">TREND($Q23:$R23,$Q$22:$R$22,X$4)</f>
        <v>3741122843695116</v>
      </c>
      <c r="Y5" s="161" cm="1">
        <f t="array" ref="Y5">TREND($Q23:$R23,$Q$22:$R$22,Y$4)</f>
        <v>3755708566299536</v>
      </c>
      <c r="Z5" s="161" cm="1">
        <f t="array" ref="Z5">TREND($Q23:$R23,$Q$22:$R$22,Z$4)</f>
        <v>3770294288903952</v>
      </c>
      <c r="AA5" s="161" cm="1">
        <f t="array" ref="AA5">TREND($Q23:$R23,$Q$22:$R$22,AA$4)</f>
        <v>3784880011508372</v>
      </c>
      <c r="AB5" s="168">
        <f>E5*$A$24</f>
        <v>3799465734112790</v>
      </c>
      <c r="AC5" s="161" cm="1">
        <f t="array" ref="AC5">TREND($R23:$S23,$R$22:$S$22,AC$4)</f>
        <v>3785768320878516</v>
      </c>
      <c r="AD5" s="161" cm="1">
        <f t="array" ref="AD5">TREND($R23:$S23,$R$22:$S$22,AD$4)</f>
        <v>3772070907644240</v>
      </c>
      <c r="AE5" s="161" cm="1">
        <f t="array" ref="AE5">TREND($R23:$S23,$R$22:$S$22,AE$4)</f>
        <v>3758373494409968</v>
      </c>
      <c r="AF5" s="161" cm="1">
        <f t="array" ref="AF5">TREND($R23:$S23,$R$22:$S$22,AF$4)</f>
        <v>3744676081175692</v>
      </c>
      <c r="AG5" s="168">
        <f>F5*$A$24</f>
        <v>3730978667941419.5</v>
      </c>
      <c r="AH5" s="161" cm="1">
        <f t="array" ref="AH5">TREND($S23:$T23,$S$22:$T$22,AH$4)</f>
        <v>3654163701424928</v>
      </c>
      <c r="AI5" s="161" cm="1">
        <f t="array" ref="AI5">TREND($S23:$T23,$S$22:$T$22,AI$4)</f>
        <v>3577348734908480</v>
      </c>
      <c r="AJ5" s="161" cm="1">
        <f t="array" ref="AJ5">TREND($S23:$T23,$S$22:$T$22,AJ$4)</f>
        <v>3500533768392000</v>
      </c>
      <c r="AK5" s="161" cm="1">
        <f t="array" ref="AK5">TREND($S23:$T23,$S$22:$T$22,AK$4)</f>
        <v>3423718801875520</v>
      </c>
      <c r="AL5" s="168">
        <f>G5*$A$24</f>
        <v>3346903835359070</v>
      </c>
      <c r="AM5" s="161">
        <f>_xlfn.FORECAST.LINEAR(AM$4,$AC5:$AL5,$AC$4:$AL$4)</f>
        <v>3354245606552176</v>
      </c>
      <c r="AN5" s="161">
        <f t="shared" ref="AN5:AV7" si="1">_xlfn.FORECAST.LINEAR(AN$4,$AC5:$AL5,$AC$4:$AL$4)</f>
        <v>3304207783852384</v>
      </c>
      <c r="AO5" s="161">
        <f t="shared" si="1"/>
        <v>3254169961152608</v>
      </c>
      <c r="AP5" s="161">
        <f t="shared" si="1"/>
        <v>3204132138452816</v>
      </c>
      <c r="AQ5" s="161">
        <f t="shared" si="1"/>
        <v>3154094315753040</v>
      </c>
      <c r="AR5" s="161">
        <f t="shared" si="1"/>
        <v>3104056493053264</v>
      </c>
      <c r="AS5" s="161">
        <f t="shared" si="1"/>
        <v>3054018670353472</v>
      </c>
      <c r="AT5" s="161">
        <f t="shared" si="1"/>
        <v>3003980847653696</v>
      </c>
      <c r="AU5" s="161">
        <f t="shared" si="1"/>
        <v>2953943024953920</v>
      </c>
      <c r="AV5" s="161">
        <f t="shared" si="1"/>
        <v>2903905202254128</v>
      </c>
      <c r="AW5" s="184">
        <f>(AV5/R5)^(1/30)-1</f>
        <v>-6.385600672978109E-3</v>
      </c>
    </row>
    <row r="6" spans="1:49" ht="13.5" customHeight="1">
      <c r="A6" s="261" t="s">
        <v>543</v>
      </c>
      <c r="B6" s="262">
        <v>23.263999999999999</v>
      </c>
      <c r="C6" s="262">
        <v>54.226999999999997</v>
      </c>
      <c r="D6" s="263">
        <v>55.921999999999997</v>
      </c>
      <c r="E6" s="263">
        <v>56.100999999999999</v>
      </c>
      <c r="F6" s="263">
        <v>54.287999999999997</v>
      </c>
      <c r="G6" s="263">
        <v>45.389000000000003</v>
      </c>
      <c r="H6" s="236">
        <v>62.58</v>
      </c>
      <c r="I6" s="236">
        <v>53.78</v>
      </c>
      <c r="J6" s="264"/>
      <c r="K6" s="265">
        <v>4.8099999999999996</v>
      </c>
      <c r="L6" s="265">
        <v>-0.81</v>
      </c>
      <c r="N6" s="233" t="s">
        <v>531</v>
      </c>
      <c r="O6" s="159">
        <f t="shared" si="0"/>
        <v>922572731563840</v>
      </c>
      <c r="P6" s="159">
        <f t="shared" si="0"/>
        <v>2150462152446369.8</v>
      </c>
      <c r="Q6" s="161" cm="1">
        <f t="array" ref="Q6">TREND($P24:$Q24,$P$22:$Q$22,Q$4)</f>
        <v>2160064731415720</v>
      </c>
      <c r="R6" s="161" cm="1">
        <f t="array" ref="R6">TREND($P24:$Q24,$P$22:$Q$22,R$4)</f>
        <v>2169667310385072</v>
      </c>
      <c r="S6" s="161" cm="1">
        <f t="array" ref="S6">TREND($P24:$Q24,$P$22:$Q$22,S$4)</f>
        <v>2179269889354420</v>
      </c>
      <c r="T6" s="161" cm="1">
        <f t="array" ref="T6">TREND($P24:$Q24,$P$22:$Q$22,T$4)</f>
        <v>2188872468323772</v>
      </c>
      <c r="U6" s="161" cm="1">
        <f t="array" ref="U6">TREND($P24:$Q24,$P$22:$Q$22,U$4)</f>
        <v>2198475047293120</v>
      </c>
      <c r="V6" s="161" cm="1">
        <f t="array" ref="V6">TREND($P24:$Q24,$P$22:$Q$22,V$4)</f>
        <v>2208077626262472</v>
      </c>
      <c r="W6" s="168">
        <f>D6*$A$24</f>
        <v>2217680205231820</v>
      </c>
      <c r="X6" s="161" cm="1">
        <f t="array" ref="X6">TREND($Q24:$R24,$Q$22:$R$22,X$4)</f>
        <v>2219099913957318</v>
      </c>
      <c r="Y6" s="161" cm="1">
        <f t="array" ref="Y6">TREND($Q24:$R24,$Q$22:$R$22,Y$4)</f>
        <v>2220519622682816</v>
      </c>
      <c r="Z6" s="161" cm="1">
        <f t="array" ref="Z6">TREND($Q24:$R24,$Q$22:$R$22,Z$4)</f>
        <v>2221939331408314</v>
      </c>
      <c r="AA6" s="161" cm="1">
        <f t="array" ref="AA6">TREND($Q24:$R24,$Q$22:$R$22,AA$4)</f>
        <v>2223359040133812</v>
      </c>
      <c r="AB6" s="168">
        <f>E6*$A$24</f>
        <v>2224778748859310</v>
      </c>
      <c r="AC6" s="161" cm="1">
        <f t="array" ref="AC6">TREND($R24:$S24,$R$22:$S$22,AC$4)</f>
        <v>2210399240930108</v>
      </c>
      <c r="AD6" s="161" cm="1">
        <f t="array" ref="AD6">TREND($R24:$S24,$R$22:$S$22,AD$4)</f>
        <v>2196019733000900</v>
      </c>
      <c r="AE6" s="161" cm="1">
        <f t="array" ref="AE6">TREND($R24:$S24,$R$22:$S$22,AE$4)</f>
        <v>2181640225071696</v>
      </c>
      <c r="AF6" s="161" cm="1">
        <f t="array" ref="AF6">TREND($R24:$S24,$R$22:$S$22,AF$4)</f>
        <v>2167260717142488</v>
      </c>
      <c r="AG6" s="168">
        <f>F6*$A$24</f>
        <v>2152881209213279.8</v>
      </c>
      <c r="AH6" s="161" cm="1">
        <f t="array" ref="AH6">TREND($S24:$T24,$S$22:$T$22,AH$4)</f>
        <v>2082300270955120</v>
      </c>
      <c r="AI6" s="161" cm="1">
        <f t="array" ref="AI6">TREND($S24:$T24,$S$22:$T$22,AI$4)</f>
        <v>2011719332696992</v>
      </c>
      <c r="AJ6" s="161" cm="1">
        <f t="array" ref="AJ6">TREND($S24:$T24,$S$22:$T$22,AJ$4)</f>
        <v>1941138394438848</v>
      </c>
      <c r="AK6" s="161" cm="1">
        <f t="array" ref="AK6">TREND($S24:$T24,$S$22:$T$22,AK$4)</f>
        <v>1870557456180720</v>
      </c>
      <c r="AL6" s="168">
        <f>G6*$A$24</f>
        <v>1799976517922590</v>
      </c>
      <c r="AM6" s="161">
        <f>_xlfn.FORECAST.LINEAR(AM$4,$AC6:$AL6,$AC$4:$AL$4)</f>
        <v>1804330820103024</v>
      </c>
      <c r="AN6" s="161">
        <f t="shared" si="1"/>
        <v>1757592912893520</v>
      </c>
      <c r="AO6" s="161">
        <f t="shared" si="1"/>
        <v>1710855005684016</v>
      </c>
      <c r="AP6" s="161">
        <f t="shared" si="1"/>
        <v>1664117098474512</v>
      </c>
      <c r="AQ6" s="161">
        <f t="shared" si="1"/>
        <v>1617379191265024</v>
      </c>
      <c r="AR6" s="161">
        <f t="shared" si="1"/>
        <v>1570641284055520</v>
      </c>
      <c r="AS6" s="161">
        <f t="shared" si="1"/>
        <v>1523903376846016</v>
      </c>
      <c r="AT6" s="161">
        <f t="shared" si="1"/>
        <v>1477165469636512</v>
      </c>
      <c r="AU6" s="161">
        <f t="shared" si="1"/>
        <v>1430427562427008</v>
      </c>
      <c r="AV6" s="161">
        <f t="shared" si="1"/>
        <v>1383689655217504</v>
      </c>
      <c r="AW6" s="184"/>
    </row>
    <row r="7" spans="1:49" ht="13.5" customHeight="1">
      <c r="A7" s="261" t="s">
        <v>544</v>
      </c>
      <c r="B7" s="262">
        <v>19.661000000000001</v>
      </c>
      <c r="C7" s="262">
        <v>32.423999999999999</v>
      </c>
      <c r="D7" s="263">
        <v>38.048000000000002</v>
      </c>
      <c r="E7" s="263">
        <v>39.707999999999998</v>
      </c>
      <c r="F7" s="263">
        <v>39.792999999999999</v>
      </c>
      <c r="G7" s="263">
        <v>39.008000000000003</v>
      </c>
      <c r="H7" s="236">
        <v>37.42</v>
      </c>
      <c r="I7" s="236">
        <v>46.22</v>
      </c>
      <c r="J7" s="264"/>
      <c r="K7" s="265">
        <v>2.82</v>
      </c>
      <c r="L7" s="265">
        <v>0.84</v>
      </c>
      <c r="N7" s="233" t="s">
        <v>532</v>
      </c>
      <c r="O7" s="162">
        <f t="shared" si="0"/>
        <v>779689755642910</v>
      </c>
      <c r="P7" s="162">
        <f t="shared" si="0"/>
        <v>1285827813283440</v>
      </c>
      <c r="Q7" s="173" cm="1">
        <f t="array" ref="Q7">TREND($P25:$Q25,$P$22:$Q$22,Q$4)</f>
        <v>1317689113651360</v>
      </c>
      <c r="R7" s="173" cm="1">
        <f t="array" ref="R7">TREND($P25:$Q25,$P$22:$Q$22,R$4)</f>
        <v>1349550414019280</v>
      </c>
      <c r="S7" s="173" cm="1">
        <f t="array" ref="S7">TREND($P25:$Q25,$P$22:$Q$22,S$4)</f>
        <v>1381411714387200</v>
      </c>
      <c r="T7" s="173" cm="1">
        <f t="array" ref="T7">TREND($P25:$Q25,$P$22:$Q$22,T$4)</f>
        <v>1413273014755120</v>
      </c>
      <c r="U7" s="173" cm="1">
        <f t="array" ref="U7">TREND($P25:$Q25,$P$22:$Q$22,U$4)</f>
        <v>1445134315123040</v>
      </c>
      <c r="V7" s="173" cm="1">
        <f t="array" ref="V7">TREND($P25:$Q25,$P$22:$Q$22,V$4)</f>
        <v>1476995615490960</v>
      </c>
      <c r="W7" s="174">
        <f>D7*$A$24</f>
        <v>1508856915858880</v>
      </c>
      <c r="X7" s="173" cm="1">
        <f t="array" ref="X7">TREND($Q25:$R25,$Q$22:$R$22,X$4)</f>
        <v>1522022929737800</v>
      </c>
      <c r="Y7" s="173" cm="1">
        <f t="array" ref="Y7">TREND($Q25:$R25,$Q$22:$R$22,Y$4)</f>
        <v>1535188943616720</v>
      </c>
      <c r="Z7" s="173" cm="1">
        <f t="array" ref="Z7">TREND($Q25:$R25,$Q$22:$R$22,Z$4)</f>
        <v>1548354957495640</v>
      </c>
      <c r="AA7" s="173" cm="1">
        <f t="array" ref="AA7">TREND($Q25:$R25,$Q$22:$R$22,AA$4)</f>
        <v>1561520971374560</v>
      </c>
      <c r="AB7" s="174">
        <f>E7*$A$24</f>
        <v>1574686985253480</v>
      </c>
      <c r="AC7" s="173" cm="1">
        <f t="array" ref="AC7">TREND($R25:$S25,$R$22:$S$22,AC$4)</f>
        <v>1575361148614750</v>
      </c>
      <c r="AD7" s="173" cm="1">
        <f t="array" ref="AD7">TREND($R25:$S25,$R$22:$S$22,AD$4)</f>
        <v>1576035311976020</v>
      </c>
      <c r="AE7" s="173" cm="1">
        <f t="array" ref="AE7">TREND($R25:$S25,$R$22:$S$22,AE$4)</f>
        <v>1576709475337290</v>
      </c>
      <c r="AF7" s="173" cm="1">
        <f t="array" ref="AF7">TREND($R25:$S25,$R$22:$S$22,AF$4)</f>
        <v>1577383638698560</v>
      </c>
      <c r="AG7" s="174">
        <f>F7*$A$24</f>
        <v>1578057802059830</v>
      </c>
      <c r="AH7" s="173" cm="1">
        <f t="array" ref="AH7">TREND($S25:$T25,$S$22:$T$22,AH$4)</f>
        <v>1571831705135162</v>
      </c>
      <c r="AI7" s="173" cm="1">
        <f t="array" ref="AI7">TREND($S25:$T25,$S$22:$T$22,AI$4)</f>
        <v>1565605608210492</v>
      </c>
      <c r="AJ7" s="173" cm="1">
        <f t="array" ref="AJ7">TREND($S25:$T25,$S$22:$T$22,AJ$4)</f>
        <v>1559379511285822</v>
      </c>
      <c r="AK7" s="173" cm="1">
        <f t="array" ref="AK7">TREND($S25:$T25,$S$22:$T$22,AK$4)</f>
        <v>1553153414361152</v>
      </c>
      <c r="AL7" s="174">
        <f>G7*$A$24</f>
        <v>1546927317436480</v>
      </c>
      <c r="AM7" s="173">
        <f t="shared" ref="AM7" si="2">_xlfn.FORECAST.LINEAR(AM$4,$AC7:$AL7,$AC$4:$AL$4)</f>
        <v>1549901567559732</v>
      </c>
      <c r="AN7" s="173">
        <f t="shared" si="1"/>
        <v>1546602853786673</v>
      </c>
      <c r="AO7" s="173">
        <f t="shared" si="1"/>
        <v>1543304140013614</v>
      </c>
      <c r="AP7" s="173">
        <f t="shared" si="1"/>
        <v>1540005426240556</v>
      </c>
      <c r="AQ7" s="173">
        <f t="shared" si="1"/>
        <v>1536706712467497</v>
      </c>
      <c r="AR7" s="173">
        <f t="shared" si="1"/>
        <v>1533407998694438</v>
      </c>
      <c r="AS7" s="173">
        <f t="shared" si="1"/>
        <v>1530109284921379</v>
      </c>
      <c r="AT7" s="173">
        <f t="shared" si="1"/>
        <v>1526810571148320</v>
      </c>
      <c r="AU7" s="173">
        <f t="shared" si="1"/>
        <v>1523511857375261</v>
      </c>
      <c r="AV7" s="173">
        <f t="shared" si="1"/>
        <v>1520213143602202</v>
      </c>
      <c r="AW7" s="181"/>
    </row>
    <row r="8" spans="1:49" ht="3" customHeight="1">
      <c r="A8" s="58"/>
      <c r="B8" s="59"/>
      <c r="C8" s="59"/>
      <c r="D8" s="60"/>
      <c r="E8" s="60"/>
      <c r="F8" s="60"/>
      <c r="G8" s="60"/>
      <c r="H8" s="60"/>
      <c r="I8" s="60"/>
      <c r="J8" s="62"/>
      <c r="K8" s="62"/>
      <c r="L8" s="62"/>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66" t="s">
        <v>545</v>
      </c>
      <c r="B9" s="267"/>
      <c r="C9" s="267"/>
      <c r="D9" s="268"/>
      <c r="E9" s="268"/>
      <c r="F9" s="268"/>
      <c r="G9" s="268"/>
      <c r="H9" s="269"/>
      <c r="I9" s="269"/>
      <c r="J9" s="264"/>
      <c r="K9" s="269"/>
      <c r="L9" s="269"/>
      <c r="N9" s="227" t="s">
        <v>540</v>
      </c>
      <c r="O9" s="159"/>
      <c r="P9" s="159"/>
      <c r="Q9" s="246">
        <f>Q5/P5-1</f>
        <v>1.2066466960233946E-2</v>
      </c>
      <c r="R9" s="246">
        <f t="shared" ref="R9:AV9" si="3">R5/Q5-1</f>
        <v>1.1922603261899534E-2</v>
      </c>
      <c r="S9" s="246">
        <f t="shared" si="3"/>
        <v>1.1782129605033775E-2</v>
      </c>
      <c r="T9" s="246">
        <f t="shared" si="3"/>
        <v>1.164492755928892E-2</v>
      </c>
      <c r="U9" s="246">
        <f t="shared" si="3"/>
        <v>1.1510884147255318E-2</v>
      </c>
      <c r="V9" s="246">
        <f t="shared" si="3"/>
        <v>1.1379891534192499E-2</v>
      </c>
      <c r="W9" s="246">
        <f t="shared" si="3"/>
        <v>1.125184673874946E-2</v>
      </c>
      <c r="X9" s="246">
        <f t="shared" si="3"/>
        <v>3.9140151112051491E-3</v>
      </c>
      <c r="Y9" s="246">
        <f t="shared" si="3"/>
        <v>3.8987553239533401E-3</v>
      </c>
      <c r="Z9" s="246">
        <f t="shared" si="3"/>
        <v>3.8836140629481264E-3</v>
      </c>
      <c r="AA9" s="246">
        <f t="shared" si="3"/>
        <v>3.8685899526056389E-3</v>
      </c>
      <c r="AB9" s="246">
        <f t="shared" si="3"/>
        <v>3.8536816385377204E-3</v>
      </c>
      <c r="AC9" s="246">
        <f t="shared" si="3"/>
        <v>-3.6050892922376843E-3</v>
      </c>
      <c r="AD9" s="246">
        <f t="shared" si="3"/>
        <v>-3.6181329847193577E-3</v>
      </c>
      <c r="AE9" s="246">
        <f t="shared" si="3"/>
        <v>-3.6312714075744656E-3</v>
      </c>
      <c r="AF9" s="246">
        <f t="shared" si="3"/>
        <v>-3.6445055965429463E-3</v>
      </c>
      <c r="AG9" s="246">
        <f t="shared" si="3"/>
        <v>-3.6578366025111775E-3</v>
      </c>
      <c r="AH9" s="246">
        <f t="shared" si="3"/>
        <v>-2.0588422865165934E-2</v>
      </c>
      <c r="AI9" s="246">
        <f t="shared" si="3"/>
        <v>-2.1021216560849321E-2</v>
      </c>
      <c r="AJ9" s="246">
        <f t="shared" si="3"/>
        <v>-2.1472596665487065E-2</v>
      </c>
      <c r="AK9" s="246">
        <f t="shared" si="3"/>
        <v>-2.1943786747632421E-2</v>
      </c>
      <c r="AL9" s="246">
        <f t="shared" si="3"/>
        <v>-2.2436120184394448E-2</v>
      </c>
      <c r="AM9" s="246">
        <f t="shared" si="3"/>
        <v>2.1936008783827177E-3</v>
      </c>
      <c r="AN9" s="246">
        <f t="shared" si="3"/>
        <v>-1.4917757543469135E-2</v>
      </c>
      <c r="AO9" s="246">
        <f t="shared" si="3"/>
        <v>-1.5143667097544555E-2</v>
      </c>
      <c r="AP9" s="246">
        <f t="shared" si="3"/>
        <v>-1.5376524059016572E-2</v>
      </c>
      <c r="AQ9" s="246">
        <f t="shared" si="3"/>
        <v>-1.5616653913635981E-2</v>
      </c>
      <c r="AR9" s="246">
        <f t="shared" si="3"/>
        <v>-1.5864402801737176E-2</v>
      </c>
      <c r="AS9" s="246">
        <f t="shared" si="3"/>
        <v>-1.6120139182960846E-2</v>
      </c>
      <c r="AT9" s="246">
        <f t="shared" si="3"/>
        <v>-1.6384255664679603E-2</v>
      </c>
      <c r="AU9" s="246">
        <f t="shared" si="3"/>
        <v>-1.6657171013210292E-2</v>
      </c>
      <c r="AV9" s="246">
        <f t="shared" si="3"/>
        <v>-1.6939332369341309E-2</v>
      </c>
      <c r="AW9" s="181"/>
    </row>
    <row r="10" spans="1:49" ht="13.5" customHeight="1">
      <c r="A10" s="261" t="s">
        <v>546</v>
      </c>
      <c r="B10" s="262">
        <v>1.871</v>
      </c>
      <c r="C10" s="262">
        <v>0.52</v>
      </c>
      <c r="D10" s="263">
        <v>0.35899999999999999</v>
      </c>
      <c r="E10" s="263">
        <v>0.29199999999999998</v>
      </c>
      <c r="F10" s="263">
        <v>0.245</v>
      </c>
      <c r="G10" s="263">
        <v>0.126</v>
      </c>
      <c r="H10" s="236">
        <v>0.6</v>
      </c>
      <c r="I10" s="236">
        <v>0.15</v>
      </c>
      <c r="J10" s="264"/>
      <c r="K10" s="265">
        <v>-6.87</v>
      </c>
      <c r="L10" s="265">
        <v>-6.23</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61" t="s">
        <v>547</v>
      </c>
      <c r="B11" s="262">
        <v>1.2250000000000001</v>
      </c>
      <c r="C11" s="262">
        <v>4.4829999999999997</v>
      </c>
      <c r="D11" s="263">
        <v>5.4269999999999996</v>
      </c>
      <c r="E11" s="263">
        <v>5.8369999999999997</v>
      </c>
      <c r="F11" s="263">
        <v>6.12</v>
      </c>
      <c r="G11" s="263">
        <v>5.9889999999999999</v>
      </c>
      <c r="H11" s="236">
        <v>5.17</v>
      </c>
      <c r="I11" s="236">
        <v>7.1</v>
      </c>
      <c r="J11" s="264"/>
      <c r="K11" s="265">
        <v>7.48</v>
      </c>
      <c r="L11" s="265">
        <v>1.33</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61" t="s">
        <v>548</v>
      </c>
      <c r="B12" s="262">
        <v>27.015000000000001</v>
      </c>
      <c r="C12" s="262">
        <v>57.518999999999998</v>
      </c>
      <c r="D12" s="263">
        <v>59.78</v>
      </c>
      <c r="E12" s="263">
        <v>60.097999999999999</v>
      </c>
      <c r="F12" s="263">
        <v>58.343000000000004</v>
      </c>
      <c r="G12" s="263">
        <v>49.865000000000002</v>
      </c>
      <c r="H12" s="236">
        <v>66.38</v>
      </c>
      <c r="I12" s="236">
        <v>59.08</v>
      </c>
      <c r="J12" s="264"/>
      <c r="K12" s="265">
        <v>4.29</v>
      </c>
      <c r="L12" s="265">
        <v>-0.65</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61" t="s">
        <v>549</v>
      </c>
      <c r="B13" s="262">
        <v>12.814</v>
      </c>
      <c r="C13" s="262">
        <v>24.129000000000001</v>
      </c>
      <c r="D13" s="263">
        <v>28.402999999999999</v>
      </c>
      <c r="E13" s="263">
        <v>29.582000000000001</v>
      </c>
      <c r="F13" s="263">
        <v>29.373000000000001</v>
      </c>
      <c r="G13" s="263">
        <v>28.417000000000002</v>
      </c>
      <c r="H13" s="236">
        <v>27.85</v>
      </c>
      <c r="I13" s="236">
        <v>33.67</v>
      </c>
      <c r="J13" s="264"/>
      <c r="K13" s="265">
        <v>3.58</v>
      </c>
      <c r="L13" s="265">
        <v>0.75</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3" customHeight="1">
      <c r="A14" s="58"/>
      <c r="B14" s="59"/>
      <c r="C14" s="59"/>
      <c r="D14" s="60"/>
      <c r="E14" s="60"/>
      <c r="F14" s="60"/>
      <c r="G14" s="60"/>
      <c r="H14" s="60"/>
      <c r="I14" s="60"/>
      <c r="J14" s="62"/>
      <c r="K14" s="62"/>
      <c r="L14" s="62"/>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66" t="s">
        <v>550</v>
      </c>
      <c r="B15" s="262"/>
      <c r="C15" s="262"/>
      <c r="D15" s="263"/>
      <c r="E15" s="263"/>
      <c r="F15" s="263"/>
      <c r="G15" s="263"/>
      <c r="H15" s="236"/>
      <c r="I15" s="236"/>
      <c r="J15" s="264"/>
      <c r="K15" s="265"/>
      <c r="L15" s="265"/>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61" t="s">
        <v>535</v>
      </c>
      <c r="B16" s="262">
        <v>23.263999999999999</v>
      </c>
      <c r="C16" s="262">
        <v>54.226999999999997</v>
      </c>
      <c r="D16" s="263">
        <v>55.921999999999997</v>
      </c>
      <c r="E16" s="263">
        <v>56.100999999999999</v>
      </c>
      <c r="F16" s="263">
        <v>54.287999999999997</v>
      </c>
      <c r="G16" s="263">
        <v>45.389000000000003</v>
      </c>
      <c r="H16" s="236">
        <v>62.58</v>
      </c>
      <c r="I16" s="236">
        <v>53.78</v>
      </c>
      <c r="J16" s="264"/>
      <c r="K16" s="265">
        <v>4.8099999999999996</v>
      </c>
      <c r="L16" s="265">
        <v>-0.81</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61" t="s">
        <v>551</v>
      </c>
      <c r="B17" s="262">
        <v>12.814</v>
      </c>
      <c r="C17" s="262">
        <v>24.129000000000001</v>
      </c>
      <c r="D17" s="263">
        <v>28.402999999999999</v>
      </c>
      <c r="E17" s="263">
        <v>29.582000000000001</v>
      </c>
      <c r="F17" s="263">
        <v>29.373000000000001</v>
      </c>
      <c r="G17" s="263">
        <v>28.417000000000002</v>
      </c>
      <c r="H17" s="236">
        <v>27.85</v>
      </c>
      <c r="I17" s="236">
        <v>33.67</v>
      </c>
      <c r="J17" s="264"/>
      <c r="K17" s="265">
        <v>3.58</v>
      </c>
      <c r="L17" s="265">
        <v>0.75</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61" t="s">
        <v>552</v>
      </c>
      <c r="B18" s="262">
        <v>3.5030000000000001</v>
      </c>
      <c r="C18" s="262">
        <v>2.1960000000000002</v>
      </c>
      <c r="D18" s="263">
        <v>2.1640000000000001</v>
      </c>
      <c r="E18" s="263">
        <v>2.081</v>
      </c>
      <c r="F18" s="263">
        <v>1.9930000000000001</v>
      </c>
      <c r="G18" s="263">
        <v>1.92</v>
      </c>
      <c r="H18" s="236">
        <v>2.5299999999999998</v>
      </c>
      <c r="I18" s="236">
        <v>2.2799999999999998</v>
      </c>
      <c r="J18" s="264"/>
      <c r="K18" s="265">
        <v>-2.56</v>
      </c>
      <c r="L18" s="265">
        <v>-0.61</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61" t="s">
        <v>553</v>
      </c>
      <c r="B19" s="262">
        <v>2.8079999999999998</v>
      </c>
      <c r="C19" s="262">
        <v>5.649</v>
      </c>
      <c r="D19" s="263">
        <v>7.1790000000000003</v>
      </c>
      <c r="E19" s="263">
        <v>7.8140000000000001</v>
      </c>
      <c r="F19" s="263">
        <v>8.2460000000000004</v>
      </c>
      <c r="G19" s="263">
        <v>8.52</v>
      </c>
      <c r="H19" s="236">
        <v>6.52</v>
      </c>
      <c r="I19" s="236">
        <v>10.1</v>
      </c>
      <c r="J19" s="264"/>
      <c r="K19" s="265">
        <v>3.96</v>
      </c>
      <c r="L19" s="265">
        <v>1.89</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thickBot="1">
      <c r="A20" s="261" t="s">
        <v>554</v>
      </c>
      <c r="B20" s="262">
        <v>0.53600000000000003</v>
      </c>
      <c r="C20" s="262">
        <v>0.318</v>
      </c>
      <c r="D20" s="263">
        <v>0.18</v>
      </c>
      <c r="E20" s="263">
        <v>0.114</v>
      </c>
      <c r="F20" s="263">
        <v>7.0000000000000007E-2</v>
      </c>
      <c r="G20" s="263">
        <v>4.2999999999999997E-2</v>
      </c>
      <c r="H20" s="236">
        <v>0.37</v>
      </c>
      <c r="I20" s="236">
        <v>0.05</v>
      </c>
      <c r="J20" s="264"/>
      <c r="K20" s="265">
        <v>-2.86</v>
      </c>
      <c r="L20" s="265">
        <v>-8.7200000000000006</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ht="11.25" customHeight="1">
      <c r="A21" s="467"/>
      <c r="B21" s="468"/>
      <c r="C21" s="468"/>
      <c r="D21" s="468"/>
      <c r="E21" s="468"/>
      <c r="F21" s="468"/>
      <c r="G21" s="468"/>
      <c r="H21" s="468"/>
      <c r="I21" s="468"/>
      <c r="J21" s="468"/>
      <c r="K21" s="468"/>
      <c r="L21" s="468"/>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H22" s="241"/>
      <c r="I22" s="241"/>
      <c r="J22" s="242"/>
      <c r="K22" s="241"/>
      <c r="L22" s="241"/>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5" thickBot="1">
      <c r="A23" s="299" t="s">
        <v>607</v>
      </c>
      <c r="B23" s="398"/>
      <c r="H23" s="241"/>
      <c r="I23" s="241"/>
      <c r="J23" s="242"/>
      <c r="K23" s="241"/>
      <c r="L23" s="241"/>
      <c r="N23" s="227" t="s">
        <v>530</v>
      </c>
      <c r="O23" s="247">
        <f>O5</f>
        <v>1702262487206750</v>
      </c>
      <c r="P23" s="247">
        <f>P5</f>
        <v>3436289965729810</v>
      </c>
      <c r="Q23" s="248">
        <f>W5</f>
        <v>3726537121090700</v>
      </c>
      <c r="R23" s="248">
        <f>AB5</f>
        <v>3799465734112790</v>
      </c>
      <c r="S23" s="248">
        <f>AG5</f>
        <v>3730978667941419.5</v>
      </c>
      <c r="T23" s="248">
        <f>AL5</f>
        <v>3346903835359070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5" thickBot="1">
      <c r="A24" s="438">
        <f>About!C70</f>
        <v>39656668310000</v>
      </c>
      <c r="B24" s="297" t="s">
        <v>29</v>
      </c>
      <c r="H24" s="241"/>
      <c r="I24" s="241"/>
      <c r="J24" s="242"/>
      <c r="K24" s="241"/>
      <c r="L24" s="241"/>
      <c r="N24" s="233" t="s">
        <v>531</v>
      </c>
      <c r="O24" s="247">
        <f t="shared" ref="O24:P24" si="4">O6</f>
        <v>922572731563840</v>
      </c>
      <c r="P24" s="247">
        <f t="shared" si="4"/>
        <v>2150462152446369.8</v>
      </c>
      <c r="Q24" s="248">
        <f t="shared" ref="Q24:Q25" si="5">W6</f>
        <v>2217680205231820</v>
      </c>
      <c r="R24" s="248">
        <f t="shared" ref="R24:R25" si="6">AB6</f>
        <v>2224778748859310</v>
      </c>
      <c r="S24" s="248">
        <f t="shared" ref="S24:S25" si="7">AG6</f>
        <v>2152881209213279.8</v>
      </c>
      <c r="T24" s="248">
        <f t="shared" ref="T24:T25" si="8">AL6</f>
        <v>1799976517922590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1"/>
      <c r="I25" s="241"/>
      <c r="J25" s="242"/>
      <c r="K25" s="241"/>
      <c r="L25" s="241"/>
      <c r="N25" s="233" t="s">
        <v>532</v>
      </c>
      <c r="O25" s="247">
        <f t="shared" ref="O25:P25" si="9">O7</f>
        <v>779689755642910</v>
      </c>
      <c r="P25" s="247">
        <f t="shared" si="9"/>
        <v>1285827813283440</v>
      </c>
      <c r="Q25" s="248">
        <f t="shared" si="5"/>
        <v>1508856915858880</v>
      </c>
      <c r="R25" s="248">
        <f t="shared" si="6"/>
        <v>1574686985253480</v>
      </c>
      <c r="S25" s="248">
        <f t="shared" si="7"/>
        <v>1578057802059830</v>
      </c>
      <c r="T25" s="248">
        <f t="shared" si="8"/>
        <v>1546927317436480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c r="H26" s="241"/>
      <c r="I26" s="241"/>
      <c r="J26" s="242"/>
      <c r="K26" s="241"/>
      <c r="L26" s="241"/>
    </row>
    <row r="27" spans="1:49">
      <c r="H27" s="241"/>
      <c r="I27" s="241"/>
      <c r="J27" s="242"/>
      <c r="K27" s="241"/>
      <c r="L27" s="241"/>
    </row>
    <row r="28" spans="1:49">
      <c r="H28" s="241"/>
      <c r="I28" s="241"/>
      <c r="J28" s="242"/>
      <c r="K28" s="241"/>
      <c r="L28" s="241"/>
    </row>
    <row r="29" spans="1:49">
      <c r="H29" s="241"/>
      <c r="I29" s="241"/>
      <c r="J29" s="242"/>
      <c r="K29" s="241"/>
      <c r="L29" s="241"/>
    </row>
    <row r="30" spans="1:49">
      <c r="H30" s="243"/>
      <c r="I30" s="243"/>
      <c r="J30" s="244"/>
      <c r="K30" s="243"/>
      <c r="L30" s="243"/>
    </row>
    <row r="31" spans="1:49">
      <c r="H31" s="243"/>
      <c r="I31" s="243"/>
      <c r="J31" s="244"/>
      <c r="K31" s="243"/>
      <c r="L31" s="243"/>
    </row>
    <row r="32" spans="1:49">
      <c r="H32" s="243"/>
      <c r="I32" s="243"/>
      <c r="J32" s="244"/>
      <c r="K32" s="243"/>
      <c r="L32" s="243"/>
    </row>
    <row r="33" spans="8:12">
      <c r="H33" s="243"/>
      <c r="I33" s="243"/>
      <c r="J33" s="244"/>
      <c r="K33" s="243"/>
      <c r="L33" s="243"/>
    </row>
    <row r="34" spans="8:12">
      <c r="H34" s="243"/>
      <c r="I34" s="243"/>
      <c r="J34" s="244"/>
      <c r="K34" s="243"/>
      <c r="L34" s="243"/>
    </row>
    <row r="35" spans="8:12">
      <c r="H35" s="243"/>
      <c r="I35" s="243"/>
      <c r="J35" s="244"/>
      <c r="K35" s="243"/>
      <c r="L35" s="243"/>
    </row>
    <row r="36" spans="8:12">
      <c r="H36" s="243"/>
      <c r="I36" s="243"/>
      <c r="J36" s="244"/>
      <c r="K36" s="243"/>
      <c r="L36" s="243"/>
    </row>
    <row r="37" spans="8:12">
      <c r="H37" s="243"/>
      <c r="I37" s="243"/>
      <c r="J37" s="244"/>
      <c r="K37" s="243"/>
      <c r="L37" s="243"/>
    </row>
    <row r="38" spans="8:12">
      <c r="H38" s="243"/>
      <c r="I38" s="243"/>
      <c r="J38" s="244"/>
      <c r="K38" s="243"/>
      <c r="L38" s="243"/>
    </row>
    <row r="39" spans="8:12">
      <c r="H39" s="243"/>
      <c r="I39" s="243"/>
      <c r="J39" s="244"/>
      <c r="K39" s="243"/>
      <c r="L39" s="243"/>
    </row>
    <row r="40" spans="8:12">
      <c r="H40" s="243"/>
      <c r="I40" s="243"/>
      <c r="J40" s="244"/>
      <c r="K40" s="243"/>
      <c r="L40" s="243"/>
    </row>
    <row r="41" spans="8:12">
      <c r="H41" s="243"/>
      <c r="I41" s="243"/>
      <c r="J41" s="244"/>
      <c r="K41" s="243"/>
      <c r="L41" s="243"/>
    </row>
    <row r="42" spans="8:12">
      <c r="H42" s="243"/>
      <c r="I42" s="243"/>
      <c r="J42" s="244"/>
      <c r="K42" s="243"/>
      <c r="L42" s="243"/>
    </row>
    <row r="43" spans="8:12">
      <c r="H43" s="243"/>
      <c r="I43" s="243"/>
      <c r="J43" s="244"/>
      <c r="K43" s="243"/>
      <c r="L43" s="243"/>
    </row>
    <row r="44" spans="8:12">
      <c r="H44" s="243"/>
      <c r="I44" s="243"/>
      <c r="J44" s="244"/>
      <c r="K44" s="243"/>
      <c r="L44" s="243"/>
    </row>
    <row r="45" spans="8:12">
      <c r="H45" s="243"/>
      <c r="I45" s="243"/>
      <c r="J45" s="244"/>
      <c r="K45" s="243"/>
      <c r="L45" s="243"/>
    </row>
    <row r="46" spans="8:12">
      <c r="H46" s="243"/>
      <c r="I46" s="243"/>
      <c r="J46" s="244"/>
      <c r="K46" s="243"/>
      <c r="L46" s="243"/>
    </row>
    <row r="47" spans="8:12">
      <c r="H47" s="243"/>
      <c r="I47" s="243"/>
      <c r="J47" s="244"/>
      <c r="K47" s="243"/>
      <c r="L47" s="243"/>
    </row>
    <row r="48" spans="8: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row r="106" spans="8:12">
      <c r="H106" s="243"/>
      <c r="I106" s="243"/>
      <c r="J106" s="244"/>
      <c r="K106" s="243"/>
      <c r="L106" s="243"/>
    </row>
    <row r="107" spans="8:12">
      <c r="H107" s="243"/>
      <c r="I107" s="243"/>
      <c r="J107" s="244"/>
      <c r="K107" s="243"/>
      <c r="L107" s="243"/>
    </row>
    <row r="108" spans="8:12">
      <c r="H108" s="243"/>
      <c r="I108" s="243"/>
      <c r="J108" s="244"/>
      <c r="K108" s="243"/>
      <c r="L108" s="243"/>
    </row>
    <row r="109" spans="8:12">
      <c r="H109" s="243"/>
      <c r="I109" s="243"/>
      <c r="J109" s="244"/>
      <c r="K109" s="243"/>
      <c r="L109" s="243"/>
    </row>
    <row r="110" spans="8:12">
      <c r="H110" s="243"/>
      <c r="I110" s="243"/>
      <c r="J110" s="244"/>
      <c r="K110" s="243"/>
      <c r="L110" s="243"/>
    </row>
    <row r="111" spans="8:12">
      <c r="H111" s="243"/>
      <c r="I111" s="243"/>
      <c r="J111" s="244"/>
      <c r="K111" s="243"/>
      <c r="L111" s="243"/>
    </row>
  </sheetData>
  <mergeCells count="5">
    <mergeCell ref="A1:L1"/>
    <mergeCell ref="A2:L2"/>
    <mergeCell ref="H3:I3"/>
    <mergeCell ref="K3:L3"/>
    <mergeCell ref="A21:L21"/>
  </mergeCells>
  <phoneticPr fontId="3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C45" activePane="bottomRight" state="frozen"/>
      <selection activeCell="BC40" sqref="BC40"/>
      <selection pane="topRight" activeCell="BC40" sqref="BC40"/>
      <selection pane="bottomLeft" activeCell="BC40" sqref="BC40"/>
      <selection pane="bottomRight" activeCell="BH62" sqref="BH62"/>
    </sheetView>
  </sheetViews>
  <sheetFormatPr defaultColWidth="8.1796875" defaultRowHeight="13"/>
  <cols>
    <col min="1" max="1" width="2.1796875" style="104" customWidth="1"/>
    <col min="2" max="2" width="25.453125" style="104" bestFit="1" customWidth="1"/>
    <col min="3" max="3" width="41.453125" style="104" bestFit="1" customWidth="1"/>
    <col min="4" max="15" width="10.453125" style="104" customWidth="1"/>
    <col min="16" max="16" width="17.453125" style="104" bestFit="1" customWidth="1"/>
    <col min="17" max="42" width="10.453125" style="104" customWidth="1"/>
    <col min="43" max="43" width="24.453125" style="104" bestFit="1" customWidth="1"/>
    <col min="44" max="44" width="28.1796875" style="104" bestFit="1" customWidth="1"/>
    <col min="45" max="45" width="18.453125" style="104" bestFit="1" customWidth="1"/>
    <col min="46" max="49" width="10.453125" style="104" customWidth="1"/>
    <col min="50" max="50" width="18.453125" style="104" bestFit="1" customWidth="1"/>
    <col min="51" max="58" width="10.453125" style="104" customWidth="1"/>
    <col min="59" max="59" width="11.6328125" style="104" bestFit="1" customWidth="1"/>
    <col min="60" max="61" width="10.453125" style="104" customWidth="1"/>
    <col min="62" max="62" width="22" style="104" bestFit="1" customWidth="1"/>
    <col min="63" max="63" width="16.54296875" style="104" bestFit="1" customWidth="1"/>
    <col min="64" max="64" width="1.453125" style="104" customWidth="1"/>
    <col min="65" max="65" width="9" style="104" bestFit="1" customWidth="1"/>
    <col min="66" max="66" width="14.453125" style="104" bestFit="1" customWidth="1"/>
    <col min="67" max="16384" width="8.1796875" style="104"/>
  </cols>
  <sheetData>
    <row r="1" spans="2:65" ht="18" customHeight="1" thickBot="1">
      <c r="D1" s="472" t="s">
        <v>426</v>
      </c>
      <c r="E1" s="472"/>
      <c r="F1" s="472"/>
      <c r="G1" s="472"/>
      <c r="H1" s="472"/>
      <c r="I1" s="472"/>
      <c r="J1" s="472"/>
      <c r="K1" s="472"/>
      <c r="L1" s="472"/>
      <c r="M1" s="472"/>
      <c r="N1" s="472"/>
      <c r="O1" s="472"/>
      <c r="P1" s="472"/>
      <c r="Q1" s="473" t="s">
        <v>427</v>
      </c>
      <c r="R1" s="473"/>
      <c r="S1" s="152" t="s">
        <v>431</v>
      </c>
      <c r="T1" s="474" t="s">
        <v>433</v>
      </c>
      <c r="U1" s="474"/>
      <c r="V1" s="474"/>
      <c r="W1" s="473" t="s">
        <v>437</v>
      </c>
      <c r="X1" s="473"/>
      <c r="Y1" s="473"/>
      <c r="Z1" s="472" t="s">
        <v>434</v>
      </c>
      <c r="AA1" s="472"/>
      <c r="AB1" s="472"/>
      <c r="AC1" s="472"/>
      <c r="AD1" s="472"/>
      <c r="AE1" s="472"/>
      <c r="AF1" s="473" t="s">
        <v>436</v>
      </c>
      <c r="AG1" s="473"/>
      <c r="AH1" s="473"/>
      <c r="AI1" s="472" t="s">
        <v>430</v>
      </c>
      <c r="AJ1" s="472"/>
      <c r="AK1" s="472"/>
      <c r="AL1" s="472"/>
      <c r="AM1" s="472"/>
      <c r="AN1" s="472"/>
      <c r="AO1" s="472"/>
      <c r="AP1" s="473" t="s">
        <v>428</v>
      </c>
      <c r="AQ1" s="473"/>
      <c r="AR1" s="473"/>
      <c r="AS1" s="473"/>
      <c r="AT1" s="473"/>
      <c r="AU1" s="473"/>
      <c r="AV1" s="473"/>
      <c r="AW1" s="473"/>
      <c r="AX1" s="473"/>
      <c r="AY1" s="472" t="s">
        <v>440</v>
      </c>
      <c r="AZ1" s="472"/>
      <c r="BA1" s="472"/>
      <c r="BB1" s="472"/>
      <c r="BC1" s="472"/>
      <c r="BD1" s="472"/>
      <c r="BE1" s="472"/>
      <c r="BF1" s="472"/>
      <c r="BG1" s="472"/>
      <c r="BH1" s="245" t="s">
        <v>44</v>
      </c>
      <c r="BI1" s="153" t="s">
        <v>435</v>
      </c>
    </row>
    <row r="2" spans="2:65" ht="9.75" customHeight="1" thickBot="1">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row>
    <row r="3" spans="2:65">
      <c r="B3" s="105" t="s">
        <v>135</v>
      </c>
      <c r="D3" s="106" t="s">
        <v>136</v>
      </c>
      <c r="E3" s="106" t="s">
        <v>137</v>
      </c>
      <c r="F3" s="106" t="s">
        <v>132</v>
      </c>
      <c r="G3" s="106" t="s">
        <v>138</v>
      </c>
      <c r="H3" s="106" t="s">
        <v>139</v>
      </c>
      <c r="I3" s="106" t="s">
        <v>140</v>
      </c>
      <c r="J3" s="106" t="s">
        <v>141</v>
      </c>
      <c r="K3" s="106" t="s">
        <v>142</v>
      </c>
      <c r="L3" s="106" t="s">
        <v>143</v>
      </c>
      <c r="M3" s="106" t="s">
        <v>144</v>
      </c>
      <c r="N3" s="106" t="s">
        <v>145</v>
      </c>
      <c r="O3" s="106" t="s">
        <v>146</v>
      </c>
      <c r="P3" s="106" t="s">
        <v>147</v>
      </c>
      <c r="Q3" s="106" t="s">
        <v>148</v>
      </c>
      <c r="R3" s="106" t="s">
        <v>85</v>
      </c>
      <c r="S3" s="106" t="s">
        <v>149</v>
      </c>
      <c r="T3" s="106" t="s">
        <v>150</v>
      </c>
      <c r="U3" s="106" t="s">
        <v>151</v>
      </c>
      <c r="V3" s="106" t="s">
        <v>152</v>
      </c>
      <c r="W3" s="106" t="s">
        <v>153</v>
      </c>
      <c r="X3" s="106" t="s">
        <v>154</v>
      </c>
      <c r="Y3" s="106" t="s">
        <v>155</v>
      </c>
      <c r="Z3" s="106" t="s">
        <v>58</v>
      </c>
      <c r="AA3" s="106" t="s">
        <v>156</v>
      </c>
      <c r="AB3" s="106" t="s">
        <v>157</v>
      </c>
      <c r="AC3" s="106" t="s">
        <v>158</v>
      </c>
      <c r="AD3" s="106" t="s">
        <v>159</v>
      </c>
      <c r="AE3" s="106" t="s">
        <v>59</v>
      </c>
      <c r="AF3" s="106" t="s">
        <v>160</v>
      </c>
      <c r="AG3" s="106" t="s">
        <v>161</v>
      </c>
      <c r="AH3" s="106" t="s">
        <v>162</v>
      </c>
      <c r="AI3" s="106" t="s">
        <v>163</v>
      </c>
      <c r="AJ3" s="106" t="s">
        <v>164</v>
      </c>
      <c r="AK3" s="106" t="s">
        <v>165</v>
      </c>
      <c r="AL3" s="106" t="s">
        <v>166</v>
      </c>
      <c r="AM3" s="106" t="s">
        <v>167</v>
      </c>
      <c r="AN3" s="106" t="s">
        <v>168</v>
      </c>
      <c r="AO3" s="106" t="s">
        <v>169</v>
      </c>
      <c r="AP3" s="106" t="s">
        <v>170</v>
      </c>
      <c r="AQ3" s="106" t="s">
        <v>171</v>
      </c>
      <c r="AR3" s="106" t="s">
        <v>172</v>
      </c>
      <c r="AS3" s="106" t="s">
        <v>173</v>
      </c>
      <c r="AT3" s="106" t="s">
        <v>174</v>
      </c>
      <c r="AU3" s="106" t="s">
        <v>175</v>
      </c>
      <c r="AV3" s="106" t="s">
        <v>176</v>
      </c>
      <c r="AW3" s="106" t="s">
        <v>177</v>
      </c>
      <c r="AX3" s="106" t="s">
        <v>178</v>
      </c>
      <c r="AY3" s="106" t="s">
        <v>179</v>
      </c>
      <c r="AZ3" s="106" t="s">
        <v>180</v>
      </c>
      <c r="BA3" s="106" t="s">
        <v>181</v>
      </c>
      <c r="BB3" s="106" t="s">
        <v>182</v>
      </c>
      <c r="BC3" s="106" t="s">
        <v>183</v>
      </c>
      <c r="BD3" s="106" t="s">
        <v>184</v>
      </c>
      <c r="BE3" s="106" t="s">
        <v>185</v>
      </c>
      <c r="BF3" s="106" t="s">
        <v>186</v>
      </c>
      <c r="BG3" s="106" t="s">
        <v>187</v>
      </c>
      <c r="BH3" s="106" t="s">
        <v>38</v>
      </c>
      <c r="BI3" s="106" t="s">
        <v>188</v>
      </c>
      <c r="BJ3" s="106" t="s">
        <v>189</v>
      </c>
      <c r="BK3" s="106" t="s">
        <v>190</v>
      </c>
      <c r="BL3" s="103"/>
      <c r="BM3" s="103"/>
    </row>
    <row r="4" spans="2:65">
      <c r="B4" s="105">
        <v>2019</v>
      </c>
      <c r="D4" s="106" t="s">
        <v>191</v>
      </c>
      <c r="E4" s="106" t="s">
        <v>192</v>
      </c>
      <c r="F4" s="106" t="s">
        <v>193</v>
      </c>
      <c r="G4" s="106" t="s">
        <v>194</v>
      </c>
      <c r="H4" s="106" t="s">
        <v>195</v>
      </c>
      <c r="I4" s="106" t="s">
        <v>196</v>
      </c>
      <c r="J4" s="106" t="s">
        <v>197</v>
      </c>
      <c r="K4" s="106" t="s">
        <v>198</v>
      </c>
      <c r="L4" s="106" t="s">
        <v>199</v>
      </c>
      <c r="M4" s="106" t="s">
        <v>200</v>
      </c>
      <c r="N4" s="106" t="s">
        <v>201</v>
      </c>
      <c r="O4" s="106" t="s">
        <v>202</v>
      </c>
      <c r="P4" s="106" t="s">
        <v>203</v>
      </c>
      <c r="Q4" s="106" t="s">
        <v>204</v>
      </c>
      <c r="R4" s="106" t="s">
        <v>205</v>
      </c>
      <c r="S4" s="106" t="s">
        <v>206</v>
      </c>
      <c r="T4" s="106" t="s">
        <v>207</v>
      </c>
      <c r="U4" s="106" t="s">
        <v>208</v>
      </c>
      <c r="V4" s="106" t="s">
        <v>209</v>
      </c>
      <c r="W4" s="106" t="s">
        <v>210</v>
      </c>
      <c r="X4" s="106" t="s">
        <v>211</v>
      </c>
      <c r="Y4" s="106" t="s">
        <v>212</v>
      </c>
      <c r="Z4" s="106" t="s">
        <v>213</v>
      </c>
      <c r="AA4" s="106" t="s">
        <v>214</v>
      </c>
      <c r="AB4" s="106" t="s">
        <v>215</v>
      </c>
      <c r="AC4" s="106" t="s">
        <v>216</v>
      </c>
      <c r="AD4" s="106" t="s">
        <v>217</v>
      </c>
      <c r="AE4" s="106" t="s">
        <v>218</v>
      </c>
      <c r="AF4" s="106" t="s">
        <v>160</v>
      </c>
      <c r="AG4" s="106" t="s">
        <v>161</v>
      </c>
      <c r="AH4" s="106" t="s">
        <v>162</v>
      </c>
      <c r="AI4" s="106" t="s">
        <v>219</v>
      </c>
      <c r="AJ4" s="106" t="s">
        <v>220</v>
      </c>
      <c r="AK4" s="106" t="s">
        <v>221</v>
      </c>
      <c r="AL4" s="106" t="s">
        <v>222</v>
      </c>
      <c r="AM4" s="106" t="s">
        <v>223</v>
      </c>
      <c r="AN4" s="106" t="s">
        <v>224</v>
      </c>
      <c r="AO4" s="106" t="s">
        <v>225</v>
      </c>
      <c r="AP4" s="106" t="s">
        <v>226</v>
      </c>
      <c r="AQ4" s="106" t="s">
        <v>227</v>
      </c>
      <c r="AR4" s="106" t="s">
        <v>228</v>
      </c>
      <c r="AS4" s="106" t="s">
        <v>229</v>
      </c>
      <c r="AT4" s="106" t="s">
        <v>230</v>
      </c>
      <c r="AU4" s="106" t="s">
        <v>231</v>
      </c>
      <c r="AV4" s="106" t="s">
        <v>232</v>
      </c>
      <c r="AW4" s="106" t="s">
        <v>233</v>
      </c>
      <c r="AX4" s="106" t="s">
        <v>234</v>
      </c>
      <c r="AY4" s="106" t="s">
        <v>235</v>
      </c>
      <c r="AZ4" s="106" t="s">
        <v>236</v>
      </c>
      <c r="BA4" s="106" t="s">
        <v>237</v>
      </c>
      <c r="BB4" s="106" t="s">
        <v>238</v>
      </c>
      <c r="BC4" s="106" t="s">
        <v>239</v>
      </c>
      <c r="BD4" s="106" t="s">
        <v>240</v>
      </c>
      <c r="BE4" s="106" t="s">
        <v>241</v>
      </c>
      <c r="BF4" s="106" t="s">
        <v>242</v>
      </c>
      <c r="BG4" s="106" t="s">
        <v>243</v>
      </c>
      <c r="BH4" s="106" t="s">
        <v>244</v>
      </c>
      <c r="BI4" s="106" t="s">
        <v>245</v>
      </c>
      <c r="BJ4" s="106" t="s">
        <v>246</v>
      </c>
      <c r="BK4" s="106" t="s">
        <v>247</v>
      </c>
      <c r="BL4" s="103"/>
      <c r="BM4" s="103"/>
    </row>
    <row r="5" spans="2:65" ht="13.5" thickBot="1">
      <c r="B5" s="107" t="s">
        <v>411</v>
      </c>
      <c r="C5" s="102"/>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3"/>
      <c r="BM5" s="103"/>
    </row>
    <row r="6" spans="2:65">
      <c r="B6" s="109" t="s">
        <v>248</v>
      </c>
      <c r="C6" s="110" t="s">
        <v>249</v>
      </c>
      <c r="D6" s="111">
        <v>512.73199999999997</v>
      </c>
      <c r="E6" s="111">
        <v>0</v>
      </c>
      <c r="F6" s="111">
        <v>0</v>
      </c>
      <c r="G6" s="111">
        <v>0</v>
      </c>
      <c r="H6" s="111">
        <v>0</v>
      </c>
      <c r="I6" s="111">
        <v>0</v>
      </c>
      <c r="J6" s="111">
        <v>0</v>
      </c>
      <c r="K6" s="111">
        <v>0</v>
      </c>
      <c r="L6" s="111">
        <v>0</v>
      </c>
      <c r="M6" s="111">
        <v>0</v>
      </c>
      <c r="N6" s="111">
        <v>0</v>
      </c>
      <c r="O6" s="111">
        <v>0</v>
      </c>
      <c r="P6" s="111">
        <v>0</v>
      </c>
      <c r="Q6" s="112">
        <v>259.029</v>
      </c>
      <c r="R6" s="111">
        <v>0</v>
      </c>
      <c r="S6" s="112">
        <v>22.725999999999999</v>
      </c>
      <c r="T6" s="111">
        <v>0</v>
      </c>
      <c r="U6" s="111">
        <v>0</v>
      </c>
      <c r="V6" s="111">
        <v>0</v>
      </c>
      <c r="W6" s="111">
        <v>0</v>
      </c>
      <c r="X6" s="111">
        <v>0</v>
      </c>
      <c r="Y6" s="111">
        <v>0</v>
      </c>
      <c r="Z6" s="111">
        <v>0</v>
      </c>
      <c r="AA6" s="111">
        <v>0</v>
      </c>
      <c r="AB6" s="111">
        <v>0</v>
      </c>
      <c r="AC6" s="111">
        <v>0</v>
      </c>
      <c r="AD6" s="111">
        <v>0</v>
      </c>
      <c r="AE6" s="111">
        <v>0</v>
      </c>
      <c r="AF6" s="111">
        <v>0</v>
      </c>
      <c r="AG6" s="111">
        <v>0</v>
      </c>
      <c r="AH6" s="111">
        <v>0</v>
      </c>
      <c r="AI6" s="111">
        <v>0</v>
      </c>
      <c r="AJ6" s="111">
        <v>0</v>
      </c>
      <c r="AK6" s="111">
        <v>0</v>
      </c>
      <c r="AL6" s="111">
        <v>0</v>
      </c>
      <c r="AM6" s="111">
        <v>0</v>
      </c>
      <c r="AN6" s="111">
        <v>0</v>
      </c>
      <c r="AO6" s="111">
        <v>0</v>
      </c>
      <c r="AP6" s="111">
        <v>1806.902</v>
      </c>
      <c r="AQ6" s="111">
        <v>974.077</v>
      </c>
      <c r="AR6" s="111">
        <v>669.93399999999997</v>
      </c>
      <c r="AS6" s="111">
        <v>2804.4319999999998</v>
      </c>
      <c r="AT6" s="111">
        <v>96.281000000000006</v>
      </c>
      <c r="AU6" s="111">
        <v>75.518000000000001</v>
      </c>
      <c r="AV6" s="112">
        <v>0</v>
      </c>
      <c r="AW6" s="112">
        <v>687.822</v>
      </c>
      <c r="AX6" s="111">
        <v>488.87700000000001</v>
      </c>
      <c r="AY6" s="111">
        <v>0</v>
      </c>
      <c r="AZ6" s="111">
        <v>31078.76</v>
      </c>
      <c r="BA6" s="111">
        <v>594.49900000000002</v>
      </c>
      <c r="BB6" s="111">
        <v>224.72200000000001</v>
      </c>
      <c r="BC6" s="111">
        <v>2768.152</v>
      </c>
      <c r="BD6" s="111">
        <v>26.911999999999999</v>
      </c>
      <c r="BE6" s="111">
        <v>101.03</v>
      </c>
      <c r="BF6" s="111">
        <v>570.66099999999994</v>
      </c>
      <c r="BG6" s="111">
        <v>0</v>
      </c>
      <c r="BH6" s="111">
        <v>0</v>
      </c>
      <c r="BI6" s="111">
        <v>66.305000000000007</v>
      </c>
      <c r="BJ6" s="111">
        <v>43829.370999999999</v>
      </c>
      <c r="BK6" s="111">
        <v>11889.82</v>
      </c>
      <c r="BL6" s="113"/>
      <c r="BM6" s="113"/>
    </row>
    <row r="7" spans="2:65">
      <c r="B7" s="109" t="s">
        <v>250</v>
      </c>
      <c r="C7" s="110" t="s">
        <v>133</v>
      </c>
      <c r="D7" s="111">
        <v>0</v>
      </c>
      <c r="E7" s="111">
        <v>3470.3240000000001</v>
      </c>
      <c r="F7" s="111">
        <v>15767.758</v>
      </c>
      <c r="G7" s="111">
        <v>65146.572</v>
      </c>
      <c r="H7" s="111">
        <v>955.61199999999997</v>
      </c>
      <c r="I7" s="111">
        <v>3.2000000000000001E-2</v>
      </c>
      <c r="J7" s="111">
        <v>15.407</v>
      </c>
      <c r="K7" s="111">
        <v>3.5190000000000001</v>
      </c>
      <c r="L7" s="111">
        <v>213.29400000000001</v>
      </c>
      <c r="M7" s="111">
        <v>0</v>
      </c>
      <c r="N7" s="111">
        <v>0</v>
      </c>
      <c r="O7" s="111">
        <v>0</v>
      </c>
      <c r="P7" s="111">
        <v>0</v>
      </c>
      <c r="Q7" s="111">
        <v>53217.292000000001</v>
      </c>
      <c r="R7" s="111">
        <v>0</v>
      </c>
      <c r="S7" s="111">
        <v>157205.65700000001</v>
      </c>
      <c r="T7" s="111">
        <v>687.46900000000005</v>
      </c>
      <c r="U7" s="111">
        <v>0</v>
      </c>
      <c r="V7" s="111">
        <v>62.220999999999997</v>
      </c>
      <c r="W7" s="111">
        <v>0</v>
      </c>
      <c r="X7" s="111">
        <v>7255.1239999999998</v>
      </c>
      <c r="Y7" s="111">
        <v>2117.6689999999999</v>
      </c>
      <c r="Z7" s="111">
        <v>16.18</v>
      </c>
      <c r="AA7" s="111">
        <v>0.46</v>
      </c>
      <c r="AB7" s="111">
        <v>0</v>
      </c>
      <c r="AC7" s="111">
        <v>0</v>
      </c>
      <c r="AD7" s="111">
        <v>4.9240000000000004</v>
      </c>
      <c r="AE7" s="111">
        <v>19.757999999999999</v>
      </c>
      <c r="AF7" s="111">
        <v>0</v>
      </c>
      <c r="AG7" s="111">
        <v>0</v>
      </c>
      <c r="AH7" s="111">
        <v>5001.5309999999999</v>
      </c>
      <c r="AI7" s="111">
        <v>27713.692999999999</v>
      </c>
      <c r="AJ7" s="111">
        <v>0.38100000000000001</v>
      </c>
      <c r="AK7" s="111">
        <v>5.2489999999999997</v>
      </c>
      <c r="AL7" s="111">
        <v>0</v>
      </c>
      <c r="AM7" s="111">
        <v>0</v>
      </c>
      <c r="AN7" s="111">
        <v>0</v>
      </c>
      <c r="AO7" s="111">
        <v>6.21</v>
      </c>
      <c r="AP7" s="111">
        <v>0</v>
      </c>
      <c r="AQ7" s="111">
        <v>0</v>
      </c>
      <c r="AR7" s="111">
        <v>0</v>
      </c>
      <c r="AS7" s="111">
        <v>0</v>
      </c>
      <c r="AT7" s="111">
        <v>0</v>
      </c>
      <c r="AU7" s="111">
        <v>0</v>
      </c>
      <c r="AV7" s="111">
        <v>0</v>
      </c>
      <c r="AW7" s="111">
        <v>0</v>
      </c>
      <c r="AX7" s="111">
        <v>0</v>
      </c>
      <c r="AY7" s="111">
        <v>0</v>
      </c>
      <c r="AZ7" s="111">
        <v>0</v>
      </c>
      <c r="BA7" s="111">
        <v>0</v>
      </c>
      <c r="BB7" s="111">
        <v>0</v>
      </c>
      <c r="BC7" s="111">
        <v>0</v>
      </c>
      <c r="BD7" s="111">
        <v>0</v>
      </c>
      <c r="BE7" s="111">
        <v>0</v>
      </c>
      <c r="BF7" s="111">
        <v>0</v>
      </c>
      <c r="BG7" s="111">
        <v>0</v>
      </c>
      <c r="BH7" s="111">
        <v>0</v>
      </c>
      <c r="BI7" s="111">
        <v>0</v>
      </c>
      <c r="BJ7" s="111">
        <v>338886.33600000007</v>
      </c>
      <c r="BK7" s="111">
        <v>0</v>
      </c>
      <c r="BL7" s="113"/>
      <c r="BM7" s="113"/>
    </row>
    <row r="8" spans="2:65">
      <c r="B8" s="109" t="s">
        <v>251</v>
      </c>
      <c r="C8" s="114" t="s">
        <v>134</v>
      </c>
      <c r="D8" s="111">
        <v>0</v>
      </c>
      <c r="E8" s="111">
        <v>-0.20799999999999999</v>
      </c>
      <c r="F8" s="111">
        <v>0</v>
      </c>
      <c r="G8" s="111">
        <v>0</v>
      </c>
      <c r="H8" s="111">
        <v>-8.9999999999999993E-3</v>
      </c>
      <c r="I8" s="111">
        <v>0</v>
      </c>
      <c r="J8" s="111">
        <v>-8.0000000000000002E-3</v>
      </c>
      <c r="K8" s="111">
        <v>0</v>
      </c>
      <c r="L8" s="111">
        <v>-11.66</v>
      </c>
      <c r="M8" s="111">
        <v>0</v>
      </c>
      <c r="N8" s="111">
        <v>0</v>
      </c>
      <c r="O8" s="111">
        <v>0</v>
      </c>
      <c r="P8" s="111">
        <v>0</v>
      </c>
      <c r="Q8" s="111">
        <v>0</v>
      </c>
      <c r="R8" s="111">
        <v>0</v>
      </c>
      <c r="S8" s="111">
        <v>0</v>
      </c>
      <c r="T8" s="111">
        <v>-64.566999999999993</v>
      </c>
      <c r="U8" s="111">
        <v>0</v>
      </c>
      <c r="V8" s="111">
        <v>-73.525000000000006</v>
      </c>
      <c r="W8" s="111">
        <v>0</v>
      </c>
      <c r="X8" s="111">
        <v>-498.541</v>
      </c>
      <c r="Y8" s="111">
        <v>-73.995999999999995</v>
      </c>
      <c r="Z8" s="111">
        <v>-10911.019</v>
      </c>
      <c r="AA8" s="111">
        <v>-26.093</v>
      </c>
      <c r="AB8" s="111">
        <v>0</v>
      </c>
      <c r="AC8" s="111">
        <v>-15896.424000000001</v>
      </c>
      <c r="AD8" s="111">
        <v>-581.63900000000001</v>
      </c>
      <c r="AE8" s="111">
        <v>-28028.460999999999</v>
      </c>
      <c r="AF8" s="111">
        <v>-33.252000000000002</v>
      </c>
      <c r="AG8" s="111">
        <v>0</v>
      </c>
      <c r="AH8" s="111">
        <v>-2731.6669999999999</v>
      </c>
      <c r="AI8" s="111">
        <v>-5808.1030000000001</v>
      </c>
      <c r="AJ8" s="111">
        <v>-156.86699999999999</v>
      </c>
      <c r="AK8" s="111">
        <v>-2416.39</v>
      </c>
      <c r="AL8" s="111">
        <v>-3324.645</v>
      </c>
      <c r="AM8" s="111">
        <v>0</v>
      </c>
      <c r="AN8" s="111">
        <v>0</v>
      </c>
      <c r="AO8" s="111">
        <v>-1888.453</v>
      </c>
      <c r="AP8" s="111">
        <v>0</v>
      </c>
      <c r="AQ8" s="111">
        <v>0</v>
      </c>
      <c r="AR8" s="111">
        <v>0</v>
      </c>
      <c r="AS8" s="111">
        <v>0</v>
      </c>
      <c r="AT8" s="111">
        <v>0</v>
      </c>
      <c r="AU8" s="111">
        <v>0</v>
      </c>
      <c r="AV8" s="111">
        <v>0</v>
      </c>
      <c r="AW8" s="111">
        <v>0</v>
      </c>
      <c r="AX8" s="111">
        <v>0</v>
      </c>
      <c r="AY8" s="111">
        <v>0</v>
      </c>
      <c r="AZ8" s="111">
        <v>0</v>
      </c>
      <c r="BA8" s="111">
        <v>0</v>
      </c>
      <c r="BB8" s="111">
        <v>0</v>
      </c>
      <c r="BC8" s="111">
        <v>0</v>
      </c>
      <c r="BD8" s="111">
        <v>0</v>
      </c>
      <c r="BE8" s="111">
        <v>0</v>
      </c>
      <c r="BF8" s="111">
        <v>0</v>
      </c>
      <c r="BG8" s="111">
        <v>0</v>
      </c>
      <c r="BH8" s="111">
        <v>0</v>
      </c>
      <c r="BI8" s="111">
        <v>0</v>
      </c>
      <c r="BJ8" s="111">
        <v>-72525.527000000002</v>
      </c>
      <c r="BK8" s="111">
        <v>0</v>
      </c>
      <c r="BL8" s="113"/>
      <c r="BM8" s="113"/>
    </row>
    <row r="9" spans="2:65">
      <c r="B9" s="109" t="s">
        <v>252</v>
      </c>
      <c r="C9" s="115" t="s">
        <v>253</v>
      </c>
      <c r="D9" s="111">
        <v>0</v>
      </c>
      <c r="E9" s="111">
        <v>0</v>
      </c>
      <c r="F9" s="111">
        <v>0</v>
      </c>
      <c r="G9" s="111">
        <v>0</v>
      </c>
      <c r="H9" s="111">
        <v>0</v>
      </c>
      <c r="I9" s="111">
        <v>0</v>
      </c>
      <c r="J9" s="111">
        <v>0</v>
      </c>
      <c r="K9" s="111">
        <v>0</v>
      </c>
      <c r="L9" s="111">
        <v>0</v>
      </c>
      <c r="M9" s="111">
        <v>0</v>
      </c>
      <c r="N9" s="111">
        <v>0</v>
      </c>
      <c r="O9" s="111">
        <v>0</v>
      </c>
      <c r="P9" s="111">
        <v>0</v>
      </c>
      <c r="Q9" s="111">
        <v>0</v>
      </c>
      <c r="R9" s="111">
        <v>0</v>
      </c>
      <c r="S9" s="111">
        <v>0</v>
      </c>
      <c r="T9" s="111">
        <v>0</v>
      </c>
      <c r="U9" s="111">
        <v>0</v>
      </c>
      <c r="V9" s="111">
        <v>0</v>
      </c>
      <c r="W9" s="111">
        <v>0</v>
      </c>
      <c r="X9" s="111">
        <v>-0.01</v>
      </c>
      <c r="Y9" s="111">
        <v>0</v>
      </c>
      <c r="Z9" s="111">
        <v>-4.0000000000000001E-3</v>
      </c>
      <c r="AA9" s="111">
        <v>0</v>
      </c>
      <c r="AB9" s="111">
        <v>0</v>
      </c>
      <c r="AC9" s="111">
        <v>0</v>
      </c>
      <c r="AD9" s="111">
        <v>-0.10100000000000001</v>
      </c>
      <c r="AE9" s="111">
        <v>-1287.7809999999999</v>
      </c>
      <c r="AF9" s="111">
        <v>-51.720999999999997</v>
      </c>
      <c r="AG9" s="111">
        <v>-2.802</v>
      </c>
      <c r="AH9" s="111">
        <v>-7077.5460000000003</v>
      </c>
      <c r="AI9" s="111">
        <v>0</v>
      </c>
      <c r="AJ9" s="111">
        <v>-3.0000000000000001E-3</v>
      </c>
      <c r="AK9" s="111">
        <v>0</v>
      </c>
      <c r="AL9" s="111">
        <v>0</v>
      </c>
      <c r="AM9" s="111">
        <v>0</v>
      </c>
      <c r="AN9" s="111">
        <v>0</v>
      </c>
      <c r="AO9" s="111">
        <v>0</v>
      </c>
      <c r="AP9" s="111">
        <v>0</v>
      </c>
      <c r="AQ9" s="111">
        <v>0</v>
      </c>
      <c r="AR9" s="111">
        <v>0</v>
      </c>
      <c r="AS9" s="111">
        <v>0</v>
      </c>
      <c r="AT9" s="111">
        <v>0</v>
      </c>
      <c r="AU9" s="111">
        <v>0</v>
      </c>
      <c r="AV9" s="111">
        <v>0</v>
      </c>
      <c r="AW9" s="111">
        <v>0</v>
      </c>
      <c r="AX9" s="111">
        <v>0</v>
      </c>
      <c r="AY9" s="111">
        <v>0</v>
      </c>
      <c r="AZ9" s="111">
        <v>0</v>
      </c>
      <c r="BA9" s="111">
        <v>0</v>
      </c>
      <c r="BB9" s="111">
        <v>0</v>
      </c>
      <c r="BC9" s="111">
        <v>0</v>
      </c>
      <c r="BD9" s="111">
        <v>0</v>
      </c>
      <c r="BE9" s="111">
        <v>0</v>
      </c>
      <c r="BF9" s="111">
        <v>0</v>
      </c>
      <c r="BG9" s="111">
        <v>0</v>
      </c>
      <c r="BH9" s="111">
        <v>0</v>
      </c>
      <c r="BI9" s="111">
        <v>0</v>
      </c>
      <c r="BJ9" s="111">
        <v>-8419.9680000000008</v>
      </c>
      <c r="BK9" s="111">
        <v>0</v>
      </c>
      <c r="BL9" s="113"/>
      <c r="BM9" s="113"/>
    </row>
    <row r="10" spans="2:65">
      <c r="B10" s="109" t="s">
        <v>254</v>
      </c>
      <c r="C10" s="115" t="s">
        <v>255</v>
      </c>
      <c r="D10" s="111">
        <v>0</v>
      </c>
      <c r="E10" s="111">
        <v>0</v>
      </c>
      <c r="F10" s="111">
        <v>0</v>
      </c>
      <c r="G10" s="111">
        <v>0</v>
      </c>
      <c r="H10" s="111">
        <v>0</v>
      </c>
      <c r="I10" s="111">
        <v>0</v>
      </c>
      <c r="J10" s="111">
        <v>0</v>
      </c>
      <c r="K10" s="111">
        <v>0</v>
      </c>
      <c r="L10" s="111">
        <v>0</v>
      </c>
      <c r="M10" s="111">
        <v>0</v>
      </c>
      <c r="N10" s="111">
        <v>0</v>
      </c>
      <c r="O10" s="111">
        <v>0</v>
      </c>
      <c r="P10" s="111">
        <v>0</v>
      </c>
      <c r="Q10" s="111">
        <v>0</v>
      </c>
      <c r="R10" s="111">
        <v>0</v>
      </c>
      <c r="S10" s="111">
        <v>0</v>
      </c>
      <c r="T10" s="111">
        <v>0</v>
      </c>
      <c r="U10" s="111">
        <v>0</v>
      </c>
      <c r="V10" s="111">
        <v>0</v>
      </c>
      <c r="W10" s="111">
        <v>0</v>
      </c>
      <c r="X10" s="111">
        <v>0</v>
      </c>
      <c r="Y10" s="111">
        <v>0</v>
      </c>
      <c r="Z10" s="111">
        <v>0</v>
      </c>
      <c r="AA10" s="111">
        <v>-0.51700000000000002</v>
      </c>
      <c r="AB10" s="111">
        <v>0</v>
      </c>
      <c r="AC10" s="111">
        <v>-4301.7640000000001</v>
      </c>
      <c r="AD10" s="111">
        <v>0</v>
      </c>
      <c r="AE10" s="111">
        <v>0</v>
      </c>
      <c r="AF10" s="111">
        <v>0</v>
      </c>
      <c r="AG10" s="111">
        <v>0</v>
      </c>
      <c r="AH10" s="111">
        <v>0</v>
      </c>
      <c r="AI10" s="111">
        <v>0</v>
      </c>
      <c r="AJ10" s="111">
        <v>0</v>
      </c>
      <c r="AK10" s="111">
        <v>0</v>
      </c>
      <c r="AL10" s="111">
        <v>0</v>
      </c>
      <c r="AM10" s="111">
        <v>0</v>
      </c>
      <c r="AN10" s="111">
        <v>0</v>
      </c>
      <c r="AO10" s="111">
        <v>0</v>
      </c>
      <c r="AP10" s="111">
        <v>0</v>
      </c>
      <c r="AQ10" s="111">
        <v>0</v>
      </c>
      <c r="AR10" s="111">
        <v>0</v>
      </c>
      <c r="AS10" s="111">
        <v>0</v>
      </c>
      <c r="AT10" s="111">
        <v>0</v>
      </c>
      <c r="AU10" s="111">
        <v>0</v>
      </c>
      <c r="AV10" s="111">
        <v>0</v>
      </c>
      <c r="AW10" s="111">
        <v>0</v>
      </c>
      <c r="AX10" s="111">
        <v>0</v>
      </c>
      <c r="AY10" s="111">
        <v>0</v>
      </c>
      <c r="AZ10" s="111">
        <v>0</v>
      </c>
      <c r="BA10" s="111">
        <v>0</v>
      </c>
      <c r="BB10" s="111">
        <v>0</v>
      </c>
      <c r="BC10" s="111">
        <v>0</v>
      </c>
      <c r="BD10" s="111">
        <v>0</v>
      </c>
      <c r="BE10" s="111">
        <v>0</v>
      </c>
      <c r="BF10" s="111">
        <v>0</v>
      </c>
      <c r="BG10" s="111">
        <v>0</v>
      </c>
      <c r="BH10" s="111">
        <v>0</v>
      </c>
      <c r="BI10" s="111">
        <v>0</v>
      </c>
      <c r="BJ10" s="111">
        <v>-4302.2809999999999</v>
      </c>
      <c r="BK10" s="111">
        <v>0</v>
      </c>
      <c r="BL10" s="113"/>
      <c r="BM10" s="113"/>
    </row>
    <row r="11" spans="2:65" collapsed="1">
      <c r="B11" s="109" t="s">
        <v>256</v>
      </c>
      <c r="C11" s="110" t="s">
        <v>257</v>
      </c>
      <c r="D11" s="111">
        <v>-55.814</v>
      </c>
      <c r="E11" s="111">
        <v>28.841999999999999</v>
      </c>
      <c r="F11" s="111">
        <v>-1503.068</v>
      </c>
      <c r="G11" s="111">
        <v>347.25</v>
      </c>
      <c r="H11" s="111">
        <v>0</v>
      </c>
      <c r="I11" s="111">
        <v>0</v>
      </c>
      <c r="J11" s="111">
        <v>0</v>
      </c>
      <c r="K11" s="111">
        <v>0</v>
      </c>
      <c r="L11" s="111">
        <v>0</v>
      </c>
      <c r="M11" s="111">
        <v>0</v>
      </c>
      <c r="N11" s="111">
        <v>0</v>
      </c>
      <c r="O11" s="111">
        <v>0</v>
      </c>
      <c r="P11" s="111">
        <v>0</v>
      </c>
      <c r="Q11" s="111">
        <v>1085.29</v>
      </c>
      <c r="R11" s="111">
        <v>0</v>
      </c>
      <c r="S11" s="111">
        <v>954.96</v>
      </c>
      <c r="T11" s="111">
        <v>-140.392</v>
      </c>
      <c r="U11" s="111">
        <v>-0.122</v>
      </c>
      <c r="V11" s="111">
        <v>0.27400000000000002</v>
      </c>
      <c r="W11" s="111">
        <v>0</v>
      </c>
      <c r="X11" s="111">
        <v>56.872</v>
      </c>
      <c r="Y11" s="111">
        <v>56.58</v>
      </c>
      <c r="Z11" s="111">
        <v>129.70099999999999</v>
      </c>
      <c r="AA11" s="111">
        <v>2.476</v>
      </c>
      <c r="AB11" s="111">
        <v>0</v>
      </c>
      <c r="AC11" s="111">
        <v>12.483000000000001</v>
      </c>
      <c r="AD11" s="111">
        <v>-32.713000000000001</v>
      </c>
      <c r="AE11" s="111">
        <v>97.012</v>
      </c>
      <c r="AF11" s="111">
        <v>21.785</v>
      </c>
      <c r="AG11" s="111">
        <v>-0.65300000000000002</v>
      </c>
      <c r="AH11" s="111">
        <v>299.08300000000003</v>
      </c>
      <c r="AI11" s="111">
        <v>429.11900000000003</v>
      </c>
      <c r="AJ11" s="111">
        <v>0.89700000000000002</v>
      </c>
      <c r="AK11" s="111">
        <v>-20.928000000000001</v>
      </c>
      <c r="AL11" s="111">
        <v>19.841999999999999</v>
      </c>
      <c r="AM11" s="111">
        <v>0.57099999999999995</v>
      </c>
      <c r="AN11" s="111">
        <v>-3.1309999999999998</v>
      </c>
      <c r="AO11" s="111">
        <v>-24.824000000000002</v>
      </c>
      <c r="AP11" s="111">
        <v>0</v>
      </c>
      <c r="AQ11" s="111">
        <v>0</v>
      </c>
      <c r="AR11" s="111">
        <v>0</v>
      </c>
      <c r="AS11" s="111">
        <v>0</v>
      </c>
      <c r="AT11" s="111">
        <v>0</v>
      </c>
      <c r="AU11" s="111">
        <v>0</v>
      </c>
      <c r="AV11" s="111">
        <v>0</v>
      </c>
      <c r="AW11" s="111">
        <v>-2.4929999999999999</v>
      </c>
      <c r="AX11" s="111">
        <v>0</v>
      </c>
      <c r="AY11" s="111">
        <v>0</v>
      </c>
      <c r="AZ11" s="111">
        <v>0</v>
      </c>
      <c r="BA11" s="111">
        <v>0</v>
      </c>
      <c r="BB11" s="111">
        <v>0</v>
      </c>
      <c r="BC11" s="111">
        <v>0</v>
      </c>
      <c r="BD11" s="111">
        <v>0</v>
      </c>
      <c r="BE11" s="111">
        <v>0</v>
      </c>
      <c r="BF11" s="111">
        <v>0</v>
      </c>
      <c r="BG11" s="111">
        <v>0</v>
      </c>
      <c r="BH11" s="111">
        <v>0</v>
      </c>
      <c r="BI11" s="111">
        <v>0</v>
      </c>
      <c r="BJ11" s="111">
        <v>1758.8989999999999</v>
      </c>
      <c r="BK11" s="111">
        <v>-2.4929999999999999</v>
      </c>
      <c r="BL11" s="113"/>
      <c r="BM11" s="113"/>
    </row>
    <row r="12" spans="2:65">
      <c r="B12" s="116" t="s">
        <v>258</v>
      </c>
      <c r="C12" s="117" t="s">
        <v>259</v>
      </c>
      <c r="D12" s="118">
        <v>456.91800000000001</v>
      </c>
      <c r="E12" s="118">
        <v>3498.9580000000001</v>
      </c>
      <c r="F12" s="118">
        <v>14264.691000000001</v>
      </c>
      <c r="G12" s="118">
        <v>65493.822</v>
      </c>
      <c r="H12" s="118">
        <v>955.60400000000004</v>
      </c>
      <c r="I12" s="118">
        <v>3.1E-2</v>
      </c>
      <c r="J12" s="118">
        <v>15.398999999999999</v>
      </c>
      <c r="K12" s="118">
        <v>3.5190000000000001</v>
      </c>
      <c r="L12" s="118">
        <v>201.63399999999999</v>
      </c>
      <c r="M12" s="118">
        <v>0</v>
      </c>
      <c r="N12" s="118">
        <v>0</v>
      </c>
      <c r="O12" s="118">
        <v>0</v>
      </c>
      <c r="P12" s="118">
        <v>0</v>
      </c>
      <c r="Q12" s="118">
        <v>54561.612000000001</v>
      </c>
      <c r="R12" s="118">
        <v>0</v>
      </c>
      <c r="S12" s="118">
        <v>158183.34299999999</v>
      </c>
      <c r="T12" s="118">
        <v>482.51</v>
      </c>
      <c r="U12" s="118">
        <v>-0.122</v>
      </c>
      <c r="V12" s="118">
        <v>-11.03</v>
      </c>
      <c r="W12" s="118">
        <v>0</v>
      </c>
      <c r="X12" s="118">
        <v>6813.4440000000004</v>
      </c>
      <c r="Y12" s="118">
        <v>2100.2530000000002</v>
      </c>
      <c r="Z12" s="118">
        <v>-10765.142</v>
      </c>
      <c r="AA12" s="118">
        <v>-23.673999999999999</v>
      </c>
      <c r="AB12" s="118">
        <v>0</v>
      </c>
      <c r="AC12" s="118">
        <v>-20185.705999999998</v>
      </c>
      <c r="AD12" s="118">
        <v>-609.529</v>
      </c>
      <c r="AE12" s="118">
        <v>-29199.472000000002</v>
      </c>
      <c r="AF12" s="118">
        <v>-63.189</v>
      </c>
      <c r="AG12" s="118">
        <v>-3.456</v>
      </c>
      <c r="AH12" s="118">
        <v>-4508.5990000000002</v>
      </c>
      <c r="AI12" s="118">
        <v>22334.708999999999</v>
      </c>
      <c r="AJ12" s="118">
        <v>-155.59200000000001</v>
      </c>
      <c r="AK12" s="118">
        <v>-2432.0700000000002</v>
      </c>
      <c r="AL12" s="118">
        <v>-3304.8029999999999</v>
      </c>
      <c r="AM12" s="118">
        <v>0.57099999999999995</v>
      </c>
      <c r="AN12" s="118">
        <v>-3.1309999999999998</v>
      </c>
      <c r="AO12" s="118">
        <v>-1907.067</v>
      </c>
      <c r="AP12" s="118">
        <v>1806.902</v>
      </c>
      <c r="AQ12" s="118">
        <v>974.077</v>
      </c>
      <c r="AR12" s="118">
        <v>669.93399999999997</v>
      </c>
      <c r="AS12" s="118">
        <v>2804.4319999999998</v>
      </c>
      <c r="AT12" s="118">
        <v>96.281000000000006</v>
      </c>
      <c r="AU12" s="118">
        <v>75.518000000000001</v>
      </c>
      <c r="AV12" s="118">
        <v>0</v>
      </c>
      <c r="AW12" s="118">
        <v>685.32899999999995</v>
      </c>
      <c r="AX12" s="118">
        <v>488.87700000000001</v>
      </c>
      <c r="AY12" s="118">
        <v>0</v>
      </c>
      <c r="AZ12" s="118">
        <v>31078.76</v>
      </c>
      <c r="BA12" s="118">
        <v>594.49900000000002</v>
      </c>
      <c r="BB12" s="118">
        <v>224.72200000000001</v>
      </c>
      <c r="BC12" s="118">
        <v>2768.152</v>
      </c>
      <c r="BD12" s="118">
        <v>26.911999999999999</v>
      </c>
      <c r="BE12" s="118">
        <v>101.03</v>
      </c>
      <c r="BF12" s="118">
        <v>570.66099999999994</v>
      </c>
      <c r="BG12" s="118">
        <v>0</v>
      </c>
      <c r="BH12" s="118">
        <v>0</v>
      </c>
      <c r="BI12" s="118">
        <v>66.305000000000007</v>
      </c>
      <c r="BJ12" s="118">
        <v>299226.82700000011</v>
      </c>
      <c r="BK12" s="118">
        <v>11887.326999999999</v>
      </c>
      <c r="BL12" s="113"/>
      <c r="BM12" s="113"/>
    </row>
    <row r="13" spans="2:65">
      <c r="B13" s="109" t="s">
        <v>260</v>
      </c>
      <c r="C13" s="119" t="s">
        <v>261</v>
      </c>
      <c r="D13" s="111">
        <v>0</v>
      </c>
      <c r="E13" s="111">
        <v>0</v>
      </c>
      <c r="F13" s="111">
        <v>0</v>
      </c>
      <c r="G13" s="111">
        <v>0</v>
      </c>
      <c r="H13" s="111">
        <v>0</v>
      </c>
      <c r="I13" s="111">
        <v>0</v>
      </c>
      <c r="J13" s="111">
        <v>0</v>
      </c>
      <c r="K13" s="111">
        <v>0</v>
      </c>
      <c r="L13" s="111">
        <v>0</v>
      </c>
      <c r="M13" s="111">
        <v>0</v>
      </c>
      <c r="N13" s="111">
        <v>0</v>
      </c>
      <c r="O13" s="111">
        <v>0</v>
      </c>
      <c r="P13" s="111">
        <v>0</v>
      </c>
      <c r="Q13" s="111">
        <v>0</v>
      </c>
      <c r="R13" s="111">
        <v>0</v>
      </c>
      <c r="S13" s="111">
        <v>0</v>
      </c>
      <c r="T13" s="111">
        <v>17202.894</v>
      </c>
      <c r="U13" s="111">
        <v>-4.0000000000000001E-3</v>
      </c>
      <c r="V13" s="111">
        <v>0</v>
      </c>
      <c r="W13" s="111">
        <v>3.0000000000000001E-3</v>
      </c>
      <c r="X13" s="111">
        <v>-561.25199999999995</v>
      </c>
      <c r="Y13" s="111">
        <v>173.33099999999999</v>
      </c>
      <c r="Z13" s="111">
        <v>-77.144999999999996</v>
      </c>
      <c r="AA13" s="111">
        <v>12.755000000000001</v>
      </c>
      <c r="AB13" s="111">
        <v>0</v>
      </c>
      <c r="AC13" s="111">
        <v>-241.04599999999999</v>
      </c>
      <c r="AD13" s="111">
        <v>118.598</v>
      </c>
      <c r="AE13" s="111">
        <v>95.725999999999999</v>
      </c>
      <c r="AF13" s="111">
        <v>-39.923000000000002</v>
      </c>
      <c r="AG13" s="111">
        <v>46.680999999999997</v>
      </c>
      <c r="AH13" s="111">
        <v>-2479.6559999999999</v>
      </c>
      <c r="AI13" s="111">
        <v>-8719.1630000000005</v>
      </c>
      <c r="AJ13" s="111">
        <v>-173.88399999999999</v>
      </c>
      <c r="AK13" s="111">
        <v>-13.631</v>
      </c>
      <c r="AL13" s="111">
        <v>0</v>
      </c>
      <c r="AM13" s="111">
        <v>0</v>
      </c>
      <c r="AN13" s="111">
        <v>0</v>
      </c>
      <c r="AO13" s="111">
        <v>0.112</v>
      </c>
      <c r="AP13" s="111">
        <v>0</v>
      </c>
      <c r="AQ13" s="111">
        <v>0</v>
      </c>
      <c r="AR13" s="111">
        <v>0</v>
      </c>
      <c r="AS13" s="111">
        <v>0</v>
      </c>
      <c r="AT13" s="111">
        <v>0</v>
      </c>
      <c r="AU13" s="111">
        <v>0</v>
      </c>
      <c r="AV13" s="111">
        <v>0</v>
      </c>
      <c r="AW13" s="111">
        <v>0</v>
      </c>
      <c r="AX13" s="111">
        <v>0</v>
      </c>
      <c r="AY13" s="111">
        <v>0</v>
      </c>
      <c r="AZ13" s="111">
        <v>0</v>
      </c>
      <c r="BA13" s="111">
        <v>0</v>
      </c>
      <c r="BB13" s="111">
        <v>0</v>
      </c>
      <c r="BC13" s="111">
        <v>0</v>
      </c>
      <c r="BD13" s="111">
        <v>0</v>
      </c>
      <c r="BE13" s="111">
        <v>0</v>
      </c>
      <c r="BF13" s="111">
        <v>0</v>
      </c>
      <c r="BG13" s="111">
        <v>0</v>
      </c>
      <c r="BH13" s="111">
        <v>0</v>
      </c>
      <c r="BI13" s="111">
        <v>0</v>
      </c>
      <c r="BJ13" s="111">
        <v>5344.3960000000025</v>
      </c>
      <c r="BK13" s="111">
        <v>3.0000000000000001E-3</v>
      </c>
      <c r="BL13" s="113"/>
      <c r="BM13" s="113"/>
    </row>
    <row r="14" spans="2:65">
      <c r="B14" s="120" t="s">
        <v>262</v>
      </c>
      <c r="C14" s="121" t="s">
        <v>263</v>
      </c>
      <c r="D14" s="122">
        <v>19.783000000000001</v>
      </c>
      <c r="E14" s="122">
        <v>-10.417999999999999</v>
      </c>
      <c r="F14" s="122">
        <v>3956.212</v>
      </c>
      <c r="G14" s="122">
        <v>-6043.8280000000004</v>
      </c>
      <c r="H14" s="122">
        <v>0</v>
      </c>
      <c r="I14" s="122">
        <v>0</v>
      </c>
      <c r="J14" s="122">
        <v>0</v>
      </c>
      <c r="K14" s="122">
        <v>0</v>
      </c>
      <c r="L14" s="122">
        <v>-37.374000000000002</v>
      </c>
      <c r="M14" s="122">
        <v>0</v>
      </c>
      <c r="N14" s="122">
        <v>0.3</v>
      </c>
      <c r="O14" s="122">
        <v>-2E-3</v>
      </c>
      <c r="P14" s="122">
        <v>0</v>
      </c>
      <c r="Q14" s="122">
        <v>-423.78899999999999</v>
      </c>
      <c r="R14" s="122">
        <v>490.49099999999999</v>
      </c>
      <c r="S14" s="122">
        <v>-2107.828</v>
      </c>
      <c r="T14" s="122">
        <v>-24.091999999999999</v>
      </c>
      <c r="U14" s="122">
        <v>0.14899999999999999</v>
      </c>
      <c r="V14" s="122">
        <v>0.251</v>
      </c>
      <c r="W14" s="122">
        <v>-55.066000000000003</v>
      </c>
      <c r="X14" s="122">
        <v>13.603</v>
      </c>
      <c r="Y14" s="122">
        <v>65.132999999999996</v>
      </c>
      <c r="Z14" s="122">
        <v>-15.268000000000001</v>
      </c>
      <c r="AA14" s="122">
        <v>0</v>
      </c>
      <c r="AB14" s="122">
        <v>0</v>
      </c>
      <c r="AC14" s="122">
        <v>-122.819</v>
      </c>
      <c r="AD14" s="122">
        <v>0.80300000000000005</v>
      </c>
      <c r="AE14" s="122">
        <v>6.0110000000000001</v>
      </c>
      <c r="AF14" s="122">
        <v>-2.286</v>
      </c>
      <c r="AG14" s="122">
        <v>2.1000000000000001E-2</v>
      </c>
      <c r="AH14" s="122">
        <v>3.77</v>
      </c>
      <c r="AI14" s="122">
        <v>27.81</v>
      </c>
      <c r="AJ14" s="122">
        <v>-3.2890000000000001</v>
      </c>
      <c r="AK14" s="122">
        <v>126.46899999999999</v>
      </c>
      <c r="AL14" s="122">
        <v>0.90800000000000003</v>
      </c>
      <c r="AM14" s="122">
        <v>-0.94399999999999995</v>
      </c>
      <c r="AN14" s="122">
        <v>195.95699999999999</v>
      </c>
      <c r="AO14" s="122">
        <v>-94.888999999999996</v>
      </c>
      <c r="AP14" s="122">
        <v>0</v>
      </c>
      <c r="AQ14" s="122">
        <v>0</v>
      </c>
      <c r="AR14" s="122">
        <v>0</v>
      </c>
      <c r="AS14" s="122">
        <v>0</v>
      </c>
      <c r="AT14" s="122">
        <v>0</v>
      </c>
      <c r="AU14" s="122">
        <v>0</v>
      </c>
      <c r="AV14" s="122">
        <v>0</v>
      </c>
      <c r="AW14" s="122">
        <v>9.5000000000000001E-2</v>
      </c>
      <c r="AX14" s="122">
        <v>0</v>
      </c>
      <c r="AY14" s="122">
        <v>0</v>
      </c>
      <c r="AZ14" s="122">
        <v>0</v>
      </c>
      <c r="BA14" s="122">
        <v>0</v>
      </c>
      <c r="BB14" s="122">
        <v>0</v>
      </c>
      <c r="BC14" s="122">
        <v>0</v>
      </c>
      <c r="BD14" s="122">
        <v>0</v>
      </c>
      <c r="BE14" s="122">
        <v>0</v>
      </c>
      <c r="BF14" s="122">
        <v>0</v>
      </c>
      <c r="BG14" s="122">
        <v>0</v>
      </c>
      <c r="BH14" s="122">
        <v>0</v>
      </c>
      <c r="BI14" s="122">
        <v>0</v>
      </c>
      <c r="BJ14" s="122">
        <v>-4034.1259999999984</v>
      </c>
      <c r="BK14" s="122">
        <v>432.21100000000001</v>
      </c>
      <c r="BL14" s="113"/>
      <c r="BM14" s="113"/>
    </row>
    <row r="15" spans="2:65">
      <c r="B15" s="116" t="s">
        <v>264</v>
      </c>
      <c r="C15" s="117" t="s">
        <v>265</v>
      </c>
      <c r="D15" s="118">
        <v>476.70100000000002</v>
      </c>
      <c r="E15" s="118">
        <v>3488.54</v>
      </c>
      <c r="F15" s="118">
        <v>18220.901999999998</v>
      </c>
      <c r="G15" s="118">
        <v>59449.993000000002</v>
      </c>
      <c r="H15" s="118">
        <v>955.60400000000004</v>
      </c>
      <c r="I15" s="118">
        <v>3.1E-2</v>
      </c>
      <c r="J15" s="118">
        <v>15.398999999999999</v>
      </c>
      <c r="K15" s="118">
        <v>3.5190000000000001</v>
      </c>
      <c r="L15" s="118">
        <v>164.26</v>
      </c>
      <c r="M15" s="118">
        <v>0</v>
      </c>
      <c r="N15" s="118">
        <v>0.3</v>
      </c>
      <c r="O15" s="118">
        <v>-2E-3</v>
      </c>
      <c r="P15" s="118">
        <v>0</v>
      </c>
      <c r="Q15" s="118">
        <v>54137.822999999997</v>
      </c>
      <c r="R15" s="118">
        <v>490.49099999999999</v>
      </c>
      <c r="S15" s="118">
        <v>156075.51500000001</v>
      </c>
      <c r="T15" s="118">
        <v>17661.312000000002</v>
      </c>
      <c r="U15" s="118">
        <v>2.1999999999999999E-2</v>
      </c>
      <c r="V15" s="118">
        <v>-10.779</v>
      </c>
      <c r="W15" s="118">
        <v>-55.064</v>
      </c>
      <c r="X15" s="118">
        <v>6265.7950000000001</v>
      </c>
      <c r="Y15" s="118">
        <v>2338.7170000000001</v>
      </c>
      <c r="Z15" s="118">
        <v>-10857.555</v>
      </c>
      <c r="AA15" s="118">
        <v>-10.92</v>
      </c>
      <c r="AB15" s="118">
        <v>0</v>
      </c>
      <c r="AC15" s="118">
        <v>-20549.571</v>
      </c>
      <c r="AD15" s="118">
        <v>-490.12799999999999</v>
      </c>
      <c r="AE15" s="118">
        <v>-29097.734</v>
      </c>
      <c r="AF15" s="118">
        <v>-105.398</v>
      </c>
      <c r="AG15" s="118">
        <v>43.246000000000002</v>
      </c>
      <c r="AH15" s="118">
        <v>-6984.4849999999997</v>
      </c>
      <c r="AI15" s="118">
        <v>13643.356</v>
      </c>
      <c r="AJ15" s="118">
        <v>-332.76499999999999</v>
      </c>
      <c r="AK15" s="118">
        <v>-2319.2310000000002</v>
      </c>
      <c r="AL15" s="118">
        <v>-3303.895</v>
      </c>
      <c r="AM15" s="118">
        <v>-0.373</v>
      </c>
      <c r="AN15" s="118">
        <v>192.82599999999999</v>
      </c>
      <c r="AO15" s="118">
        <v>-2001.8440000000001</v>
      </c>
      <c r="AP15" s="118">
        <v>1806.902</v>
      </c>
      <c r="AQ15" s="118">
        <v>974.077</v>
      </c>
      <c r="AR15" s="118">
        <v>669.93399999999997</v>
      </c>
      <c r="AS15" s="118">
        <v>2804.4319999999998</v>
      </c>
      <c r="AT15" s="118">
        <v>96.281000000000006</v>
      </c>
      <c r="AU15" s="118">
        <v>75.518000000000001</v>
      </c>
      <c r="AV15" s="118">
        <v>0</v>
      </c>
      <c r="AW15" s="118">
        <v>685.42399999999998</v>
      </c>
      <c r="AX15" s="118">
        <v>488.87700000000001</v>
      </c>
      <c r="AY15" s="118">
        <v>0</v>
      </c>
      <c r="AZ15" s="118">
        <v>31078.76</v>
      </c>
      <c r="BA15" s="118">
        <v>594.49900000000002</v>
      </c>
      <c r="BB15" s="118">
        <v>224.72200000000001</v>
      </c>
      <c r="BC15" s="118">
        <v>2768.152</v>
      </c>
      <c r="BD15" s="118">
        <v>26.911999999999999</v>
      </c>
      <c r="BE15" s="118">
        <v>101.03</v>
      </c>
      <c r="BF15" s="118">
        <v>570.66099999999994</v>
      </c>
      <c r="BG15" s="118">
        <v>0</v>
      </c>
      <c r="BH15" s="118">
        <v>0</v>
      </c>
      <c r="BI15" s="118">
        <v>66.305000000000007</v>
      </c>
      <c r="BJ15" s="118">
        <v>300537.09400000004</v>
      </c>
      <c r="BK15" s="118">
        <v>12319.54</v>
      </c>
      <c r="BL15" s="113"/>
      <c r="BM15" s="113"/>
    </row>
    <row r="16" spans="2:65">
      <c r="B16" s="116" t="s">
        <v>266</v>
      </c>
      <c r="C16" s="117" t="s">
        <v>267</v>
      </c>
      <c r="D16" s="118">
        <v>-476.70100000000002</v>
      </c>
      <c r="E16" s="118">
        <v>-405.12200000000001</v>
      </c>
      <c r="F16" s="118">
        <v>-18220.901999999998</v>
      </c>
      <c r="G16" s="118">
        <v>-55771.538999999997</v>
      </c>
      <c r="H16" s="118">
        <v>-955.60400000000004</v>
      </c>
      <c r="I16" s="118">
        <v>0</v>
      </c>
      <c r="J16" s="118">
        <v>0</v>
      </c>
      <c r="K16" s="118">
        <v>469.32799999999997</v>
      </c>
      <c r="L16" s="118">
        <v>555.65099999999995</v>
      </c>
      <c r="M16" s="118">
        <v>560.74099999999999</v>
      </c>
      <c r="N16" s="118">
        <v>2798.7330000000002</v>
      </c>
      <c r="O16" s="118">
        <v>2324.489</v>
      </c>
      <c r="P16" s="118">
        <v>353.68299999999999</v>
      </c>
      <c r="Q16" s="118">
        <v>-51550.464999999997</v>
      </c>
      <c r="R16" s="118">
        <v>23297.991000000002</v>
      </c>
      <c r="S16" s="118">
        <v>-156075.51500000001</v>
      </c>
      <c r="T16" s="118">
        <v>-17661.312000000002</v>
      </c>
      <c r="U16" s="118">
        <v>-2.1999999999999999E-2</v>
      </c>
      <c r="V16" s="118">
        <v>10.779</v>
      </c>
      <c r="W16" s="118">
        <v>8118.4269999999997</v>
      </c>
      <c r="X16" s="118">
        <v>475.77600000000001</v>
      </c>
      <c r="Y16" s="118">
        <v>2412.8789999999999</v>
      </c>
      <c r="Z16" s="118">
        <v>21143.476999999999</v>
      </c>
      <c r="AA16" s="118">
        <v>14.047000000000001</v>
      </c>
      <c r="AB16" s="118">
        <v>0</v>
      </c>
      <c r="AC16" s="118">
        <v>23660.481</v>
      </c>
      <c r="AD16" s="118">
        <v>2822.6039999999998</v>
      </c>
      <c r="AE16" s="118">
        <v>52626.203999999998</v>
      </c>
      <c r="AF16" s="118">
        <v>294.15699999999998</v>
      </c>
      <c r="AG16" s="118">
        <v>20.204999999999998</v>
      </c>
      <c r="AH16" s="118">
        <v>8206.7919999999995</v>
      </c>
      <c r="AI16" s="118">
        <v>30161.062000000002</v>
      </c>
      <c r="AJ16" s="118">
        <v>544.48599999999999</v>
      </c>
      <c r="AK16" s="118">
        <v>3169.39</v>
      </c>
      <c r="AL16" s="118">
        <v>4987.9889999999996</v>
      </c>
      <c r="AM16" s="118">
        <v>20.021999999999998</v>
      </c>
      <c r="AN16" s="118">
        <v>603.70699999999999</v>
      </c>
      <c r="AO16" s="118">
        <v>3106.252</v>
      </c>
      <c r="AP16" s="118">
        <v>-235.06100000000001</v>
      </c>
      <c r="AQ16" s="118">
        <v>-136.214</v>
      </c>
      <c r="AR16" s="118">
        <v>-242.50200000000001</v>
      </c>
      <c r="AS16" s="118">
        <v>-1983.7449999999999</v>
      </c>
      <c r="AT16" s="118">
        <v>-43.473999999999997</v>
      </c>
      <c r="AU16" s="118">
        <v>-68.819999999999993</v>
      </c>
      <c r="AV16" s="118">
        <v>0</v>
      </c>
      <c r="AW16" s="118">
        <v>0</v>
      </c>
      <c r="AX16" s="118">
        <v>-488.87700000000001</v>
      </c>
      <c r="AY16" s="118">
        <v>0</v>
      </c>
      <c r="AZ16" s="118">
        <v>-31078.76</v>
      </c>
      <c r="BA16" s="118">
        <v>-594.49900000000002</v>
      </c>
      <c r="BB16" s="118">
        <v>0</v>
      </c>
      <c r="BC16" s="118">
        <v>-2768.152</v>
      </c>
      <c r="BD16" s="118">
        <v>0</v>
      </c>
      <c r="BE16" s="118">
        <v>-101.03</v>
      </c>
      <c r="BF16" s="118">
        <v>-570.66099999999994</v>
      </c>
      <c r="BG16" s="118">
        <v>0</v>
      </c>
      <c r="BH16" s="118">
        <v>50986.226000000002</v>
      </c>
      <c r="BI16" s="118">
        <v>6427.1840000000002</v>
      </c>
      <c r="BJ16" s="118">
        <v>-89256.215000000069</v>
      </c>
      <c r="BK16" s="118">
        <v>3076.3809999999999</v>
      </c>
      <c r="BL16" s="113"/>
      <c r="BM16" s="113"/>
    </row>
    <row r="17" spans="2:65">
      <c r="B17" s="123" t="s">
        <v>268</v>
      </c>
      <c r="C17" s="124" t="s">
        <v>269</v>
      </c>
      <c r="D17" s="111">
        <v>-189.297</v>
      </c>
      <c r="E17" s="111">
        <v>-386.90600000000001</v>
      </c>
      <c r="F17" s="111">
        <v>0</v>
      </c>
      <c r="G17" s="111">
        <v>-48219.161</v>
      </c>
      <c r="H17" s="111">
        <v>-955.60400000000004</v>
      </c>
      <c r="I17" s="111">
        <v>0</v>
      </c>
      <c r="J17" s="111">
        <v>0</v>
      </c>
      <c r="K17" s="111">
        <v>0</v>
      </c>
      <c r="L17" s="111">
        <v>0</v>
      </c>
      <c r="M17" s="111">
        <v>0</v>
      </c>
      <c r="N17" s="111">
        <v>-810.68100000000004</v>
      </c>
      <c r="O17" s="111">
        <v>-3113.6619999999998</v>
      </c>
      <c r="P17" s="111">
        <v>-786.84900000000005</v>
      </c>
      <c r="Q17" s="111">
        <v>-20563.156999999999</v>
      </c>
      <c r="R17" s="111">
        <v>-7.7789999999999999</v>
      </c>
      <c r="S17" s="111">
        <v>0</v>
      </c>
      <c r="T17" s="111">
        <v>0</v>
      </c>
      <c r="U17" s="111">
        <v>0</v>
      </c>
      <c r="V17" s="111">
        <v>0</v>
      </c>
      <c r="W17" s="111">
        <v>0</v>
      </c>
      <c r="X17" s="111">
        <v>-5.0970000000000004</v>
      </c>
      <c r="Y17" s="111">
        <v>-0.60599999999999998</v>
      </c>
      <c r="Z17" s="111">
        <v>-2E-3</v>
      </c>
      <c r="AA17" s="111">
        <v>0</v>
      </c>
      <c r="AB17" s="111">
        <v>0</v>
      </c>
      <c r="AC17" s="111">
        <v>0</v>
      </c>
      <c r="AD17" s="111">
        <v>-172.43299999999999</v>
      </c>
      <c r="AE17" s="111">
        <v>-139.554</v>
      </c>
      <c r="AF17" s="111">
        <v>0</v>
      </c>
      <c r="AG17" s="111">
        <v>0</v>
      </c>
      <c r="AH17" s="111">
        <v>-518.08100000000002</v>
      </c>
      <c r="AI17" s="111">
        <v>-261.483</v>
      </c>
      <c r="AJ17" s="111">
        <v>0</v>
      </c>
      <c r="AK17" s="111">
        <v>0</v>
      </c>
      <c r="AL17" s="111">
        <v>0</v>
      </c>
      <c r="AM17" s="111">
        <v>0</v>
      </c>
      <c r="AN17" s="111">
        <v>0</v>
      </c>
      <c r="AO17" s="111">
        <v>0</v>
      </c>
      <c r="AP17" s="111">
        <v>-60.975000000000001</v>
      </c>
      <c r="AQ17" s="111">
        <v>-12.438000000000001</v>
      </c>
      <c r="AR17" s="111">
        <v>-47.023000000000003</v>
      </c>
      <c r="AS17" s="111">
        <v>-916.98599999999999</v>
      </c>
      <c r="AT17" s="111">
        <v>-38.752000000000002</v>
      </c>
      <c r="AU17" s="111">
        <v>-51.018999999999998</v>
      </c>
      <c r="AV17" s="111">
        <v>0</v>
      </c>
      <c r="AW17" s="111">
        <v>0</v>
      </c>
      <c r="AX17" s="111">
        <v>-488.87700000000001</v>
      </c>
      <c r="AY17" s="111">
        <v>0</v>
      </c>
      <c r="AZ17" s="111">
        <v>-31078.76</v>
      </c>
      <c r="BA17" s="111">
        <v>-594.49900000000002</v>
      </c>
      <c r="BB17" s="111">
        <v>0</v>
      </c>
      <c r="BC17" s="111">
        <v>-2768.152</v>
      </c>
      <c r="BD17" s="111">
        <v>0</v>
      </c>
      <c r="BE17" s="111">
        <v>-101.03</v>
      </c>
      <c r="BF17" s="111">
        <v>-570.66099999999994</v>
      </c>
      <c r="BG17" s="111">
        <v>-487.18400000000003</v>
      </c>
      <c r="BH17" s="111">
        <v>46273.72</v>
      </c>
      <c r="BI17" s="111">
        <v>0</v>
      </c>
      <c r="BJ17" s="111">
        <v>-67072.987999999954</v>
      </c>
      <c r="BK17" s="111">
        <v>-10744.954</v>
      </c>
      <c r="BL17" s="113"/>
      <c r="BM17" s="113"/>
    </row>
    <row r="18" spans="2:65">
      <c r="B18" s="125" t="s">
        <v>270</v>
      </c>
      <c r="C18" s="126" t="s">
        <v>271</v>
      </c>
      <c r="D18" s="111">
        <v>-189.297</v>
      </c>
      <c r="E18" s="111">
        <v>-386.90600000000001</v>
      </c>
      <c r="F18" s="111">
        <v>0</v>
      </c>
      <c r="G18" s="111">
        <v>-48219.161</v>
      </c>
      <c r="H18" s="111">
        <v>-955.60400000000004</v>
      </c>
      <c r="I18" s="111">
        <v>0</v>
      </c>
      <c r="J18" s="111">
        <v>0</v>
      </c>
      <c r="K18" s="111">
        <v>0</v>
      </c>
      <c r="L18" s="111">
        <v>0</v>
      </c>
      <c r="M18" s="111">
        <v>0</v>
      </c>
      <c r="N18" s="111">
        <v>-446.16800000000001</v>
      </c>
      <c r="O18" s="111">
        <v>-1223.0419999999999</v>
      </c>
      <c r="P18" s="111">
        <v>-389.78699999999998</v>
      </c>
      <c r="Q18" s="111">
        <v>-19885.883000000002</v>
      </c>
      <c r="R18" s="111">
        <v>0</v>
      </c>
      <c r="S18" s="111">
        <v>0</v>
      </c>
      <c r="T18" s="111">
        <v>0</v>
      </c>
      <c r="U18" s="111">
        <v>0</v>
      </c>
      <c r="V18" s="111">
        <v>0</v>
      </c>
      <c r="W18" s="111">
        <v>0</v>
      </c>
      <c r="X18" s="111">
        <v>-5.0970000000000004</v>
      </c>
      <c r="Y18" s="111">
        <v>-0.60599999999999998</v>
      </c>
      <c r="Z18" s="111">
        <v>-2E-3</v>
      </c>
      <c r="AA18" s="111">
        <v>0</v>
      </c>
      <c r="AB18" s="111">
        <v>0</v>
      </c>
      <c r="AC18" s="111">
        <v>0</v>
      </c>
      <c r="AD18" s="111">
        <v>-172.43299999999999</v>
      </c>
      <c r="AE18" s="111">
        <v>-139.392</v>
      </c>
      <c r="AF18" s="111">
        <v>0</v>
      </c>
      <c r="AG18" s="111">
        <v>0</v>
      </c>
      <c r="AH18" s="111">
        <v>-463.57799999999997</v>
      </c>
      <c r="AI18" s="111">
        <v>0</v>
      </c>
      <c r="AJ18" s="111">
        <v>0</v>
      </c>
      <c r="AK18" s="111">
        <v>0</v>
      </c>
      <c r="AL18" s="111">
        <v>0</v>
      </c>
      <c r="AM18" s="111">
        <v>0</v>
      </c>
      <c r="AN18" s="111">
        <v>0</v>
      </c>
      <c r="AO18" s="111">
        <v>0</v>
      </c>
      <c r="AP18" s="111">
        <v>-60.177999999999997</v>
      </c>
      <c r="AQ18" s="111">
        <v>-5.3150000000000004</v>
      </c>
      <c r="AR18" s="111">
        <v>-44.296999999999997</v>
      </c>
      <c r="AS18" s="111">
        <v>-916.197</v>
      </c>
      <c r="AT18" s="111">
        <v>-35.871000000000002</v>
      </c>
      <c r="AU18" s="111">
        <v>-51.018999999999998</v>
      </c>
      <c r="AV18" s="111">
        <v>0</v>
      </c>
      <c r="AW18" s="111">
        <v>0</v>
      </c>
      <c r="AX18" s="111">
        <v>-488.87700000000001</v>
      </c>
      <c r="AY18" s="111">
        <v>0</v>
      </c>
      <c r="AZ18" s="111">
        <v>-31078.76</v>
      </c>
      <c r="BA18" s="111">
        <v>-593.98900000000003</v>
      </c>
      <c r="BB18" s="111">
        <v>0</v>
      </c>
      <c r="BC18" s="111">
        <v>-2513.6060000000002</v>
      </c>
      <c r="BD18" s="111">
        <v>0</v>
      </c>
      <c r="BE18" s="111">
        <v>-101.03</v>
      </c>
      <c r="BF18" s="111">
        <v>-568.59699999999998</v>
      </c>
      <c r="BG18" s="111">
        <v>-480.7</v>
      </c>
      <c r="BH18" s="111">
        <v>44272.879000000001</v>
      </c>
      <c r="BI18" s="111">
        <v>0</v>
      </c>
      <c r="BJ18" s="111">
        <v>-65142.512999999977</v>
      </c>
      <c r="BK18" s="111">
        <v>-8172.866</v>
      </c>
      <c r="BL18" s="113"/>
      <c r="BM18" s="113"/>
    </row>
    <row r="19" spans="2:65" collapsed="1">
      <c r="B19" s="125" t="s">
        <v>272</v>
      </c>
      <c r="C19" s="126" t="s">
        <v>273</v>
      </c>
      <c r="D19" s="111">
        <v>0</v>
      </c>
      <c r="E19" s="111">
        <v>0</v>
      </c>
      <c r="F19" s="111">
        <v>0</v>
      </c>
      <c r="G19" s="111">
        <v>0</v>
      </c>
      <c r="H19" s="111">
        <v>0</v>
      </c>
      <c r="I19" s="111">
        <v>0</v>
      </c>
      <c r="J19" s="111">
        <v>0</v>
      </c>
      <c r="K19" s="111">
        <v>0</v>
      </c>
      <c r="L19" s="111">
        <v>0</v>
      </c>
      <c r="M19" s="111">
        <v>0</v>
      </c>
      <c r="N19" s="111">
        <v>-364.51299999999998</v>
      </c>
      <c r="O19" s="111">
        <v>-1890.6189999999999</v>
      </c>
      <c r="P19" s="111">
        <v>-397.06200000000001</v>
      </c>
      <c r="Q19" s="111">
        <v>-677.274</v>
      </c>
      <c r="R19" s="111">
        <v>-7.7789999999999999</v>
      </c>
      <c r="S19" s="111">
        <v>0</v>
      </c>
      <c r="T19" s="111">
        <v>0</v>
      </c>
      <c r="U19" s="111">
        <v>0</v>
      </c>
      <c r="V19" s="111">
        <v>0</v>
      </c>
      <c r="W19" s="111">
        <v>0</v>
      </c>
      <c r="X19" s="111">
        <v>0</v>
      </c>
      <c r="Y19" s="111">
        <v>0</v>
      </c>
      <c r="Z19" s="111">
        <v>0</v>
      </c>
      <c r="AA19" s="111">
        <v>0</v>
      </c>
      <c r="AB19" s="111">
        <v>0</v>
      </c>
      <c r="AC19" s="111">
        <v>0</v>
      </c>
      <c r="AD19" s="111">
        <v>0</v>
      </c>
      <c r="AE19" s="111">
        <v>-0.16200000000000001</v>
      </c>
      <c r="AF19" s="111">
        <v>0</v>
      </c>
      <c r="AG19" s="111">
        <v>0</v>
      </c>
      <c r="AH19" s="111">
        <v>-54.503</v>
      </c>
      <c r="AI19" s="111">
        <v>-261.483</v>
      </c>
      <c r="AJ19" s="111">
        <v>0</v>
      </c>
      <c r="AK19" s="111">
        <v>0</v>
      </c>
      <c r="AL19" s="111">
        <v>0</v>
      </c>
      <c r="AM19" s="111">
        <v>0</v>
      </c>
      <c r="AN19" s="111">
        <v>0</v>
      </c>
      <c r="AO19" s="111">
        <v>0</v>
      </c>
      <c r="AP19" s="111">
        <v>-0.79800000000000004</v>
      </c>
      <c r="AQ19" s="111">
        <v>-7.1239999999999997</v>
      </c>
      <c r="AR19" s="111">
        <v>-2.726</v>
      </c>
      <c r="AS19" s="111">
        <v>-0.79</v>
      </c>
      <c r="AT19" s="111">
        <v>-2.8809999999999998</v>
      </c>
      <c r="AU19" s="111">
        <v>0</v>
      </c>
      <c r="AV19" s="111">
        <v>0</v>
      </c>
      <c r="AW19" s="111">
        <v>0</v>
      </c>
      <c r="AX19" s="111">
        <v>0</v>
      </c>
      <c r="AY19" s="111">
        <v>0</v>
      </c>
      <c r="AZ19" s="111">
        <v>0</v>
      </c>
      <c r="BA19" s="111">
        <v>-0.51100000000000001</v>
      </c>
      <c r="BB19" s="111">
        <v>0</v>
      </c>
      <c r="BC19" s="111">
        <v>-254.54599999999999</v>
      </c>
      <c r="BD19" s="111">
        <v>0</v>
      </c>
      <c r="BE19" s="111">
        <v>0</v>
      </c>
      <c r="BF19" s="111">
        <v>-2.0640000000000001</v>
      </c>
      <c r="BG19" s="111">
        <v>-6.484</v>
      </c>
      <c r="BH19" s="111">
        <v>2000.8409999999999</v>
      </c>
      <c r="BI19" s="111">
        <v>0</v>
      </c>
      <c r="BJ19" s="111">
        <v>-1930.4779999999992</v>
      </c>
      <c r="BK19" s="111">
        <v>-2572.0880000000002</v>
      </c>
      <c r="BL19" s="113"/>
      <c r="BM19" s="113"/>
    </row>
    <row r="20" spans="2:65">
      <c r="B20" s="123" t="s">
        <v>274</v>
      </c>
      <c r="C20" s="124" t="s">
        <v>275</v>
      </c>
      <c r="D20" s="111">
        <v>0</v>
      </c>
      <c r="E20" s="111">
        <v>0</v>
      </c>
      <c r="F20" s="111">
        <v>0</v>
      </c>
      <c r="G20" s="111">
        <v>-2526.2600000000002</v>
      </c>
      <c r="H20" s="111">
        <v>0</v>
      </c>
      <c r="I20" s="111">
        <v>0</v>
      </c>
      <c r="J20" s="111">
        <v>0</v>
      </c>
      <c r="K20" s="111">
        <v>0</v>
      </c>
      <c r="L20" s="111">
        <v>0</v>
      </c>
      <c r="M20" s="111">
        <v>0</v>
      </c>
      <c r="N20" s="111">
        <v>0</v>
      </c>
      <c r="O20" s="111">
        <v>0</v>
      </c>
      <c r="P20" s="111">
        <v>0</v>
      </c>
      <c r="Q20" s="111">
        <v>-6612.1949999999997</v>
      </c>
      <c r="R20" s="111">
        <v>-560.75800000000004</v>
      </c>
      <c r="S20" s="111">
        <v>0</v>
      </c>
      <c r="T20" s="111">
        <v>0</v>
      </c>
      <c r="U20" s="111">
        <v>0</v>
      </c>
      <c r="V20" s="111">
        <v>0</v>
      </c>
      <c r="W20" s="111">
        <v>-422.47199999999998</v>
      </c>
      <c r="X20" s="111">
        <v>-76.41</v>
      </c>
      <c r="Y20" s="111">
        <v>0</v>
      </c>
      <c r="Z20" s="111">
        <v>-3.0000000000000001E-3</v>
      </c>
      <c r="AA20" s="111">
        <v>0</v>
      </c>
      <c r="AB20" s="111">
        <v>0</v>
      </c>
      <c r="AC20" s="111">
        <v>0</v>
      </c>
      <c r="AD20" s="111">
        <v>-1.1619999999999999</v>
      </c>
      <c r="AE20" s="111">
        <v>0</v>
      </c>
      <c r="AF20" s="111">
        <v>0</v>
      </c>
      <c r="AG20" s="111">
        <v>0</v>
      </c>
      <c r="AH20" s="111">
        <v>-152.37100000000001</v>
      </c>
      <c r="AI20" s="111">
        <v>-755.851</v>
      </c>
      <c r="AJ20" s="111">
        <v>0</v>
      </c>
      <c r="AK20" s="111">
        <v>0</v>
      </c>
      <c r="AL20" s="111">
        <v>0</v>
      </c>
      <c r="AM20" s="111">
        <v>0</v>
      </c>
      <c r="AN20" s="111">
        <v>0</v>
      </c>
      <c r="AO20" s="111">
        <v>-494.00799999999998</v>
      </c>
      <c r="AP20" s="111">
        <v>-71.546999999999997</v>
      </c>
      <c r="AQ20" s="111">
        <v>-123.77500000000001</v>
      </c>
      <c r="AR20" s="111">
        <v>-171.54599999999999</v>
      </c>
      <c r="AS20" s="111">
        <v>-1050.1880000000001</v>
      </c>
      <c r="AT20" s="111">
        <v>-1.5620000000000001</v>
      </c>
      <c r="AU20" s="111">
        <v>0</v>
      </c>
      <c r="AV20" s="111">
        <v>0</v>
      </c>
      <c r="AW20" s="111">
        <v>0</v>
      </c>
      <c r="AX20" s="111">
        <v>0</v>
      </c>
      <c r="AY20" s="111">
        <v>0</v>
      </c>
      <c r="AZ20" s="111">
        <v>0</v>
      </c>
      <c r="BA20" s="111">
        <v>0</v>
      </c>
      <c r="BB20" s="111">
        <v>0</v>
      </c>
      <c r="BC20" s="111">
        <v>0</v>
      </c>
      <c r="BD20" s="111">
        <v>0</v>
      </c>
      <c r="BE20" s="111">
        <v>0</v>
      </c>
      <c r="BF20" s="111">
        <v>0</v>
      </c>
      <c r="BG20" s="111">
        <v>0</v>
      </c>
      <c r="BH20" s="111">
        <v>4698.59</v>
      </c>
      <c r="BI20" s="111">
        <v>5993.451</v>
      </c>
      <c r="BJ20" s="111">
        <v>-2328.067</v>
      </c>
      <c r="BK20" s="111">
        <v>-1841.09</v>
      </c>
      <c r="BL20" s="113"/>
      <c r="BM20" s="113"/>
    </row>
    <row r="21" spans="2:65">
      <c r="B21" s="125" t="s">
        <v>276</v>
      </c>
      <c r="C21" s="126" t="s">
        <v>277</v>
      </c>
      <c r="D21" s="111">
        <v>0</v>
      </c>
      <c r="E21" s="111">
        <v>0</v>
      </c>
      <c r="F21" s="111">
        <v>0</v>
      </c>
      <c r="G21" s="111">
        <v>0</v>
      </c>
      <c r="H21" s="111">
        <v>0</v>
      </c>
      <c r="I21" s="111">
        <v>0</v>
      </c>
      <c r="J21" s="111">
        <v>0</v>
      </c>
      <c r="K21" s="111">
        <v>0</v>
      </c>
      <c r="L21" s="111">
        <v>0</v>
      </c>
      <c r="M21" s="111">
        <v>0</v>
      </c>
      <c r="N21" s="111">
        <v>0</v>
      </c>
      <c r="O21" s="111">
        <v>0</v>
      </c>
      <c r="P21" s="111">
        <v>0</v>
      </c>
      <c r="Q21" s="111">
        <v>-6026.31</v>
      </c>
      <c r="R21" s="111">
        <v>-421.649</v>
      </c>
      <c r="S21" s="111">
        <v>0</v>
      </c>
      <c r="T21" s="111">
        <v>0</v>
      </c>
      <c r="U21" s="111">
        <v>0</v>
      </c>
      <c r="V21" s="111">
        <v>0</v>
      </c>
      <c r="W21" s="111">
        <v>0</v>
      </c>
      <c r="X21" s="111">
        <v>-15.548</v>
      </c>
      <c r="Y21" s="111">
        <v>0</v>
      </c>
      <c r="Z21" s="111">
        <v>-3.0000000000000001E-3</v>
      </c>
      <c r="AA21" s="111">
        <v>0</v>
      </c>
      <c r="AB21" s="111">
        <v>0</v>
      </c>
      <c r="AC21" s="111">
        <v>0</v>
      </c>
      <c r="AD21" s="111">
        <v>-0.59599999999999997</v>
      </c>
      <c r="AE21" s="111">
        <v>0</v>
      </c>
      <c r="AF21" s="111">
        <v>0</v>
      </c>
      <c r="AG21" s="111">
        <v>0</v>
      </c>
      <c r="AH21" s="111">
        <v>-30.007000000000001</v>
      </c>
      <c r="AI21" s="111">
        <v>0</v>
      </c>
      <c r="AJ21" s="111">
        <v>0</v>
      </c>
      <c r="AK21" s="111">
        <v>0</v>
      </c>
      <c r="AL21" s="111">
        <v>0</v>
      </c>
      <c r="AM21" s="111">
        <v>0</v>
      </c>
      <c r="AN21" s="111">
        <v>0</v>
      </c>
      <c r="AO21" s="111">
        <v>0</v>
      </c>
      <c r="AP21" s="111">
        <v>-71.453000000000003</v>
      </c>
      <c r="AQ21" s="111">
        <v>-78.215000000000003</v>
      </c>
      <c r="AR21" s="111">
        <v>-10.877000000000001</v>
      </c>
      <c r="AS21" s="111">
        <v>-66.045000000000002</v>
      </c>
      <c r="AT21" s="111">
        <v>-0.755</v>
      </c>
      <c r="AU21" s="111">
        <v>0</v>
      </c>
      <c r="AV21" s="111">
        <v>0</v>
      </c>
      <c r="AW21" s="111">
        <v>0</v>
      </c>
      <c r="AX21" s="111">
        <v>0</v>
      </c>
      <c r="AY21" s="111">
        <v>0</v>
      </c>
      <c r="AZ21" s="111">
        <v>0</v>
      </c>
      <c r="BA21" s="111">
        <v>0</v>
      </c>
      <c r="BB21" s="111">
        <v>0</v>
      </c>
      <c r="BC21" s="111">
        <v>0</v>
      </c>
      <c r="BD21" s="111">
        <v>0</v>
      </c>
      <c r="BE21" s="111">
        <v>0</v>
      </c>
      <c r="BF21" s="111">
        <v>0</v>
      </c>
      <c r="BG21" s="111">
        <v>0</v>
      </c>
      <c r="BH21" s="111">
        <v>2631.0659999999998</v>
      </c>
      <c r="BI21" s="111">
        <v>2566.6770000000001</v>
      </c>
      <c r="BJ21" s="111">
        <v>-1523.7150000000006</v>
      </c>
      <c r="BK21" s="111">
        <v>-227.34399999999999</v>
      </c>
      <c r="BL21" s="113"/>
      <c r="BM21" s="113"/>
    </row>
    <row r="22" spans="2:65" collapsed="1">
      <c r="B22" s="125" t="s">
        <v>278</v>
      </c>
      <c r="C22" s="126" t="s">
        <v>279</v>
      </c>
      <c r="D22" s="111">
        <v>0</v>
      </c>
      <c r="E22" s="111">
        <v>0</v>
      </c>
      <c r="F22" s="111">
        <v>0</v>
      </c>
      <c r="G22" s="111">
        <v>-2526.2600000000002</v>
      </c>
      <c r="H22" s="111">
        <v>0</v>
      </c>
      <c r="I22" s="111">
        <v>0</v>
      </c>
      <c r="J22" s="111">
        <v>0</v>
      </c>
      <c r="K22" s="111">
        <v>0</v>
      </c>
      <c r="L22" s="111">
        <v>0</v>
      </c>
      <c r="M22" s="111">
        <v>0</v>
      </c>
      <c r="N22" s="111">
        <v>0</v>
      </c>
      <c r="O22" s="111">
        <v>0</v>
      </c>
      <c r="P22" s="111">
        <v>0</v>
      </c>
      <c r="Q22" s="111">
        <v>-585.88499999999999</v>
      </c>
      <c r="R22" s="111">
        <v>-139.10900000000001</v>
      </c>
      <c r="S22" s="111">
        <v>0</v>
      </c>
      <c r="T22" s="111">
        <v>0</v>
      </c>
      <c r="U22" s="111">
        <v>0</v>
      </c>
      <c r="V22" s="111">
        <v>0</v>
      </c>
      <c r="W22" s="111">
        <v>-422.47199999999998</v>
      </c>
      <c r="X22" s="111">
        <v>-60.862000000000002</v>
      </c>
      <c r="Y22" s="111">
        <v>0</v>
      </c>
      <c r="Z22" s="111">
        <v>0</v>
      </c>
      <c r="AA22" s="111">
        <v>0</v>
      </c>
      <c r="AB22" s="111">
        <v>0</v>
      </c>
      <c r="AC22" s="111">
        <v>0</v>
      </c>
      <c r="AD22" s="111">
        <v>-0.56599999999999995</v>
      </c>
      <c r="AE22" s="111">
        <v>0</v>
      </c>
      <c r="AF22" s="111">
        <v>0</v>
      </c>
      <c r="AG22" s="111">
        <v>0</v>
      </c>
      <c r="AH22" s="111">
        <v>-122.364</v>
      </c>
      <c r="AI22" s="111">
        <v>-755.851</v>
      </c>
      <c r="AJ22" s="111">
        <v>0</v>
      </c>
      <c r="AK22" s="111">
        <v>0</v>
      </c>
      <c r="AL22" s="111">
        <v>0</v>
      </c>
      <c r="AM22" s="111">
        <v>0</v>
      </c>
      <c r="AN22" s="111">
        <v>0</v>
      </c>
      <c r="AO22" s="111">
        <v>-494.00799999999998</v>
      </c>
      <c r="AP22" s="111">
        <v>-9.4E-2</v>
      </c>
      <c r="AQ22" s="111">
        <v>-45.56</v>
      </c>
      <c r="AR22" s="111">
        <v>-160.66999999999999</v>
      </c>
      <c r="AS22" s="111">
        <v>-984.14300000000003</v>
      </c>
      <c r="AT22" s="111">
        <v>-0.80700000000000005</v>
      </c>
      <c r="AU22" s="111">
        <v>0</v>
      </c>
      <c r="AV22" s="111">
        <v>0</v>
      </c>
      <c r="AW22" s="111">
        <v>0</v>
      </c>
      <c r="AX22" s="111">
        <v>0</v>
      </c>
      <c r="AY22" s="111">
        <v>0</v>
      </c>
      <c r="AZ22" s="111">
        <v>0</v>
      </c>
      <c r="BA22" s="111">
        <v>0</v>
      </c>
      <c r="BB22" s="111">
        <v>0</v>
      </c>
      <c r="BC22" s="111">
        <v>0</v>
      </c>
      <c r="BD22" s="111">
        <v>0</v>
      </c>
      <c r="BE22" s="111">
        <v>0</v>
      </c>
      <c r="BF22" s="111">
        <v>0</v>
      </c>
      <c r="BG22" s="111">
        <v>0</v>
      </c>
      <c r="BH22" s="111">
        <v>2067.5230000000001</v>
      </c>
      <c r="BI22" s="111">
        <v>3426.7739999999999</v>
      </c>
      <c r="BJ22" s="111">
        <v>-804.35400000000072</v>
      </c>
      <c r="BK22" s="111">
        <v>-1613.7460000000001</v>
      </c>
      <c r="BL22" s="113"/>
      <c r="BM22" s="113"/>
    </row>
    <row r="23" spans="2:65">
      <c r="B23" s="123" t="s">
        <v>280</v>
      </c>
      <c r="C23" s="124" t="s">
        <v>281</v>
      </c>
      <c r="D23" s="111">
        <v>0</v>
      </c>
      <c r="E23" s="111">
        <v>0</v>
      </c>
      <c r="F23" s="111">
        <v>0</v>
      </c>
      <c r="G23" s="111">
        <v>0</v>
      </c>
      <c r="H23" s="111">
        <v>0</v>
      </c>
      <c r="I23" s="111">
        <v>0</v>
      </c>
      <c r="J23" s="111">
        <v>0</v>
      </c>
      <c r="K23" s="111">
        <v>0</v>
      </c>
      <c r="L23" s="111">
        <v>0</v>
      </c>
      <c r="M23" s="111">
        <v>0</v>
      </c>
      <c r="N23" s="111">
        <v>0</v>
      </c>
      <c r="O23" s="111">
        <v>0</v>
      </c>
      <c r="P23" s="111">
        <v>0</v>
      </c>
      <c r="Q23" s="111">
        <v>-40.896000000000001</v>
      </c>
      <c r="R23" s="111">
        <v>-293.99599999999998</v>
      </c>
      <c r="S23" s="111">
        <v>0</v>
      </c>
      <c r="T23" s="111">
        <v>0</v>
      </c>
      <c r="U23" s="111">
        <v>0</v>
      </c>
      <c r="V23" s="111">
        <v>0</v>
      </c>
      <c r="W23" s="111">
        <v>0</v>
      </c>
      <c r="X23" s="111">
        <v>-72.200999999999993</v>
      </c>
      <c r="Y23" s="111">
        <v>0</v>
      </c>
      <c r="Z23" s="111">
        <v>0</v>
      </c>
      <c r="AA23" s="111">
        <v>0</v>
      </c>
      <c r="AB23" s="111">
        <v>0</v>
      </c>
      <c r="AC23" s="111">
        <v>0</v>
      </c>
      <c r="AD23" s="111">
        <v>-0.628</v>
      </c>
      <c r="AE23" s="111">
        <v>-0.29899999999999999</v>
      </c>
      <c r="AF23" s="111">
        <v>-0.16</v>
      </c>
      <c r="AG23" s="111">
        <v>0</v>
      </c>
      <c r="AH23" s="111">
        <v>-200.93799999999999</v>
      </c>
      <c r="AI23" s="111">
        <v>0</v>
      </c>
      <c r="AJ23" s="111">
        <v>0</v>
      </c>
      <c r="AK23" s="111">
        <v>0</v>
      </c>
      <c r="AL23" s="111">
        <v>0</v>
      </c>
      <c r="AM23" s="111">
        <v>0</v>
      </c>
      <c r="AN23" s="111">
        <v>0</v>
      </c>
      <c r="AO23" s="111">
        <v>-16.277000000000001</v>
      </c>
      <c r="AP23" s="111">
        <v>-102.539</v>
      </c>
      <c r="AQ23" s="111">
        <v>0</v>
      </c>
      <c r="AR23" s="111">
        <v>-23.931999999999999</v>
      </c>
      <c r="AS23" s="111">
        <v>-16.57</v>
      </c>
      <c r="AT23" s="111">
        <v>-3.16</v>
      </c>
      <c r="AU23" s="111">
        <v>-17.800999999999998</v>
      </c>
      <c r="AV23" s="111">
        <v>0</v>
      </c>
      <c r="AW23" s="111">
        <v>0</v>
      </c>
      <c r="AX23" s="111">
        <v>0</v>
      </c>
      <c r="AY23" s="111">
        <v>0</v>
      </c>
      <c r="AZ23" s="111">
        <v>0</v>
      </c>
      <c r="BA23" s="111">
        <v>0</v>
      </c>
      <c r="BB23" s="111">
        <v>0</v>
      </c>
      <c r="BC23" s="111">
        <v>0</v>
      </c>
      <c r="BD23" s="111">
        <v>0</v>
      </c>
      <c r="BE23" s="111">
        <v>0</v>
      </c>
      <c r="BF23" s="111">
        <v>0</v>
      </c>
      <c r="BG23" s="111">
        <v>0</v>
      </c>
      <c r="BH23" s="111">
        <v>0</v>
      </c>
      <c r="BI23" s="111">
        <v>500.03899999999999</v>
      </c>
      <c r="BJ23" s="111">
        <v>-289.35800000000006</v>
      </c>
      <c r="BK23" s="111">
        <v>-164.001</v>
      </c>
      <c r="BL23" s="113"/>
      <c r="BM23" s="113"/>
    </row>
    <row r="24" spans="2:65">
      <c r="B24" s="125" t="s">
        <v>282</v>
      </c>
      <c r="C24" s="126" t="s">
        <v>283</v>
      </c>
      <c r="D24" s="111">
        <v>0</v>
      </c>
      <c r="E24" s="111">
        <v>0</v>
      </c>
      <c r="F24" s="111">
        <v>0</v>
      </c>
      <c r="G24" s="111">
        <v>0</v>
      </c>
      <c r="H24" s="111">
        <v>0</v>
      </c>
      <c r="I24" s="111">
        <v>0</v>
      </c>
      <c r="J24" s="111">
        <v>0</v>
      </c>
      <c r="K24" s="111">
        <v>0</v>
      </c>
      <c r="L24" s="111">
        <v>0</v>
      </c>
      <c r="M24" s="111">
        <v>0</v>
      </c>
      <c r="N24" s="111">
        <v>0</v>
      </c>
      <c r="O24" s="111">
        <v>0</v>
      </c>
      <c r="P24" s="111">
        <v>0</v>
      </c>
      <c r="Q24" s="111">
        <v>-40.896000000000001</v>
      </c>
      <c r="R24" s="111">
        <v>-286.411</v>
      </c>
      <c r="S24" s="111">
        <v>0</v>
      </c>
      <c r="T24" s="111">
        <v>0</v>
      </c>
      <c r="U24" s="111">
        <v>0</v>
      </c>
      <c r="V24" s="111">
        <v>0</v>
      </c>
      <c r="W24" s="111">
        <v>0</v>
      </c>
      <c r="X24" s="111">
        <v>-71.036000000000001</v>
      </c>
      <c r="Y24" s="111">
        <v>0</v>
      </c>
      <c r="Z24" s="111">
        <v>0</v>
      </c>
      <c r="AA24" s="111">
        <v>0</v>
      </c>
      <c r="AB24" s="111">
        <v>0</v>
      </c>
      <c r="AC24" s="111">
        <v>0</v>
      </c>
      <c r="AD24" s="111">
        <v>-0.628</v>
      </c>
      <c r="AE24" s="111">
        <v>-1.2E-2</v>
      </c>
      <c r="AF24" s="111">
        <v>-0.16</v>
      </c>
      <c r="AG24" s="111">
        <v>0</v>
      </c>
      <c r="AH24" s="111">
        <v>-158.15700000000001</v>
      </c>
      <c r="AI24" s="111">
        <v>0</v>
      </c>
      <c r="AJ24" s="111">
        <v>0</v>
      </c>
      <c r="AK24" s="111">
        <v>0</v>
      </c>
      <c r="AL24" s="111">
        <v>0</v>
      </c>
      <c r="AM24" s="111">
        <v>0</v>
      </c>
      <c r="AN24" s="111">
        <v>0</v>
      </c>
      <c r="AO24" s="111">
        <v>0</v>
      </c>
      <c r="AP24" s="111">
        <v>0</v>
      </c>
      <c r="AQ24" s="111">
        <v>0</v>
      </c>
      <c r="AR24" s="111">
        <v>0</v>
      </c>
      <c r="AS24" s="111">
        <v>0</v>
      </c>
      <c r="AT24" s="111">
        <v>-3.16</v>
      </c>
      <c r="AU24" s="111">
        <v>-17.800999999999998</v>
      </c>
      <c r="AV24" s="111">
        <v>0</v>
      </c>
      <c r="AW24" s="111">
        <v>0</v>
      </c>
      <c r="AX24" s="111">
        <v>0</v>
      </c>
      <c r="AY24" s="111">
        <v>0</v>
      </c>
      <c r="AZ24" s="111">
        <v>0</v>
      </c>
      <c r="BA24" s="111">
        <v>0</v>
      </c>
      <c r="BB24" s="111">
        <v>0</v>
      </c>
      <c r="BC24" s="111">
        <v>0</v>
      </c>
      <c r="BD24" s="111">
        <v>0</v>
      </c>
      <c r="BE24" s="111">
        <v>0</v>
      </c>
      <c r="BF24" s="111">
        <v>0</v>
      </c>
      <c r="BG24" s="111">
        <v>0</v>
      </c>
      <c r="BH24" s="111">
        <v>0</v>
      </c>
      <c r="BI24" s="111">
        <v>239.30500000000001</v>
      </c>
      <c r="BJ24" s="111">
        <v>-338.95600000000007</v>
      </c>
      <c r="BK24" s="111">
        <v>-20.960999999999999</v>
      </c>
      <c r="BL24" s="113"/>
      <c r="BM24" s="113"/>
    </row>
    <row r="25" spans="2:65" collapsed="1">
      <c r="B25" s="125" t="s">
        <v>284</v>
      </c>
      <c r="C25" s="126" t="s">
        <v>285</v>
      </c>
      <c r="D25" s="111">
        <v>0</v>
      </c>
      <c r="E25" s="111">
        <v>0</v>
      </c>
      <c r="F25" s="111">
        <v>0</v>
      </c>
      <c r="G25" s="111">
        <v>0</v>
      </c>
      <c r="H25" s="111">
        <v>0</v>
      </c>
      <c r="I25" s="111">
        <v>0</v>
      </c>
      <c r="J25" s="111">
        <v>0</v>
      </c>
      <c r="K25" s="111">
        <v>0</v>
      </c>
      <c r="L25" s="111">
        <v>0</v>
      </c>
      <c r="M25" s="111">
        <v>0</v>
      </c>
      <c r="N25" s="111">
        <v>0</v>
      </c>
      <c r="O25" s="111">
        <v>0</v>
      </c>
      <c r="P25" s="111">
        <v>0</v>
      </c>
      <c r="Q25" s="111">
        <v>0</v>
      </c>
      <c r="R25" s="111">
        <v>-7.585</v>
      </c>
      <c r="S25" s="111">
        <v>0</v>
      </c>
      <c r="T25" s="111">
        <v>0</v>
      </c>
      <c r="U25" s="111">
        <v>0</v>
      </c>
      <c r="V25" s="111">
        <v>0</v>
      </c>
      <c r="W25" s="111">
        <v>0</v>
      </c>
      <c r="X25" s="111">
        <v>-1.165</v>
      </c>
      <c r="Y25" s="111">
        <v>0</v>
      </c>
      <c r="Z25" s="111">
        <v>0</v>
      </c>
      <c r="AA25" s="111">
        <v>0</v>
      </c>
      <c r="AB25" s="111">
        <v>0</v>
      </c>
      <c r="AC25" s="111">
        <v>0</v>
      </c>
      <c r="AD25" s="111">
        <v>-1E-3</v>
      </c>
      <c r="AE25" s="111">
        <v>-0.28699999999999998</v>
      </c>
      <c r="AF25" s="111">
        <v>0</v>
      </c>
      <c r="AG25" s="111">
        <v>0</v>
      </c>
      <c r="AH25" s="111">
        <v>-42.780999999999999</v>
      </c>
      <c r="AI25" s="111">
        <v>0</v>
      </c>
      <c r="AJ25" s="111">
        <v>0</v>
      </c>
      <c r="AK25" s="111">
        <v>0</v>
      </c>
      <c r="AL25" s="111">
        <v>0</v>
      </c>
      <c r="AM25" s="111">
        <v>0</v>
      </c>
      <c r="AN25" s="111">
        <v>0</v>
      </c>
      <c r="AO25" s="111">
        <v>-16.277000000000001</v>
      </c>
      <c r="AP25" s="111">
        <v>-102.539</v>
      </c>
      <c r="AQ25" s="111">
        <v>0</v>
      </c>
      <c r="AR25" s="111">
        <v>-23.931999999999999</v>
      </c>
      <c r="AS25" s="111">
        <v>-16.57</v>
      </c>
      <c r="AT25" s="111">
        <v>0</v>
      </c>
      <c r="AU25" s="111">
        <v>0</v>
      </c>
      <c r="AV25" s="111">
        <v>0</v>
      </c>
      <c r="AW25" s="111">
        <v>0</v>
      </c>
      <c r="AX25" s="111">
        <v>0</v>
      </c>
      <c r="AY25" s="111">
        <v>0</v>
      </c>
      <c r="AZ25" s="111">
        <v>0</v>
      </c>
      <c r="BA25" s="111">
        <v>0</v>
      </c>
      <c r="BB25" s="111">
        <v>0</v>
      </c>
      <c r="BC25" s="111">
        <v>0</v>
      </c>
      <c r="BD25" s="111">
        <v>0</v>
      </c>
      <c r="BE25" s="111">
        <v>0</v>
      </c>
      <c r="BF25" s="111">
        <v>0</v>
      </c>
      <c r="BG25" s="111">
        <v>0</v>
      </c>
      <c r="BH25" s="111">
        <v>0</v>
      </c>
      <c r="BI25" s="111">
        <v>260.733</v>
      </c>
      <c r="BJ25" s="111">
        <v>49.596000000000032</v>
      </c>
      <c r="BK25" s="111">
        <v>-143.041</v>
      </c>
      <c r="BL25" s="113"/>
      <c r="BM25" s="113"/>
    </row>
    <row r="26" spans="2:65">
      <c r="B26" s="123" t="s">
        <v>286</v>
      </c>
      <c r="C26" s="124" t="s">
        <v>287</v>
      </c>
      <c r="D26" s="111">
        <v>0</v>
      </c>
      <c r="E26" s="111">
        <v>0</v>
      </c>
      <c r="F26" s="111">
        <v>0</v>
      </c>
      <c r="G26" s="111">
        <v>0</v>
      </c>
      <c r="H26" s="111">
        <v>0</v>
      </c>
      <c r="I26" s="111">
        <v>0</v>
      </c>
      <c r="J26" s="111">
        <v>0</v>
      </c>
      <c r="K26" s="111">
        <v>0</v>
      </c>
      <c r="L26" s="111">
        <v>0</v>
      </c>
      <c r="M26" s="111">
        <v>0</v>
      </c>
      <c r="N26" s="111">
        <v>0</v>
      </c>
      <c r="O26" s="111">
        <v>0</v>
      </c>
      <c r="P26" s="111">
        <v>0</v>
      </c>
      <c r="Q26" s="111">
        <v>0</v>
      </c>
      <c r="R26" s="111">
        <v>0</v>
      </c>
      <c r="S26" s="111">
        <v>0</v>
      </c>
      <c r="T26" s="111">
        <v>0</v>
      </c>
      <c r="U26" s="111">
        <v>0</v>
      </c>
      <c r="V26" s="111">
        <v>0</v>
      </c>
      <c r="W26" s="111">
        <v>0</v>
      </c>
      <c r="X26" s="111">
        <v>0</v>
      </c>
      <c r="Y26" s="111">
        <v>0</v>
      </c>
      <c r="Z26" s="111">
        <v>0</v>
      </c>
      <c r="AA26" s="111">
        <v>0</v>
      </c>
      <c r="AB26" s="111">
        <v>0</v>
      </c>
      <c r="AC26" s="111">
        <v>0</v>
      </c>
      <c r="AD26" s="111">
        <v>0</v>
      </c>
      <c r="AE26" s="111">
        <v>0</v>
      </c>
      <c r="AF26" s="111">
        <v>0</v>
      </c>
      <c r="AG26" s="111">
        <v>0</v>
      </c>
      <c r="AH26" s="111">
        <v>0</v>
      </c>
      <c r="AI26" s="111">
        <v>0</v>
      </c>
      <c r="AJ26" s="111">
        <v>0</v>
      </c>
      <c r="AK26" s="111">
        <v>0</v>
      </c>
      <c r="AL26" s="111">
        <v>0</v>
      </c>
      <c r="AM26" s="111">
        <v>0</v>
      </c>
      <c r="AN26" s="111">
        <v>0</v>
      </c>
      <c r="AO26" s="111">
        <v>0</v>
      </c>
      <c r="AP26" s="111">
        <v>0</v>
      </c>
      <c r="AQ26" s="111">
        <v>0</v>
      </c>
      <c r="AR26" s="111">
        <v>0</v>
      </c>
      <c r="AS26" s="111">
        <v>0</v>
      </c>
      <c r="AT26" s="111">
        <v>0</v>
      </c>
      <c r="AU26" s="111">
        <v>0</v>
      </c>
      <c r="AV26" s="111">
        <v>0</v>
      </c>
      <c r="AW26" s="111">
        <v>0</v>
      </c>
      <c r="AX26" s="111">
        <v>0</v>
      </c>
      <c r="AY26" s="111">
        <v>0</v>
      </c>
      <c r="AZ26" s="111">
        <v>0</v>
      </c>
      <c r="BA26" s="111">
        <v>0</v>
      </c>
      <c r="BB26" s="111">
        <v>0</v>
      </c>
      <c r="BC26" s="111">
        <v>0</v>
      </c>
      <c r="BD26" s="111">
        <v>0</v>
      </c>
      <c r="BE26" s="111">
        <v>0</v>
      </c>
      <c r="BF26" s="111">
        <v>0</v>
      </c>
      <c r="BG26" s="111">
        <v>0</v>
      </c>
      <c r="BH26" s="111">
        <v>13.916</v>
      </c>
      <c r="BI26" s="111">
        <v>-66.305000000000007</v>
      </c>
      <c r="BJ26" s="111">
        <v>-52.38900000000001</v>
      </c>
      <c r="BK26" s="111">
        <v>0</v>
      </c>
      <c r="BL26" s="113"/>
      <c r="BM26" s="113"/>
    </row>
    <row r="27" spans="2:65">
      <c r="B27" s="123" t="s">
        <v>288</v>
      </c>
      <c r="C27" s="124" t="s">
        <v>289</v>
      </c>
      <c r="D27" s="111">
        <v>0</v>
      </c>
      <c r="E27" s="111">
        <v>0</v>
      </c>
      <c r="F27" s="111">
        <v>-17195.615000000002</v>
      </c>
      <c r="G27" s="111">
        <v>0</v>
      </c>
      <c r="H27" s="111">
        <v>0</v>
      </c>
      <c r="I27" s="111">
        <v>0</v>
      </c>
      <c r="J27" s="111">
        <v>0</v>
      </c>
      <c r="K27" s="111">
        <v>0</v>
      </c>
      <c r="L27" s="111">
        <v>11619.746999999999</v>
      </c>
      <c r="M27" s="111">
        <v>560.74099999999999</v>
      </c>
      <c r="N27" s="111">
        <v>3609.4140000000002</v>
      </c>
      <c r="O27" s="111">
        <v>0</v>
      </c>
      <c r="P27" s="111">
        <v>0</v>
      </c>
      <c r="Q27" s="111">
        <v>0</v>
      </c>
      <c r="R27" s="111">
        <v>0</v>
      </c>
      <c r="S27" s="111">
        <v>0</v>
      </c>
      <c r="T27" s="111">
        <v>0</v>
      </c>
      <c r="U27" s="111">
        <v>0</v>
      </c>
      <c r="V27" s="111">
        <v>0</v>
      </c>
      <c r="W27" s="111">
        <v>0</v>
      </c>
      <c r="X27" s="111">
        <v>0</v>
      </c>
      <c r="Y27" s="111">
        <v>0</v>
      </c>
      <c r="Z27" s="111">
        <v>0</v>
      </c>
      <c r="AA27" s="111">
        <v>0</v>
      </c>
      <c r="AB27" s="111">
        <v>0</v>
      </c>
      <c r="AC27" s="111">
        <v>0</v>
      </c>
      <c r="AD27" s="111">
        <v>0</v>
      </c>
      <c r="AE27" s="111">
        <v>0</v>
      </c>
      <c r="AF27" s="111">
        <v>0</v>
      </c>
      <c r="AG27" s="111">
        <v>0</v>
      </c>
      <c r="AH27" s="111">
        <v>0</v>
      </c>
      <c r="AI27" s="111">
        <v>0</v>
      </c>
      <c r="AJ27" s="111">
        <v>0</v>
      </c>
      <c r="AK27" s="111">
        <v>0</v>
      </c>
      <c r="AL27" s="111">
        <v>0</v>
      </c>
      <c r="AM27" s="111">
        <v>0</v>
      </c>
      <c r="AN27" s="111">
        <v>0</v>
      </c>
      <c r="AO27" s="111">
        <v>0</v>
      </c>
      <c r="AP27" s="111">
        <v>0</v>
      </c>
      <c r="AQ27" s="111">
        <v>0</v>
      </c>
      <c r="AR27" s="111">
        <v>0</v>
      </c>
      <c r="AS27" s="111">
        <v>0</v>
      </c>
      <c r="AT27" s="111">
        <v>0</v>
      </c>
      <c r="AU27" s="111">
        <v>0</v>
      </c>
      <c r="AV27" s="111">
        <v>0</v>
      </c>
      <c r="AW27" s="111">
        <v>0</v>
      </c>
      <c r="AX27" s="111">
        <v>0</v>
      </c>
      <c r="AY27" s="111">
        <v>0</v>
      </c>
      <c r="AZ27" s="111">
        <v>0</v>
      </c>
      <c r="BA27" s="111">
        <v>0</v>
      </c>
      <c r="BB27" s="111">
        <v>0</v>
      </c>
      <c r="BC27" s="111">
        <v>0</v>
      </c>
      <c r="BD27" s="111">
        <v>0</v>
      </c>
      <c r="BE27" s="111">
        <v>0</v>
      </c>
      <c r="BF27" s="111">
        <v>0</v>
      </c>
      <c r="BG27" s="111">
        <v>0</v>
      </c>
      <c r="BH27" s="111">
        <v>0</v>
      </c>
      <c r="BI27" s="111">
        <v>0</v>
      </c>
      <c r="BJ27" s="111">
        <v>-1405.713000000002</v>
      </c>
      <c r="BK27" s="111">
        <v>0</v>
      </c>
      <c r="BL27" s="113"/>
      <c r="BM27" s="113"/>
    </row>
    <row r="28" spans="2:65">
      <c r="B28" s="123" t="s">
        <v>290</v>
      </c>
      <c r="C28" s="124" t="s">
        <v>291</v>
      </c>
      <c r="D28" s="111">
        <v>0</v>
      </c>
      <c r="E28" s="111">
        <v>0</v>
      </c>
      <c r="F28" s="111">
        <v>-1025.287</v>
      </c>
      <c r="G28" s="111">
        <v>-4839.241</v>
      </c>
      <c r="H28" s="111">
        <v>0</v>
      </c>
      <c r="I28" s="111">
        <v>0</v>
      </c>
      <c r="J28" s="111">
        <v>0</v>
      </c>
      <c r="K28" s="111">
        <v>0</v>
      </c>
      <c r="L28" s="111">
        <v>-11064.096</v>
      </c>
      <c r="M28" s="111">
        <v>0</v>
      </c>
      <c r="N28" s="111">
        <v>0</v>
      </c>
      <c r="O28" s="111">
        <v>5438.1509999999998</v>
      </c>
      <c r="P28" s="111">
        <v>750.745</v>
      </c>
      <c r="Q28" s="111">
        <v>0</v>
      </c>
      <c r="R28" s="111">
        <v>0</v>
      </c>
      <c r="S28" s="111">
        <v>0</v>
      </c>
      <c r="T28" s="111">
        <v>0</v>
      </c>
      <c r="U28" s="111">
        <v>0</v>
      </c>
      <c r="V28" s="111">
        <v>0</v>
      </c>
      <c r="W28" s="111">
        <v>0</v>
      </c>
      <c r="X28" s="111">
        <v>0</v>
      </c>
      <c r="Y28" s="111">
        <v>0</v>
      </c>
      <c r="Z28" s="111">
        <v>0</v>
      </c>
      <c r="AA28" s="111">
        <v>0</v>
      </c>
      <c r="AB28" s="111">
        <v>0</v>
      </c>
      <c r="AC28" s="111">
        <v>0</v>
      </c>
      <c r="AD28" s="111">
        <v>0</v>
      </c>
      <c r="AE28" s="111">
        <v>0</v>
      </c>
      <c r="AF28" s="111">
        <v>0</v>
      </c>
      <c r="AG28" s="111">
        <v>0</v>
      </c>
      <c r="AH28" s="111">
        <v>0</v>
      </c>
      <c r="AI28" s="111">
        <v>0</v>
      </c>
      <c r="AJ28" s="111">
        <v>0</v>
      </c>
      <c r="AK28" s="111">
        <v>0</v>
      </c>
      <c r="AL28" s="111">
        <v>0</v>
      </c>
      <c r="AM28" s="111">
        <v>0</v>
      </c>
      <c r="AN28" s="111">
        <v>0</v>
      </c>
      <c r="AO28" s="111">
        <v>0</v>
      </c>
      <c r="AP28" s="111">
        <v>0</v>
      </c>
      <c r="AQ28" s="111">
        <v>0</v>
      </c>
      <c r="AR28" s="111">
        <v>0</v>
      </c>
      <c r="AS28" s="111">
        <v>0</v>
      </c>
      <c r="AT28" s="111">
        <v>0</v>
      </c>
      <c r="AU28" s="111">
        <v>0</v>
      </c>
      <c r="AV28" s="111">
        <v>0</v>
      </c>
      <c r="AW28" s="111">
        <v>0</v>
      </c>
      <c r="AX28" s="111">
        <v>0</v>
      </c>
      <c r="AY28" s="111">
        <v>0</v>
      </c>
      <c r="AZ28" s="111">
        <v>0</v>
      </c>
      <c r="BA28" s="111">
        <v>0</v>
      </c>
      <c r="BB28" s="111">
        <v>0</v>
      </c>
      <c r="BC28" s="111">
        <v>0</v>
      </c>
      <c r="BD28" s="111">
        <v>0</v>
      </c>
      <c r="BE28" s="111">
        <v>0</v>
      </c>
      <c r="BF28" s="111">
        <v>0</v>
      </c>
      <c r="BG28" s="111">
        <v>0</v>
      </c>
      <c r="BH28" s="111">
        <v>0</v>
      </c>
      <c r="BI28" s="111">
        <v>0</v>
      </c>
      <c r="BJ28" s="111">
        <v>-10739.727999999999</v>
      </c>
      <c r="BK28" s="111">
        <v>0</v>
      </c>
      <c r="BL28" s="113"/>
      <c r="BM28" s="113"/>
    </row>
    <row r="29" spans="2:65">
      <c r="B29" s="123" t="s">
        <v>292</v>
      </c>
      <c r="C29" s="124" t="s">
        <v>293</v>
      </c>
      <c r="D29" s="111">
        <v>-287.40499999999997</v>
      </c>
      <c r="E29" s="111">
        <v>-18.216000000000001</v>
      </c>
      <c r="F29" s="111">
        <v>0</v>
      </c>
      <c r="G29" s="111">
        <v>0</v>
      </c>
      <c r="H29" s="111">
        <v>0</v>
      </c>
      <c r="I29" s="111">
        <v>0</v>
      </c>
      <c r="J29" s="111">
        <v>0</v>
      </c>
      <c r="K29" s="111">
        <v>469.32799999999997</v>
      </c>
      <c r="L29" s="111">
        <v>0</v>
      </c>
      <c r="M29" s="111">
        <v>0</v>
      </c>
      <c r="N29" s="111">
        <v>0</v>
      </c>
      <c r="O29" s="111">
        <v>0</v>
      </c>
      <c r="P29" s="111">
        <v>0</v>
      </c>
      <c r="Q29" s="111">
        <v>0</v>
      </c>
      <c r="R29" s="111">
        <v>0</v>
      </c>
      <c r="S29" s="111">
        <v>0</v>
      </c>
      <c r="T29" s="111">
        <v>0</v>
      </c>
      <c r="U29" s="111">
        <v>0</v>
      </c>
      <c r="V29" s="111">
        <v>0</v>
      </c>
      <c r="W29" s="111">
        <v>0</v>
      </c>
      <c r="X29" s="111">
        <v>0</v>
      </c>
      <c r="Y29" s="111">
        <v>0</v>
      </c>
      <c r="Z29" s="111">
        <v>0</v>
      </c>
      <c r="AA29" s="111">
        <v>0</v>
      </c>
      <c r="AB29" s="111">
        <v>0</v>
      </c>
      <c r="AC29" s="111">
        <v>0</v>
      </c>
      <c r="AD29" s="111">
        <v>0</v>
      </c>
      <c r="AE29" s="111">
        <v>0</v>
      </c>
      <c r="AF29" s="111">
        <v>0</v>
      </c>
      <c r="AG29" s="111">
        <v>0</v>
      </c>
      <c r="AH29" s="111">
        <v>0</v>
      </c>
      <c r="AI29" s="111">
        <v>0</v>
      </c>
      <c r="AJ29" s="111">
        <v>0</v>
      </c>
      <c r="AK29" s="111">
        <v>0</v>
      </c>
      <c r="AL29" s="111">
        <v>0</v>
      </c>
      <c r="AM29" s="111">
        <v>0</v>
      </c>
      <c r="AN29" s="111">
        <v>0</v>
      </c>
      <c r="AO29" s="111">
        <v>0</v>
      </c>
      <c r="AP29" s="111">
        <v>0</v>
      </c>
      <c r="AQ29" s="111">
        <v>0</v>
      </c>
      <c r="AR29" s="111">
        <v>0</v>
      </c>
      <c r="AS29" s="111">
        <v>0</v>
      </c>
      <c r="AT29" s="111">
        <v>0</v>
      </c>
      <c r="AU29" s="111">
        <v>0</v>
      </c>
      <c r="AV29" s="111">
        <v>0</v>
      </c>
      <c r="AW29" s="111">
        <v>0</v>
      </c>
      <c r="AX29" s="111">
        <v>0</v>
      </c>
      <c r="AY29" s="111">
        <v>0</v>
      </c>
      <c r="AZ29" s="111">
        <v>0</v>
      </c>
      <c r="BA29" s="111">
        <v>0</v>
      </c>
      <c r="BB29" s="111">
        <v>0</v>
      </c>
      <c r="BC29" s="111">
        <v>0</v>
      </c>
      <c r="BD29" s="111">
        <v>0</v>
      </c>
      <c r="BE29" s="111">
        <v>0</v>
      </c>
      <c r="BF29" s="111">
        <v>0</v>
      </c>
      <c r="BG29" s="111">
        <v>0</v>
      </c>
      <c r="BH29" s="111">
        <v>0</v>
      </c>
      <c r="BI29" s="111">
        <v>0</v>
      </c>
      <c r="BJ29" s="111">
        <v>163.70699999999999</v>
      </c>
      <c r="BK29" s="111">
        <v>0</v>
      </c>
      <c r="BL29" s="113"/>
      <c r="BM29" s="113"/>
    </row>
    <row r="30" spans="2:65" s="284" customFormat="1" collapsed="1">
      <c r="B30" s="280" t="s">
        <v>294</v>
      </c>
      <c r="C30" s="281" t="s">
        <v>412</v>
      </c>
      <c r="D30" s="282">
        <v>0</v>
      </c>
      <c r="E30" s="282">
        <v>0</v>
      </c>
      <c r="F30" s="282">
        <v>0</v>
      </c>
      <c r="G30" s="282">
        <v>0</v>
      </c>
      <c r="H30" s="282">
        <v>0</v>
      </c>
      <c r="I30" s="282">
        <v>0</v>
      </c>
      <c r="J30" s="282">
        <v>0</v>
      </c>
      <c r="K30" s="282">
        <v>0</v>
      </c>
      <c r="L30" s="282">
        <v>0</v>
      </c>
      <c r="M30" s="282">
        <v>0</v>
      </c>
      <c r="N30" s="282">
        <v>0</v>
      </c>
      <c r="O30" s="282">
        <v>0</v>
      </c>
      <c r="P30" s="282">
        <v>0</v>
      </c>
      <c r="Q30" s="282">
        <v>0</v>
      </c>
      <c r="R30" s="282">
        <v>0</v>
      </c>
      <c r="S30" s="282">
        <v>-156075.51500000001</v>
      </c>
      <c r="T30" s="282">
        <v>-33101.53</v>
      </c>
      <c r="U30" s="282">
        <v>-2.1999999999999999E-2</v>
      </c>
      <c r="V30" s="282">
        <v>106.89100000000001</v>
      </c>
      <c r="W30" s="282">
        <v>8540.8989999999994</v>
      </c>
      <c r="X30" s="282">
        <v>1425.8810000000001</v>
      </c>
      <c r="Y30" s="282">
        <v>2562.4549999999999</v>
      </c>
      <c r="Z30" s="282">
        <v>21143.481</v>
      </c>
      <c r="AA30" s="282">
        <v>14.047000000000001</v>
      </c>
      <c r="AB30" s="282">
        <v>0</v>
      </c>
      <c r="AC30" s="282">
        <v>23660.481</v>
      </c>
      <c r="AD30" s="282">
        <v>2996.8270000000002</v>
      </c>
      <c r="AE30" s="282">
        <v>52766.057000000001</v>
      </c>
      <c r="AF30" s="282">
        <v>294.31700000000001</v>
      </c>
      <c r="AG30" s="282">
        <v>20.204999999999998</v>
      </c>
      <c r="AH30" s="282">
        <v>9078.1820000000007</v>
      </c>
      <c r="AI30" s="282">
        <v>40147.639000000003</v>
      </c>
      <c r="AJ30" s="282">
        <v>544.48599999999999</v>
      </c>
      <c r="AK30" s="282">
        <v>3169.39</v>
      </c>
      <c r="AL30" s="282">
        <v>4987.9889999999996</v>
      </c>
      <c r="AM30" s="282">
        <v>20.021999999999998</v>
      </c>
      <c r="AN30" s="282">
        <v>603.70699999999999</v>
      </c>
      <c r="AO30" s="282">
        <v>3616.5369999999998</v>
      </c>
      <c r="AP30" s="282">
        <v>0</v>
      </c>
      <c r="AQ30" s="282">
        <v>0</v>
      </c>
      <c r="AR30" s="282">
        <v>0</v>
      </c>
      <c r="AS30" s="282">
        <v>0</v>
      </c>
      <c r="AT30" s="282">
        <v>0</v>
      </c>
      <c r="AU30" s="282">
        <v>0</v>
      </c>
      <c r="AV30" s="282">
        <v>0</v>
      </c>
      <c r="AW30" s="282">
        <v>0</v>
      </c>
      <c r="AX30" s="282">
        <v>0</v>
      </c>
      <c r="AY30" s="282">
        <v>0</v>
      </c>
      <c r="AZ30" s="282">
        <v>0</v>
      </c>
      <c r="BA30" s="282">
        <v>0</v>
      </c>
      <c r="BB30" s="282">
        <v>0</v>
      </c>
      <c r="BC30" s="282">
        <v>0</v>
      </c>
      <c r="BD30" s="282">
        <v>0</v>
      </c>
      <c r="BE30" s="282">
        <v>0</v>
      </c>
      <c r="BF30" s="282">
        <v>0</v>
      </c>
      <c r="BG30" s="282">
        <v>0</v>
      </c>
      <c r="BH30" s="282">
        <v>0</v>
      </c>
      <c r="BI30" s="282">
        <v>0</v>
      </c>
      <c r="BJ30" s="282">
        <v>-13477.574000000026</v>
      </c>
      <c r="BK30" s="282">
        <v>0</v>
      </c>
      <c r="BL30" s="283"/>
      <c r="BM30" s="283"/>
    </row>
    <row r="31" spans="2:65">
      <c r="B31" s="123" t="s">
        <v>295</v>
      </c>
      <c r="C31" s="124" t="s">
        <v>296</v>
      </c>
      <c r="D31" s="111">
        <v>0</v>
      </c>
      <c r="E31" s="111">
        <v>0</v>
      </c>
      <c r="F31" s="111">
        <v>0</v>
      </c>
      <c r="G31" s="111">
        <v>0</v>
      </c>
      <c r="H31" s="111">
        <v>0</v>
      </c>
      <c r="I31" s="111">
        <v>0</v>
      </c>
      <c r="J31" s="111">
        <v>0</v>
      </c>
      <c r="K31" s="111">
        <v>0</v>
      </c>
      <c r="L31" s="111">
        <v>0</v>
      </c>
      <c r="M31" s="111">
        <v>0</v>
      </c>
      <c r="N31" s="111">
        <v>0</v>
      </c>
      <c r="O31" s="111">
        <v>0</v>
      </c>
      <c r="P31" s="111">
        <v>0</v>
      </c>
      <c r="Q31" s="111">
        <v>0</v>
      </c>
      <c r="R31" s="111">
        <v>0</v>
      </c>
      <c r="S31" s="111">
        <v>0</v>
      </c>
      <c r="T31" s="111">
        <v>15440.218999999999</v>
      </c>
      <c r="U31" s="111">
        <v>0</v>
      </c>
      <c r="V31" s="111">
        <v>-96.111999999999995</v>
      </c>
      <c r="W31" s="111">
        <v>0</v>
      </c>
      <c r="X31" s="111">
        <v>-761.39499999999998</v>
      </c>
      <c r="Y31" s="111">
        <v>-148.96899999999999</v>
      </c>
      <c r="Z31" s="111">
        <v>0</v>
      </c>
      <c r="AA31" s="111">
        <v>0</v>
      </c>
      <c r="AB31" s="111">
        <v>0</v>
      </c>
      <c r="AC31" s="111">
        <v>0</v>
      </c>
      <c r="AD31" s="111">
        <v>0</v>
      </c>
      <c r="AE31" s="111">
        <v>0</v>
      </c>
      <c r="AF31" s="111">
        <v>0</v>
      </c>
      <c r="AG31" s="111">
        <v>0</v>
      </c>
      <c r="AH31" s="111">
        <v>0</v>
      </c>
      <c r="AI31" s="111">
        <v>-8969.2430000000004</v>
      </c>
      <c r="AJ31" s="111">
        <v>0</v>
      </c>
      <c r="AK31" s="111">
        <v>0</v>
      </c>
      <c r="AL31" s="111">
        <v>0</v>
      </c>
      <c r="AM31" s="111">
        <v>0</v>
      </c>
      <c r="AN31" s="111">
        <v>0</v>
      </c>
      <c r="AO31" s="111">
        <v>0</v>
      </c>
      <c r="AP31" s="111">
        <v>0</v>
      </c>
      <c r="AQ31" s="111">
        <v>0</v>
      </c>
      <c r="AR31" s="111">
        <v>0</v>
      </c>
      <c r="AS31" s="111">
        <v>0</v>
      </c>
      <c r="AT31" s="111">
        <v>0</v>
      </c>
      <c r="AU31" s="111">
        <v>0</v>
      </c>
      <c r="AV31" s="111">
        <v>0</v>
      </c>
      <c r="AW31" s="111">
        <v>0</v>
      </c>
      <c r="AX31" s="111">
        <v>0</v>
      </c>
      <c r="AY31" s="111">
        <v>0</v>
      </c>
      <c r="AZ31" s="111">
        <v>0</v>
      </c>
      <c r="BA31" s="111">
        <v>0</v>
      </c>
      <c r="BB31" s="111">
        <v>0</v>
      </c>
      <c r="BC31" s="111">
        <v>0</v>
      </c>
      <c r="BD31" s="111">
        <v>0</v>
      </c>
      <c r="BE31" s="111">
        <v>0</v>
      </c>
      <c r="BF31" s="111">
        <v>0</v>
      </c>
      <c r="BG31" s="111">
        <v>0</v>
      </c>
      <c r="BH31" s="111">
        <v>0</v>
      </c>
      <c r="BI31" s="111">
        <v>0</v>
      </c>
      <c r="BJ31" s="111">
        <v>5464.5</v>
      </c>
      <c r="BK31" s="111">
        <v>0</v>
      </c>
      <c r="BL31" s="113"/>
      <c r="BM31" s="113"/>
    </row>
    <row r="32" spans="2:65" s="219" customFormat="1">
      <c r="B32" s="215" t="s">
        <v>130</v>
      </c>
      <c r="C32" s="216" t="s">
        <v>297</v>
      </c>
      <c r="D32" s="217">
        <v>0</v>
      </c>
      <c r="E32" s="217">
        <v>0</v>
      </c>
      <c r="F32" s="217">
        <v>0</v>
      </c>
      <c r="G32" s="217">
        <v>0</v>
      </c>
      <c r="H32" s="217">
        <v>0</v>
      </c>
      <c r="I32" s="217">
        <v>0</v>
      </c>
      <c r="J32" s="217">
        <v>0</v>
      </c>
      <c r="K32" s="217">
        <v>0</v>
      </c>
      <c r="L32" s="217">
        <v>0</v>
      </c>
      <c r="M32" s="217">
        <v>0</v>
      </c>
      <c r="N32" s="217">
        <v>0</v>
      </c>
      <c r="O32" s="217">
        <v>0</v>
      </c>
      <c r="P32" s="217">
        <v>0</v>
      </c>
      <c r="Q32" s="217">
        <v>-24334.217000000001</v>
      </c>
      <c r="R32" s="217">
        <v>24357.826000000001</v>
      </c>
      <c r="S32" s="217">
        <v>0</v>
      </c>
      <c r="T32" s="217">
        <v>0</v>
      </c>
      <c r="U32" s="217">
        <v>0</v>
      </c>
      <c r="V32" s="217">
        <v>0</v>
      </c>
      <c r="W32" s="217">
        <v>0</v>
      </c>
      <c r="X32" s="217">
        <v>-35.002000000000002</v>
      </c>
      <c r="Y32" s="217">
        <v>0</v>
      </c>
      <c r="Z32" s="217">
        <v>0</v>
      </c>
      <c r="AA32" s="217">
        <v>0</v>
      </c>
      <c r="AB32" s="217">
        <v>0</v>
      </c>
      <c r="AC32" s="217">
        <v>0</v>
      </c>
      <c r="AD32" s="217">
        <v>0</v>
      </c>
      <c r="AE32" s="217">
        <v>0</v>
      </c>
      <c r="AF32" s="217">
        <v>0</v>
      </c>
      <c r="AG32" s="217">
        <v>0</v>
      </c>
      <c r="AH32" s="217">
        <v>0</v>
      </c>
      <c r="AI32" s="217">
        <v>0</v>
      </c>
      <c r="AJ32" s="217">
        <v>0</v>
      </c>
      <c r="AK32" s="217">
        <v>0</v>
      </c>
      <c r="AL32" s="217">
        <v>0</v>
      </c>
      <c r="AM32" s="217">
        <v>0</v>
      </c>
      <c r="AN32" s="217">
        <v>0</v>
      </c>
      <c r="AO32" s="217">
        <v>0</v>
      </c>
      <c r="AP32" s="217">
        <v>0</v>
      </c>
      <c r="AQ32" s="217">
        <v>0</v>
      </c>
      <c r="AR32" s="217">
        <v>0</v>
      </c>
      <c r="AS32" s="217">
        <v>0</v>
      </c>
      <c r="AT32" s="217">
        <v>0</v>
      </c>
      <c r="AU32" s="217">
        <v>0</v>
      </c>
      <c r="AV32" s="217">
        <v>0</v>
      </c>
      <c r="AW32" s="217">
        <v>0</v>
      </c>
      <c r="AX32" s="217">
        <v>0</v>
      </c>
      <c r="AY32" s="217">
        <v>0</v>
      </c>
      <c r="AZ32" s="217">
        <v>0</v>
      </c>
      <c r="BA32" s="217">
        <v>0</v>
      </c>
      <c r="BB32" s="217">
        <v>0</v>
      </c>
      <c r="BC32" s="217">
        <v>0</v>
      </c>
      <c r="BD32" s="217">
        <v>0</v>
      </c>
      <c r="BE32" s="217">
        <v>0</v>
      </c>
      <c r="BF32" s="217">
        <v>0</v>
      </c>
      <c r="BG32" s="217">
        <v>0</v>
      </c>
      <c r="BH32" s="217">
        <v>0</v>
      </c>
      <c r="BI32" s="217">
        <v>0</v>
      </c>
      <c r="BJ32" s="217">
        <v>-11.392999999999624</v>
      </c>
      <c r="BK32" s="217">
        <v>0</v>
      </c>
      <c r="BL32" s="218"/>
      <c r="BM32" s="218"/>
    </row>
    <row r="33" spans="2:65">
      <c r="B33" s="123" t="s">
        <v>298</v>
      </c>
      <c r="C33" s="124" t="s">
        <v>299</v>
      </c>
      <c r="D33" s="111">
        <v>0</v>
      </c>
      <c r="E33" s="111">
        <v>0</v>
      </c>
      <c r="F33" s="111">
        <v>0</v>
      </c>
      <c r="G33" s="111">
        <v>-186.87700000000001</v>
      </c>
      <c r="H33" s="111">
        <v>0</v>
      </c>
      <c r="I33" s="111">
        <v>0</v>
      </c>
      <c r="J33" s="111">
        <v>0</v>
      </c>
      <c r="K33" s="111">
        <v>0</v>
      </c>
      <c r="L33" s="111">
        <v>0</v>
      </c>
      <c r="M33" s="111">
        <v>0</v>
      </c>
      <c r="N33" s="111">
        <v>0</v>
      </c>
      <c r="O33" s="111">
        <v>0</v>
      </c>
      <c r="P33" s="111">
        <v>389.78699999999998</v>
      </c>
      <c r="Q33" s="111">
        <v>0</v>
      </c>
      <c r="R33" s="111">
        <v>0</v>
      </c>
      <c r="S33" s="111">
        <v>0</v>
      </c>
      <c r="T33" s="111">
        <v>0</v>
      </c>
      <c r="U33" s="111">
        <v>0</v>
      </c>
      <c r="V33" s="111">
        <v>0</v>
      </c>
      <c r="W33" s="111">
        <v>0</v>
      </c>
      <c r="X33" s="111">
        <v>0</v>
      </c>
      <c r="Y33" s="111">
        <v>0</v>
      </c>
      <c r="Z33" s="111">
        <v>0</v>
      </c>
      <c r="AA33" s="111">
        <v>0</v>
      </c>
      <c r="AB33" s="111">
        <v>0</v>
      </c>
      <c r="AC33" s="111">
        <v>0</v>
      </c>
      <c r="AD33" s="111">
        <v>0</v>
      </c>
      <c r="AE33" s="111">
        <v>0</v>
      </c>
      <c r="AF33" s="111">
        <v>0</v>
      </c>
      <c r="AG33" s="111">
        <v>0</v>
      </c>
      <c r="AH33" s="111">
        <v>0</v>
      </c>
      <c r="AI33" s="111">
        <v>0</v>
      </c>
      <c r="AJ33" s="111">
        <v>0</v>
      </c>
      <c r="AK33" s="111">
        <v>0</v>
      </c>
      <c r="AL33" s="111">
        <v>0</v>
      </c>
      <c r="AM33" s="111">
        <v>0</v>
      </c>
      <c r="AN33" s="111">
        <v>0</v>
      </c>
      <c r="AO33" s="111">
        <v>0</v>
      </c>
      <c r="AP33" s="111">
        <v>0</v>
      </c>
      <c r="AQ33" s="111">
        <v>0</v>
      </c>
      <c r="AR33" s="111">
        <v>0</v>
      </c>
      <c r="AS33" s="111">
        <v>0</v>
      </c>
      <c r="AT33" s="111">
        <v>0</v>
      </c>
      <c r="AU33" s="111">
        <v>0</v>
      </c>
      <c r="AV33" s="111">
        <v>0</v>
      </c>
      <c r="AW33" s="111">
        <v>0</v>
      </c>
      <c r="AX33" s="111">
        <v>0</v>
      </c>
      <c r="AY33" s="111">
        <v>0</v>
      </c>
      <c r="AZ33" s="111">
        <v>0</v>
      </c>
      <c r="BA33" s="111">
        <v>0</v>
      </c>
      <c r="BB33" s="111">
        <v>0</v>
      </c>
      <c r="BC33" s="111">
        <v>0</v>
      </c>
      <c r="BD33" s="111">
        <v>0</v>
      </c>
      <c r="BE33" s="111">
        <v>0</v>
      </c>
      <c r="BF33" s="111">
        <v>0</v>
      </c>
      <c r="BG33" s="111">
        <v>0</v>
      </c>
      <c r="BH33" s="111">
        <v>0</v>
      </c>
      <c r="BI33" s="111">
        <v>0</v>
      </c>
      <c r="BJ33" s="111">
        <v>202.90999999999997</v>
      </c>
      <c r="BK33" s="111">
        <v>609.44799999999998</v>
      </c>
      <c r="BL33" s="113"/>
      <c r="BM33" s="113"/>
    </row>
    <row r="34" spans="2:65">
      <c r="B34" s="123" t="s">
        <v>300</v>
      </c>
      <c r="C34" s="124" t="s">
        <v>301</v>
      </c>
      <c r="D34" s="111">
        <v>0</v>
      </c>
      <c r="E34" s="111">
        <v>0</v>
      </c>
      <c r="F34" s="111">
        <v>0</v>
      </c>
      <c r="G34" s="111">
        <v>0</v>
      </c>
      <c r="H34" s="111">
        <v>0</v>
      </c>
      <c r="I34" s="111">
        <v>0</v>
      </c>
      <c r="J34" s="111">
        <v>0</v>
      </c>
      <c r="K34" s="111">
        <v>0</v>
      </c>
      <c r="L34" s="111">
        <v>0</v>
      </c>
      <c r="M34" s="111">
        <v>0</v>
      </c>
      <c r="N34" s="111">
        <v>0</v>
      </c>
      <c r="O34" s="111">
        <v>0</v>
      </c>
      <c r="P34" s="111">
        <v>0</v>
      </c>
      <c r="Q34" s="111">
        <v>0</v>
      </c>
      <c r="R34" s="111">
        <v>-197.30199999999999</v>
      </c>
      <c r="S34" s="111">
        <v>0</v>
      </c>
      <c r="T34" s="111">
        <v>0</v>
      </c>
      <c r="U34" s="111">
        <v>0</v>
      </c>
      <c r="V34" s="111">
        <v>0</v>
      </c>
      <c r="W34" s="111">
        <v>0</v>
      </c>
      <c r="X34" s="111">
        <v>0</v>
      </c>
      <c r="Y34" s="111">
        <v>0</v>
      </c>
      <c r="Z34" s="111">
        <v>0</v>
      </c>
      <c r="AA34" s="111">
        <v>0</v>
      </c>
      <c r="AB34" s="111">
        <v>0</v>
      </c>
      <c r="AC34" s="111">
        <v>0</v>
      </c>
      <c r="AD34" s="111">
        <v>0</v>
      </c>
      <c r="AE34" s="111">
        <v>0</v>
      </c>
      <c r="AF34" s="111">
        <v>0</v>
      </c>
      <c r="AG34" s="111">
        <v>0</v>
      </c>
      <c r="AH34" s="111">
        <v>0</v>
      </c>
      <c r="AI34" s="111">
        <v>0</v>
      </c>
      <c r="AJ34" s="111">
        <v>0</v>
      </c>
      <c r="AK34" s="111">
        <v>0</v>
      </c>
      <c r="AL34" s="111">
        <v>0</v>
      </c>
      <c r="AM34" s="111">
        <v>0</v>
      </c>
      <c r="AN34" s="111">
        <v>0</v>
      </c>
      <c r="AO34" s="111">
        <v>0</v>
      </c>
      <c r="AP34" s="111">
        <v>0</v>
      </c>
      <c r="AQ34" s="111">
        <v>0</v>
      </c>
      <c r="AR34" s="111">
        <v>0</v>
      </c>
      <c r="AS34" s="111">
        <v>0</v>
      </c>
      <c r="AT34" s="111">
        <v>0</v>
      </c>
      <c r="AU34" s="111">
        <v>0</v>
      </c>
      <c r="AV34" s="111">
        <v>0</v>
      </c>
      <c r="AW34" s="111">
        <v>0</v>
      </c>
      <c r="AX34" s="111">
        <v>0</v>
      </c>
      <c r="AY34" s="111">
        <v>0</v>
      </c>
      <c r="AZ34" s="111">
        <v>0</v>
      </c>
      <c r="BA34" s="111">
        <v>0</v>
      </c>
      <c r="BB34" s="111">
        <v>0</v>
      </c>
      <c r="BC34" s="111">
        <v>0</v>
      </c>
      <c r="BD34" s="111">
        <v>0</v>
      </c>
      <c r="BE34" s="111">
        <v>0</v>
      </c>
      <c r="BF34" s="111">
        <v>0</v>
      </c>
      <c r="BG34" s="111">
        <v>487.18400000000003</v>
      </c>
      <c r="BH34" s="111">
        <v>0</v>
      </c>
      <c r="BI34" s="111">
        <v>0</v>
      </c>
      <c r="BJ34" s="111">
        <v>289.88200000000006</v>
      </c>
      <c r="BK34" s="111">
        <v>487.18400000000003</v>
      </c>
      <c r="BL34" s="113"/>
      <c r="BM34" s="113"/>
    </row>
    <row r="35" spans="2:65">
      <c r="B35" s="127" t="s">
        <v>302</v>
      </c>
      <c r="C35" s="128" t="s">
        <v>303</v>
      </c>
      <c r="D35" s="129">
        <v>0</v>
      </c>
      <c r="E35" s="129">
        <v>0</v>
      </c>
      <c r="F35" s="129">
        <v>0</v>
      </c>
      <c r="G35" s="129">
        <v>0</v>
      </c>
      <c r="H35" s="129">
        <v>0</v>
      </c>
      <c r="I35" s="129">
        <v>0</v>
      </c>
      <c r="J35" s="129">
        <v>0</v>
      </c>
      <c r="K35" s="129">
        <v>0</v>
      </c>
      <c r="L35" s="129">
        <v>0</v>
      </c>
      <c r="M35" s="129">
        <v>0</v>
      </c>
      <c r="N35" s="129">
        <v>-956.91600000000005</v>
      </c>
      <c r="O35" s="129">
        <v>-2279.71</v>
      </c>
      <c r="P35" s="129">
        <v>0</v>
      </c>
      <c r="Q35" s="129">
        <v>-1564.4390000000001</v>
      </c>
      <c r="R35" s="129">
        <v>-851.36300000000006</v>
      </c>
      <c r="S35" s="129">
        <v>0</v>
      </c>
      <c r="T35" s="129">
        <v>0</v>
      </c>
      <c r="U35" s="129">
        <v>0</v>
      </c>
      <c r="V35" s="129">
        <v>0</v>
      </c>
      <c r="W35" s="129">
        <v>-7264.808</v>
      </c>
      <c r="X35" s="129">
        <v>-281.74700000000001</v>
      </c>
      <c r="Y35" s="129">
        <v>-19.548999999999999</v>
      </c>
      <c r="Z35" s="129">
        <v>-0.52200000000000002</v>
      </c>
      <c r="AA35" s="129">
        <v>0</v>
      </c>
      <c r="AB35" s="129">
        <v>0</v>
      </c>
      <c r="AC35" s="129">
        <v>0</v>
      </c>
      <c r="AD35" s="129">
        <v>-3.89</v>
      </c>
      <c r="AE35" s="129">
        <v>-33.676000000000002</v>
      </c>
      <c r="AF35" s="129">
        <v>-0.73599999999999999</v>
      </c>
      <c r="AG35" s="129">
        <v>-0.30599999999999999</v>
      </c>
      <c r="AH35" s="129">
        <v>-247.80799999999999</v>
      </c>
      <c r="AI35" s="129">
        <v>0</v>
      </c>
      <c r="AJ35" s="129">
        <v>0</v>
      </c>
      <c r="AK35" s="129">
        <v>0</v>
      </c>
      <c r="AL35" s="129">
        <v>0</v>
      </c>
      <c r="AM35" s="129">
        <v>0</v>
      </c>
      <c r="AN35" s="129">
        <v>0</v>
      </c>
      <c r="AO35" s="129">
        <v>0</v>
      </c>
      <c r="AP35" s="129">
        <v>0</v>
      </c>
      <c r="AQ35" s="129">
        <v>0</v>
      </c>
      <c r="AR35" s="129">
        <v>-14.236000000000001</v>
      </c>
      <c r="AS35" s="129">
        <v>0</v>
      </c>
      <c r="AT35" s="129">
        <v>0</v>
      </c>
      <c r="AU35" s="129">
        <v>0</v>
      </c>
      <c r="AV35" s="129">
        <v>0</v>
      </c>
      <c r="AW35" s="129">
        <v>0</v>
      </c>
      <c r="AX35" s="129">
        <v>0</v>
      </c>
      <c r="AY35" s="129">
        <v>0</v>
      </c>
      <c r="AZ35" s="129">
        <v>0</v>
      </c>
      <c r="BA35" s="129">
        <v>0</v>
      </c>
      <c r="BB35" s="129">
        <v>0</v>
      </c>
      <c r="BC35" s="129">
        <v>0</v>
      </c>
      <c r="BD35" s="129">
        <v>0</v>
      </c>
      <c r="BE35" s="129">
        <v>0</v>
      </c>
      <c r="BF35" s="129">
        <v>0</v>
      </c>
      <c r="BG35" s="129">
        <v>0</v>
      </c>
      <c r="BH35" s="129">
        <v>-3247.1120000000001</v>
      </c>
      <c r="BI35" s="129">
        <v>-183.09200000000001</v>
      </c>
      <c r="BJ35" s="129">
        <v>-16949.910000000003</v>
      </c>
      <c r="BK35" s="129">
        <v>-9558.7540000000008</v>
      </c>
      <c r="BL35" s="113"/>
      <c r="BM35" s="113"/>
    </row>
    <row r="36" spans="2:65" s="259" customFormat="1">
      <c r="B36" s="255" t="s">
        <v>304</v>
      </c>
      <c r="C36" s="256" t="s">
        <v>305</v>
      </c>
      <c r="D36" s="257">
        <v>0</v>
      </c>
      <c r="E36" s="257">
        <v>0</v>
      </c>
      <c r="F36" s="257">
        <v>0</v>
      </c>
      <c r="G36" s="257">
        <v>0</v>
      </c>
      <c r="H36" s="257">
        <v>0</v>
      </c>
      <c r="I36" s="257">
        <v>0</v>
      </c>
      <c r="J36" s="257">
        <v>0</v>
      </c>
      <c r="K36" s="257">
        <v>0</v>
      </c>
      <c r="L36" s="257">
        <v>0</v>
      </c>
      <c r="M36" s="257">
        <v>0</v>
      </c>
      <c r="N36" s="257">
        <v>0</v>
      </c>
      <c r="O36" s="257">
        <v>0</v>
      </c>
      <c r="P36" s="257">
        <v>0</v>
      </c>
      <c r="Q36" s="257">
        <v>0</v>
      </c>
      <c r="R36" s="257">
        <v>0</v>
      </c>
      <c r="S36" s="257">
        <v>0</v>
      </c>
      <c r="T36" s="257">
        <v>0</v>
      </c>
      <c r="U36" s="257">
        <v>0</v>
      </c>
      <c r="V36" s="257">
        <v>0</v>
      </c>
      <c r="W36" s="257">
        <v>0</v>
      </c>
      <c r="X36" s="257">
        <v>0</v>
      </c>
      <c r="Y36" s="257">
        <v>0</v>
      </c>
      <c r="Z36" s="257">
        <v>-0.02</v>
      </c>
      <c r="AA36" s="257">
        <v>0</v>
      </c>
      <c r="AB36" s="257">
        <v>0</v>
      </c>
      <c r="AC36" s="257">
        <v>0</v>
      </c>
      <c r="AD36" s="257">
        <v>-0.13300000000000001</v>
      </c>
      <c r="AE36" s="257">
        <v>-9.0120000000000005</v>
      </c>
      <c r="AF36" s="257">
        <v>0</v>
      </c>
      <c r="AG36" s="257">
        <v>0</v>
      </c>
      <c r="AH36" s="257">
        <v>-0.378</v>
      </c>
      <c r="AI36" s="257">
        <v>0</v>
      </c>
      <c r="AJ36" s="257">
        <v>0</v>
      </c>
      <c r="AK36" s="257">
        <v>0</v>
      </c>
      <c r="AL36" s="257">
        <v>0</v>
      </c>
      <c r="AM36" s="257">
        <v>0</v>
      </c>
      <c r="AN36" s="257">
        <v>0</v>
      </c>
      <c r="AO36" s="257">
        <v>0</v>
      </c>
      <c r="AP36" s="257">
        <v>0</v>
      </c>
      <c r="AQ36" s="257">
        <v>0</v>
      </c>
      <c r="AR36" s="257">
        <v>0</v>
      </c>
      <c r="AS36" s="257">
        <v>0</v>
      </c>
      <c r="AT36" s="257">
        <v>0</v>
      </c>
      <c r="AU36" s="257">
        <v>0</v>
      </c>
      <c r="AV36" s="257">
        <v>0</v>
      </c>
      <c r="AW36" s="257">
        <v>0</v>
      </c>
      <c r="AX36" s="257">
        <v>0</v>
      </c>
      <c r="AY36" s="257">
        <v>0</v>
      </c>
      <c r="AZ36" s="257">
        <v>0</v>
      </c>
      <c r="BA36" s="257">
        <v>0</v>
      </c>
      <c r="BB36" s="257">
        <v>0</v>
      </c>
      <c r="BC36" s="257">
        <v>0</v>
      </c>
      <c r="BD36" s="257">
        <v>0</v>
      </c>
      <c r="BE36" s="257">
        <v>0</v>
      </c>
      <c r="BF36" s="257">
        <v>0</v>
      </c>
      <c r="BG36" s="257">
        <v>0</v>
      </c>
      <c r="BH36" s="257">
        <v>0</v>
      </c>
      <c r="BI36" s="257">
        <v>0</v>
      </c>
      <c r="BJ36" s="257">
        <v>-9.543000000000001</v>
      </c>
      <c r="BK36" s="257">
        <v>0</v>
      </c>
      <c r="BL36" s="258"/>
      <c r="BM36" s="258"/>
    </row>
    <row r="37" spans="2:65" s="274" customFormat="1">
      <c r="B37" s="270" t="s">
        <v>599</v>
      </c>
      <c r="C37" s="271" t="s">
        <v>306</v>
      </c>
      <c r="D37" s="272">
        <v>0</v>
      </c>
      <c r="E37" s="272">
        <v>0</v>
      </c>
      <c r="F37" s="272">
        <v>0</v>
      </c>
      <c r="G37" s="272">
        <v>0</v>
      </c>
      <c r="H37" s="272">
        <v>0</v>
      </c>
      <c r="I37" s="272">
        <v>0</v>
      </c>
      <c r="J37" s="272">
        <v>0</v>
      </c>
      <c r="K37" s="272">
        <v>0</v>
      </c>
      <c r="L37" s="272">
        <v>0</v>
      </c>
      <c r="M37" s="272">
        <v>0</v>
      </c>
      <c r="N37" s="272">
        <v>0</v>
      </c>
      <c r="O37" s="272">
        <v>0</v>
      </c>
      <c r="P37" s="272">
        <v>0</v>
      </c>
      <c r="Q37" s="272">
        <v>0</v>
      </c>
      <c r="R37" s="272">
        <v>0</v>
      </c>
      <c r="S37" s="272">
        <v>0</v>
      </c>
      <c r="T37" s="272">
        <v>0</v>
      </c>
      <c r="U37" s="272">
        <v>0</v>
      </c>
      <c r="V37" s="272">
        <v>0</v>
      </c>
      <c r="W37" s="272">
        <v>0</v>
      </c>
      <c r="X37" s="272">
        <v>-3.633</v>
      </c>
      <c r="Y37" s="272">
        <v>-8.0000000000000002E-3</v>
      </c>
      <c r="Z37" s="272">
        <v>0</v>
      </c>
      <c r="AA37" s="272">
        <v>0</v>
      </c>
      <c r="AB37" s="272">
        <v>0</v>
      </c>
      <c r="AC37" s="272">
        <v>0</v>
      </c>
      <c r="AD37" s="272">
        <v>0</v>
      </c>
      <c r="AE37" s="272">
        <v>-7.0000000000000001E-3</v>
      </c>
      <c r="AF37" s="272">
        <v>0</v>
      </c>
      <c r="AG37" s="272">
        <v>0</v>
      </c>
      <c r="AH37" s="272">
        <v>0</v>
      </c>
      <c r="AI37" s="272">
        <v>0</v>
      </c>
      <c r="AJ37" s="272">
        <v>0</v>
      </c>
      <c r="AK37" s="272">
        <v>0</v>
      </c>
      <c r="AL37" s="272">
        <v>0</v>
      </c>
      <c r="AM37" s="272">
        <v>0</v>
      </c>
      <c r="AN37" s="272">
        <v>0</v>
      </c>
      <c r="AO37" s="272">
        <v>0</v>
      </c>
      <c r="AP37" s="272">
        <v>0</v>
      </c>
      <c r="AQ37" s="272">
        <v>0</v>
      </c>
      <c r="AR37" s="272">
        <v>0</v>
      </c>
      <c r="AS37" s="272">
        <v>0</v>
      </c>
      <c r="AT37" s="272">
        <v>0</v>
      </c>
      <c r="AU37" s="272">
        <v>0</v>
      </c>
      <c r="AV37" s="272">
        <v>0</v>
      </c>
      <c r="AW37" s="272">
        <v>0</v>
      </c>
      <c r="AX37" s="272">
        <v>0</v>
      </c>
      <c r="AY37" s="272">
        <v>0</v>
      </c>
      <c r="AZ37" s="272">
        <v>0</v>
      </c>
      <c r="BA37" s="272">
        <v>0</v>
      </c>
      <c r="BB37" s="272">
        <v>0</v>
      </c>
      <c r="BC37" s="272">
        <v>0</v>
      </c>
      <c r="BD37" s="272">
        <v>0</v>
      </c>
      <c r="BE37" s="272">
        <v>0</v>
      </c>
      <c r="BF37" s="272">
        <v>0</v>
      </c>
      <c r="BG37" s="272">
        <v>0</v>
      </c>
      <c r="BH37" s="272">
        <v>0</v>
      </c>
      <c r="BI37" s="272">
        <v>0</v>
      </c>
      <c r="BJ37" s="272">
        <v>-3.6480000000000001</v>
      </c>
      <c r="BK37" s="272">
        <v>0</v>
      </c>
      <c r="BL37" s="273"/>
      <c r="BM37" s="273"/>
    </row>
    <row r="38" spans="2:65" collapsed="1">
      <c r="B38" s="123" t="s">
        <v>307</v>
      </c>
      <c r="C38" s="124" t="s">
        <v>308</v>
      </c>
      <c r="D38" s="111">
        <v>0</v>
      </c>
      <c r="E38" s="111">
        <v>0</v>
      </c>
      <c r="F38" s="111">
        <v>0</v>
      </c>
      <c r="G38" s="111">
        <v>0</v>
      </c>
      <c r="H38" s="111">
        <v>0</v>
      </c>
      <c r="I38" s="111">
        <v>0</v>
      </c>
      <c r="J38" s="111">
        <v>0</v>
      </c>
      <c r="K38" s="111">
        <v>0</v>
      </c>
      <c r="L38" s="111">
        <v>0</v>
      </c>
      <c r="M38" s="111">
        <v>0</v>
      </c>
      <c r="N38" s="111">
        <v>0</v>
      </c>
      <c r="O38" s="111">
        <v>0</v>
      </c>
      <c r="P38" s="111">
        <v>0</v>
      </c>
      <c r="Q38" s="111">
        <v>0</v>
      </c>
      <c r="R38" s="111">
        <v>0</v>
      </c>
      <c r="S38" s="111">
        <v>0</v>
      </c>
      <c r="T38" s="111">
        <v>0</v>
      </c>
      <c r="U38" s="111">
        <v>0</v>
      </c>
      <c r="V38" s="111">
        <v>0</v>
      </c>
      <c r="W38" s="111">
        <v>0</v>
      </c>
      <c r="X38" s="111">
        <v>0</v>
      </c>
      <c r="Y38" s="111">
        <v>0</v>
      </c>
      <c r="Z38" s="111">
        <v>0</v>
      </c>
      <c r="AA38" s="111">
        <v>0</v>
      </c>
      <c r="AB38" s="111">
        <v>0</v>
      </c>
      <c r="AC38" s="111">
        <v>0</v>
      </c>
      <c r="AD38" s="111">
        <v>0</v>
      </c>
      <c r="AE38" s="111">
        <v>0</v>
      </c>
      <c r="AF38" s="111">
        <v>0</v>
      </c>
      <c r="AG38" s="111">
        <v>0</v>
      </c>
      <c r="AH38" s="111">
        <v>0</v>
      </c>
      <c r="AI38" s="111">
        <v>0</v>
      </c>
      <c r="AJ38" s="111">
        <v>0</v>
      </c>
      <c r="AK38" s="111">
        <v>0</v>
      </c>
      <c r="AL38" s="111">
        <v>0</v>
      </c>
      <c r="AM38" s="111">
        <v>0</v>
      </c>
      <c r="AN38" s="111">
        <v>0</v>
      </c>
      <c r="AO38" s="111">
        <v>0</v>
      </c>
      <c r="AP38" s="111">
        <v>0</v>
      </c>
      <c r="AQ38" s="111">
        <v>0</v>
      </c>
      <c r="AR38" s="111">
        <v>0</v>
      </c>
      <c r="AS38" s="111">
        <v>0</v>
      </c>
      <c r="AT38" s="111">
        <v>0</v>
      </c>
      <c r="AU38" s="111">
        <v>0</v>
      </c>
      <c r="AV38" s="111">
        <v>0</v>
      </c>
      <c r="AW38" s="111">
        <v>0</v>
      </c>
      <c r="AX38" s="111">
        <v>0</v>
      </c>
      <c r="AY38" s="111">
        <v>0</v>
      </c>
      <c r="AZ38" s="111">
        <v>0</v>
      </c>
      <c r="BA38" s="111">
        <v>0</v>
      </c>
      <c r="BB38" s="111">
        <v>0</v>
      </c>
      <c r="BC38" s="111">
        <v>0</v>
      </c>
      <c r="BD38" s="111">
        <v>0</v>
      </c>
      <c r="BE38" s="111">
        <v>0</v>
      </c>
      <c r="BF38" s="111">
        <v>0</v>
      </c>
      <c r="BG38" s="111">
        <v>0</v>
      </c>
      <c r="BH38" s="111">
        <v>-1855.258</v>
      </c>
      <c r="BI38" s="111">
        <v>0</v>
      </c>
      <c r="BJ38" s="111">
        <v>-1855.258</v>
      </c>
      <c r="BK38" s="111">
        <v>0</v>
      </c>
      <c r="BL38" s="113"/>
      <c r="BM38" s="113"/>
    </row>
    <row r="39" spans="2:65">
      <c r="B39" s="123" t="s">
        <v>309</v>
      </c>
      <c r="C39" s="124" t="s">
        <v>310</v>
      </c>
      <c r="D39" s="111">
        <v>0</v>
      </c>
      <c r="E39" s="111">
        <v>0</v>
      </c>
      <c r="F39" s="111">
        <v>0</v>
      </c>
      <c r="G39" s="111">
        <v>0</v>
      </c>
      <c r="H39" s="111">
        <v>0</v>
      </c>
      <c r="I39" s="111">
        <v>0</v>
      </c>
      <c r="J39" s="111">
        <v>0</v>
      </c>
      <c r="K39" s="111">
        <v>0</v>
      </c>
      <c r="L39" s="111">
        <v>0</v>
      </c>
      <c r="M39" s="111">
        <v>0</v>
      </c>
      <c r="N39" s="111">
        <v>0</v>
      </c>
      <c r="O39" s="111">
        <v>0</v>
      </c>
      <c r="P39" s="111">
        <v>0</v>
      </c>
      <c r="Q39" s="111">
        <v>0</v>
      </c>
      <c r="R39" s="111">
        <v>0</v>
      </c>
      <c r="S39" s="111">
        <v>0</v>
      </c>
      <c r="T39" s="111">
        <v>0</v>
      </c>
      <c r="U39" s="111">
        <v>0</v>
      </c>
      <c r="V39" s="111">
        <v>0</v>
      </c>
      <c r="W39" s="111">
        <v>0</v>
      </c>
      <c r="X39" s="111">
        <v>0</v>
      </c>
      <c r="Y39" s="111">
        <v>0</v>
      </c>
      <c r="Z39" s="111">
        <v>0</v>
      </c>
      <c r="AA39" s="111">
        <v>0</v>
      </c>
      <c r="AB39" s="111">
        <v>0</v>
      </c>
      <c r="AC39" s="111">
        <v>0</v>
      </c>
      <c r="AD39" s="111">
        <v>0</v>
      </c>
      <c r="AE39" s="111">
        <v>0</v>
      </c>
      <c r="AF39" s="111">
        <v>0</v>
      </c>
      <c r="AG39" s="111">
        <v>0</v>
      </c>
      <c r="AH39" s="111">
        <v>0</v>
      </c>
      <c r="AI39" s="111">
        <v>0</v>
      </c>
      <c r="AJ39" s="111">
        <v>0</v>
      </c>
      <c r="AK39" s="111">
        <v>0</v>
      </c>
      <c r="AL39" s="111">
        <v>0</v>
      </c>
      <c r="AM39" s="111">
        <v>0</v>
      </c>
      <c r="AN39" s="111">
        <v>0</v>
      </c>
      <c r="AO39" s="111">
        <v>0</v>
      </c>
      <c r="AP39" s="111">
        <v>0</v>
      </c>
      <c r="AQ39" s="111">
        <v>0</v>
      </c>
      <c r="AR39" s="111">
        <v>0</v>
      </c>
      <c r="AS39" s="111">
        <v>0</v>
      </c>
      <c r="AT39" s="111">
        <v>0</v>
      </c>
      <c r="AU39" s="111">
        <v>0</v>
      </c>
      <c r="AV39" s="111">
        <v>0</v>
      </c>
      <c r="AW39" s="111">
        <v>0</v>
      </c>
      <c r="AX39" s="111">
        <v>0</v>
      </c>
      <c r="AY39" s="111">
        <v>0</v>
      </c>
      <c r="AZ39" s="111">
        <v>0</v>
      </c>
      <c r="BA39" s="111">
        <v>0</v>
      </c>
      <c r="BB39" s="111">
        <v>0</v>
      </c>
      <c r="BC39" s="111">
        <v>0</v>
      </c>
      <c r="BD39" s="111">
        <v>0</v>
      </c>
      <c r="BE39" s="111">
        <v>0</v>
      </c>
      <c r="BF39" s="111">
        <v>0</v>
      </c>
      <c r="BG39" s="111">
        <v>0</v>
      </c>
      <c r="BH39" s="111">
        <v>-97.114000000000004</v>
      </c>
      <c r="BI39" s="111">
        <v>0</v>
      </c>
      <c r="BJ39" s="111">
        <v>-97.114000000000004</v>
      </c>
      <c r="BK39" s="111">
        <v>0</v>
      </c>
      <c r="BL39" s="113"/>
      <c r="BM39" s="113"/>
    </row>
    <row r="40" spans="2:65">
      <c r="B40" s="123" t="s">
        <v>311</v>
      </c>
      <c r="C40" s="124" t="s">
        <v>312</v>
      </c>
      <c r="D40" s="111">
        <v>0</v>
      </c>
      <c r="E40" s="111">
        <v>0</v>
      </c>
      <c r="F40" s="111">
        <v>0</v>
      </c>
      <c r="G40" s="111">
        <v>0</v>
      </c>
      <c r="H40" s="111">
        <v>0</v>
      </c>
      <c r="I40" s="111">
        <v>0</v>
      </c>
      <c r="J40" s="111">
        <v>0</v>
      </c>
      <c r="K40" s="111">
        <v>0</v>
      </c>
      <c r="L40" s="111">
        <v>0</v>
      </c>
      <c r="M40" s="111">
        <v>0</v>
      </c>
      <c r="N40" s="111">
        <v>-355.536</v>
      </c>
      <c r="O40" s="111">
        <v>-1076.5830000000001</v>
      </c>
      <c r="P40" s="111">
        <v>0</v>
      </c>
      <c r="Q40" s="111">
        <v>0</v>
      </c>
      <c r="R40" s="111">
        <v>0</v>
      </c>
      <c r="S40" s="111">
        <v>0</v>
      </c>
      <c r="T40" s="111">
        <v>0</v>
      </c>
      <c r="U40" s="111">
        <v>0</v>
      </c>
      <c r="V40" s="111">
        <v>0</v>
      </c>
      <c r="W40" s="111">
        <v>0</v>
      </c>
      <c r="X40" s="111">
        <v>0</v>
      </c>
      <c r="Y40" s="111">
        <v>0</v>
      </c>
      <c r="Z40" s="111">
        <v>0</v>
      </c>
      <c r="AA40" s="111">
        <v>0</v>
      </c>
      <c r="AB40" s="111">
        <v>0</v>
      </c>
      <c r="AC40" s="111">
        <v>0</v>
      </c>
      <c r="AD40" s="111">
        <v>0</v>
      </c>
      <c r="AE40" s="111">
        <v>0</v>
      </c>
      <c r="AF40" s="111">
        <v>0</v>
      </c>
      <c r="AG40" s="111">
        <v>0</v>
      </c>
      <c r="AH40" s="111">
        <v>0</v>
      </c>
      <c r="AI40" s="111">
        <v>0</v>
      </c>
      <c r="AJ40" s="111">
        <v>0</v>
      </c>
      <c r="AK40" s="111">
        <v>0</v>
      </c>
      <c r="AL40" s="111">
        <v>0</v>
      </c>
      <c r="AM40" s="111">
        <v>0</v>
      </c>
      <c r="AN40" s="111">
        <v>0</v>
      </c>
      <c r="AO40" s="111">
        <v>0</v>
      </c>
      <c r="AP40" s="111">
        <v>0</v>
      </c>
      <c r="AQ40" s="111">
        <v>0</v>
      </c>
      <c r="AR40" s="111">
        <v>0</v>
      </c>
      <c r="AS40" s="111">
        <v>0</v>
      </c>
      <c r="AT40" s="111">
        <v>0</v>
      </c>
      <c r="AU40" s="111">
        <v>0</v>
      </c>
      <c r="AV40" s="111">
        <v>0</v>
      </c>
      <c r="AW40" s="111">
        <v>0</v>
      </c>
      <c r="AX40" s="111">
        <v>0</v>
      </c>
      <c r="AY40" s="111">
        <v>0</v>
      </c>
      <c r="AZ40" s="111">
        <v>0</v>
      </c>
      <c r="BA40" s="111">
        <v>0</v>
      </c>
      <c r="BB40" s="111">
        <v>0</v>
      </c>
      <c r="BC40" s="111">
        <v>0</v>
      </c>
      <c r="BD40" s="111">
        <v>0</v>
      </c>
      <c r="BE40" s="111">
        <v>0</v>
      </c>
      <c r="BF40" s="111">
        <v>0</v>
      </c>
      <c r="BG40" s="111">
        <v>0</v>
      </c>
      <c r="BH40" s="111">
        <v>0</v>
      </c>
      <c r="BI40" s="111">
        <v>0</v>
      </c>
      <c r="BJ40" s="111">
        <v>-1432.1190000000001</v>
      </c>
      <c r="BK40" s="111">
        <v>-1076.5830000000001</v>
      </c>
      <c r="BL40" s="113"/>
      <c r="BM40" s="113"/>
    </row>
    <row r="41" spans="2:65">
      <c r="B41" s="123" t="s">
        <v>313</v>
      </c>
      <c r="C41" s="124" t="s">
        <v>314</v>
      </c>
      <c r="D41" s="111">
        <v>0</v>
      </c>
      <c r="E41" s="111">
        <v>0</v>
      </c>
      <c r="F41" s="111">
        <v>0</v>
      </c>
      <c r="G41" s="111">
        <v>0</v>
      </c>
      <c r="H41" s="111">
        <v>0</v>
      </c>
      <c r="I41" s="111">
        <v>0</v>
      </c>
      <c r="J41" s="111">
        <v>0</v>
      </c>
      <c r="K41" s="111">
        <v>0</v>
      </c>
      <c r="L41" s="111">
        <v>0</v>
      </c>
      <c r="M41" s="111">
        <v>0</v>
      </c>
      <c r="N41" s="111">
        <v>-601.38</v>
      </c>
      <c r="O41" s="111">
        <v>-1203.126</v>
      </c>
      <c r="P41" s="111">
        <v>0</v>
      </c>
      <c r="Q41" s="111">
        <v>0</v>
      </c>
      <c r="R41" s="111">
        <v>0</v>
      </c>
      <c r="S41" s="111">
        <v>0</v>
      </c>
      <c r="T41" s="111">
        <v>0</v>
      </c>
      <c r="U41" s="111">
        <v>0</v>
      </c>
      <c r="V41" s="111">
        <v>0</v>
      </c>
      <c r="W41" s="111">
        <v>0</v>
      </c>
      <c r="X41" s="111">
        <v>0</v>
      </c>
      <c r="Y41" s="111">
        <v>0</v>
      </c>
      <c r="Z41" s="111">
        <v>0</v>
      </c>
      <c r="AA41" s="111">
        <v>0</v>
      </c>
      <c r="AB41" s="111">
        <v>0</v>
      </c>
      <c r="AC41" s="111">
        <v>0</v>
      </c>
      <c r="AD41" s="111">
        <v>0</v>
      </c>
      <c r="AE41" s="111">
        <v>0</v>
      </c>
      <c r="AF41" s="111">
        <v>0</v>
      </c>
      <c r="AG41" s="111">
        <v>0</v>
      </c>
      <c r="AH41" s="111">
        <v>0</v>
      </c>
      <c r="AI41" s="111">
        <v>0</v>
      </c>
      <c r="AJ41" s="111">
        <v>0</v>
      </c>
      <c r="AK41" s="111">
        <v>0</v>
      </c>
      <c r="AL41" s="111">
        <v>0</v>
      </c>
      <c r="AM41" s="111">
        <v>0</v>
      </c>
      <c r="AN41" s="111">
        <v>0</v>
      </c>
      <c r="AO41" s="111">
        <v>0</v>
      </c>
      <c r="AP41" s="111">
        <v>0</v>
      </c>
      <c r="AQ41" s="111">
        <v>0</v>
      </c>
      <c r="AR41" s="111">
        <v>0</v>
      </c>
      <c r="AS41" s="111">
        <v>0</v>
      </c>
      <c r="AT41" s="111">
        <v>0</v>
      </c>
      <c r="AU41" s="111">
        <v>0</v>
      </c>
      <c r="AV41" s="111">
        <v>0</v>
      </c>
      <c r="AW41" s="111">
        <v>0</v>
      </c>
      <c r="AX41" s="111">
        <v>0</v>
      </c>
      <c r="AY41" s="111">
        <v>0</v>
      </c>
      <c r="AZ41" s="111">
        <v>0</v>
      </c>
      <c r="BA41" s="111">
        <v>0</v>
      </c>
      <c r="BB41" s="111">
        <v>0</v>
      </c>
      <c r="BC41" s="111">
        <v>0</v>
      </c>
      <c r="BD41" s="111">
        <v>0</v>
      </c>
      <c r="BE41" s="111">
        <v>0</v>
      </c>
      <c r="BF41" s="111">
        <v>0</v>
      </c>
      <c r="BG41" s="111">
        <v>0</v>
      </c>
      <c r="BH41" s="111">
        <v>0</v>
      </c>
      <c r="BI41" s="111">
        <v>0</v>
      </c>
      <c r="BJ41" s="111">
        <v>-1804.5059999999999</v>
      </c>
      <c r="BK41" s="111">
        <v>-1203.126</v>
      </c>
      <c r="BL41" s="113"/>
      <c r="BM41" s="113"/>
    </row>
    <row r="42" spans="2:65">
      <c r="B42" s="123" t="s">
        <v>315</v>
      </c>
      <c r="C42" s="124" t="s">
        <v>316</v>
      </c>
      <c r="D42" s="111">
        <v>0</v>
      </c>
      <c r="E42" s="111">
        <v>0</v>
      </c>
      <c r="F42" s="111">
        <v>0</v>
      </c>
      <c r="G42" s="111">
        <v>0</v>
      </c>
      <c r="H42" s="111">
        <v>0</v>
      </c>
      <c r="I42" s="111">
        <v>0</v>
      </c>
      <c r="J42" s="111">
        <v>0</v>
      </c>
      <c r="K42" s="111">
        <v>0</v>
      </c>
      <c r="L42" s="111">
        <v>0</v>
      </c>
      <c r="M42" s="111">
        <v>0</v>
      </c>
      <c r="N42" s="111">
        <v>0</v>
      </c>
      <c r="O42" s="111">
        <v>0</v>
      </c>
      <c r="P42" s="111">
        <v>0</v>
      </c>
      <c r="Q42" s="111">
        <v>0</v>
      </c>
      <c r="R42" s="111">
        <v>0</v>
      </c>
      <c r="S42" s="111">
        <v>0</v>
      </c>
      <c r="T42" s="111">
        <v>0</v>
      </c>
      <c r="U42" s="111">
        <v>0</v>
      </c>
      <c r="V42" s="111">
        <v>0</v>
      </c>
      <c r="W42" s="111">
        <v>0</v>
      </c>
      <c r="X42" s="111">
        <v>0</v>
      </c>
      <c r="Y42" s="111">
        <v>0</v>
      </c>
      <c r="Z42" s="111">
        <v>0</v>
      </c>
      <c r="AA42" s="111">
        <v>0</v>
      </c>
      <c r="AB42" s="111">
        <v>0</v>
      </c>
      <c r="AC42" s="111">
        <v>0</v>
      </c>
      <c r="AD42" s="111">
        <v>0</v>
      </c>
      <c r="AE42" s="111">
        <v>0</v>
      </c>
      <c r="AF42" s="111">
        <v>0</v>
      </c>
      <c r="AG42" s="111">
        <v>0</v>
      </c>
      <c r="AH42" s="111">
        <v>0</v>
      </c>
      <c r="AI42" s="111">
        <v>0</v>
      </c>
      <c r="AJ42" s="111">
        <v>0</v>
      </c>
      <c r="AK42" s="111">
        <v>0</v>
      </c>
      <c r="AL42" s="111">
        <v>0</v>
      </c>
      <c r="AM42" s="111">
        <v>0</v>
      </c>
      <c r="AN42" s="111">
        <v>0</v>
      </c>
      <c r="AO42" s="111">
        <v>0</v>
      </c>
      <c r="AP42" s="111">
        <v>0</v>
      </c>
      <c r="AQ42" s="111">
        <v>0</v>
      </c>
      <c r="AR42" s="111">
        <v>0</v>
      </c>
      <c r="AS42" s="111">
        <v>0</v>
      </c>
      <c r="AT42" s="111">
        <v>0</v>
      </c>
      <c r="AU42" s="111">
        <v>0</v>
      </c>
      <c r="AV42" s="111">
        <v>0</v>
      </c>
      <c r="AW42" s="111">
        <v>0</v>
      </c>
      <c r="AX42" s="111">
        <v>0</v>
      </c>
      <c r="AY42" s="111">
        <v>0</v>
      </c>
      <c r="AZ42" s="111">
        <v>0</v>
      </c>
      <c r="BA42" s="111">
        <v>0</v>
      </c>
      <c r="BB42" s="111">
        <v>0</v>
      </c>
      <c r="BC42" s="111">
        <v>0</v>
      </c>
      <c r="BD42" s="111">
        <v>0</v>
      </c>
      <c r="BE42" s="111">
        <v>0</v>
      </c>
      <c r="BF42" s="111">
        <v>0</v>
      </c>
      <c r="BG42" s="111">
        <v>0</v>
      </c>
      <c r="BH42" s="111">
        <v>0</v>
      </c>
      <c r="BI42" s="111">
        <v>0</v>
      </c>
      <c r="BJ42" s="111">
        <v>0</v>
      </c>
      <c r="BK42" s="111">
        <v>0</v>
      </c>
      <c r="BL42" s="113"/>
      <c r="BM42" s="113"/>
    </row>
    <row r="43" spans="2:65" s="284" customFormat="1">
      <c r="B43" s="280" t="s">
        <v>317</v>
      </c>
      <c r="C43" s="285" t="s">
        <v>318</v>
      </c>
      <c r="D43" s="282">
        <v>0</v>
      </c>
      <c r="E43" s="282">
        <v>0</v>
      </c>
      <c r="F43" s="282">
        <v>0</v>
      </c>
      <c r="G43" s="282">
        <v>0</v>
      </c>
      <c r="H43" s="282">
        <v>0</v>
      </c>
      <c r="I43" s="282">
        <v>0</v>
      </c>
      <c r="J43" s="282">
        <v>0</v>
      </c>
      <c r="K43" s="282">
        <v>0</v>
      </c>
      <c r="L43" s="282">
        <v>0</v>
      </c>
      <c r="M43" s="282">
        <v>0</v>
      </c>
      <c r="N43" s="282">
        <v>0</v>
      </c>
      <c r="O43" s="282">
        <v>0</v>
      </c>
      <c r="P43" s="282">
        <v>0</v>
      </c>
      <c r="Q43" s="282">
        <v>-1448.835</v>
      </c>
      <c r="R43" s="282">
        <v>-851.36300000000006</v>
      </c>
      <c r="S43" s="282">
        <v>0</v>
      </c>
      <c r="T43" s="282">
        <v>0</v>
      </c>
      <c r="U43" s="282">
        <v>0</v>
      </c>
      <c r="V43" s="282">
        <v>0</v>
      </c>
      <c r="W43" s="282">
        <v>-7242.2269999999999</v>
      </c>
      <c r="X43" s="282">
        <v>-132.453</v>
      </c>
      <c r="Y43" s="282">
        <v>-0.127</v>
      </c>
      <c r="Z43" s="282">
        <v>-0.27500000000000002</v>
      </c>
      <c r="AA43" s="282">
        <v>0</v>
      </c>
      <c r="AB43" s="282">
        <v>0</v>
      </c>
      <c r="AC43" s="282">
        <v>0</v>
      </c>
      <c r="AD43" s="282">
        <v>-2.218</v>
      </c>
      <c r="AE43" s="282">
        <v>-13.875</v>
      </c>
      <c r="AF43" s="282">
        <v>-0.64700000000000002</v>
      </c>
      <c r="AG43" s="282">
        <v>-0.13200000000000001</v>
      </c>
      <c r="AH43" s="282">
        <v>-230.148</v>
      </c>
      <c r="AI43" s="282">
        <v>0</v>
      </c>
      <c r="AJ43" s="282">
        <v>0</v>
      </c>
      <c r="AK43" s="282">
        <v>0</v>
      </c>
      <c r="AL43" s="282">
        <v>0</v>
      </c>
      <c r="AM43" s="282">
        <v>0</v>
      </c>
      <c r="AN43" s="282">
        <v>0</v>
      </c>
      <c r="AO43" s="282">
        <v>0</v>
      </c>
      <c r="AP43" s="282">
        <v>0</v>
      </c>
      <c r="AQ43" s="282">
        <v>0</v>
      </c>
      <c r="AR43" s="282">
        <v>0</v>
      </c>
      <c r="AS43" s="282">
        <v>0</v>
      </c>
      <c r="AT43" s="282">
        <v>0</v>
      </c>
      <c r="AU43" s="282">
        <v>0</v>
      </c>
      <c r="AV43" s="282">
        <v>0</v>
      </c>
      <c r="AW43" s="282">
        <v>0</v>
      </c>
      <c r="AX43" s="282">
        <v>0</v>
      </c>
      <c r="AY43" s="282">
        <v>0</v>
      </c>
      <c r="AZ43" s="282">
        <v>0</v>
      </c>
      <c r="BA43" s="282">
        <v>0</v>
      </c>
      <c r="BB43" s="282">
        <v>0</v>
      </c>
      <c r="BC43" s="282">
        <v>0</v>
      </c>
      <c r="BD43" s="282">
        <v>0</v>
      </c>
      <c r="BE43" s="282">
        <v>0</v>
      </c>
      <c r="BF43" s="282">
        <v>0</v>
      </c>
      <c r="BG43" s="282">
        <v>0</v>
      </c>
      <c r="BH43" s="282">
        <v>-1245.0450000000001</v>
      </c>
      <c r="BI43" s="282">
        <v>-183.09200000000001</v>
      </c>
      <c r="BJ43" s="282">
        <v>-11350.437</v>
      </c>
      <c r="BK43" s="282">
        <v>-7242.2269999999999</v>
      </c>
      <c r="BL43" s="283"/>
      <c r="BM43" s="283"/>
    </row>
    <row r="44" spans="2:65" s="219" customFormat="1">
      <c r="B44" s="215" t="s">
        <v>319</v>
      </c>
      <c r="C44" s="216" t="s">
        <v>320</v>
      </c>
      <c r="D44" s="217">
        <v>0</v>
      </c>
      <c r="E44" s="217">
        <v>0</v>
      </c>
      <c r="F44" s="217">
        <v>0</v>
      </c>
      <c r="G44" s="217">
        <v>0</v>
      </c>
      <c r="H44" s="217">
        <v>0</v>
      </c>
      <c r="I44" s="217">
        <v>0</v>
      </c>
      <c r="J44" s="217">
        <v>0</v>
      </c>
      <c r="K44" s="217">
        <v>0</v>
      </c>
      <c r="L44" s="217">
        <v>0</v>
      </c>
      <c r="M44" s="217">
        <v>0</v>
      </c>
      <c r="N44" s="217">
        <v>0</v>
      </c>
      <c r="O44" s="217">
        <v>0</v>
      </c>
      <c r="P44" s="217">
        <v>0</v>
      </c>
      <c r="Q44" s="217">
        <v>-115.604</v>
      </c>
      <c r="R44" s="217">
        <v>0</v>
      </c>
      <c r="S44" s="217">
        <v>0</v>
      </c>
      <c r="T44" s="217">
        <v>0</v>
      </c>
      <c r="U44" s="217">
        <v>0</v>
      </c>
      <c r="V44" s="217">
        <v>0</v>
      </c>
      <c r="W44" s="217">
        <v>-22.581</v>
      </c>
      <c r="X44" s="217">
        <v>-60.712000000000003</v>
      </c>
      <c r="Y44" s="217">
        <v>-8.6370000000000005</v>
      </c>
      <c r="Z44" s="217">
        <v>-8.9999999999999993E-3</v>
      </c>
      <c r="AA44" s="217">
        <v>0</v>
      </c>
      <c r="AB44" s="217">
        <v>0</v>
      </c>
      <c r="AC44" s="217">
        <v>0</v>
      </c>
      <c r="AD44" s="217">
        <v>0</v>
      </c>
      <c r="AE44" s="217">
        <v>-5.2999999999999999E-2</v>
      </c>
      <c r="AF44" s="217">
        <v>0</v>
      </c>
      <c r="AG44" s="217">
        <v>0</v>
      </c>
      <c r="AH44" s="217">
        <v>0</v>
      </c>
      <c r="AI44" s="217">
        <v>0</v>
      </c>
      <c r="AJ44" s="217">
        <v>0</v>
      </c>
      <c r="AK44" s="217">
        <v>0</v>
      </c>
      <c r="AL44" s="217">
        <v>0</v>
      </c>
      <c r="AM44" s="217">
        <v>0</v>
      </c>
      <c r="AN44" s="217">
        <v>0</v>
      </c>
      <c r="AO44" s="217">
        <v>0</v>
      </c>
      <c r="AP44" s="217">
        <v>0</v>
      </c>
      <c r="AQ44" s="217">
        <v>0</v>
      </c>
      <c r="AR44" s="217">
        <v>0</v>
      </c>
      <c r="AS44" s="217">
        <v>0</v>
      </c>
      <c r="AT44" s="217">
        <v>0</v>
      </c>
      <c r="AU44" s="217">
        <v>0</v>
      </c>
      <c r="AV44" s="217">
        <v>0</v>
      </c>
      <c r="AW44" s="217">
        <v>0</v>
      </c>
      <c r="AX44" s="217">
        <v>0</v>
      </c>
      <c r="AY44" s="217">
        <v>0</v>
      </c>
      <c r="AZ44" s="217">
        <v>0</v>
      </c>
      <c r="BA44" s="217">
        <v>0</v>
      </c>
      <c r="BB44" s="217">
        <v>0</v>
      </c>
      <c r="BC44" s="217">
        <v>0</v>
      </c>
      <c r="BD44" s="217">
        <v>0</v>
      </c>
      <c r="BE44" s="217">
        <v>0</v>
      </c>
      <c r="BF44" s="217">
        <v>0</v>
      </c>
      <c r="BG44" s="217">
        <v>0</v>
      </c>
      <c r="BH44" s="217">
        <v>0</v>
      </c>
      <c r="BI44" s="217">
        <v>0</v>
      </c>
      <c r="BJ44" s="217">
        <v>-207.59599999999998</v>
      </c>
      <c r="BK44" s="217">
        <v>-22.581</v>
      </c>
      <c r="BL44" s="218"/>
      <c r="BM44" s="218"/>
    </row>
    <row r="45" spans="2:65" collapsed="1">
      <c r="B45" s="123" t="s">
        <v>321</v>
      </c>
      <c r="C45" s="124" t="s">
        <v>322</v>
      </c>
      <c r="D45" s="111">
        <v>0</v>
      </c>
      <c r="E45" s="111">
        <v>0</v>
      </c>
      <c r="F45" s="111">
        <v>0</v>
      </c>
      <c r="G45" s="111">
        <v>0</v>
      </c>
      <c r="H45" s="111">
        <v>0</v>
      </c>
      <c r="I45" s="111">
        <v>0</v>
      </c>
      <c r="J45" s="111">
        <v>0</v>
      </c>
      <c r="K45" s="111">
        <v>0</v>
      </c>
      <c r="L45" s="111">
        <v>0</v>
      </c>
      <c r="M45" s="111">
        <v>0</v>
      </c>
      <c r="N45" s="111">
        <v>0</v>
      </c>
      <c r="O45" s="111">
        <v>0</v>
      </c>
      <c r="P45" s="111">
        <v>0</v>
      </c>
      <c r="Q45" s="111">
        <v>0</v>
      </c>
      <c r="R45" s="111">
        <v>0</v>
      </c>
      <c r="S45" s="111">
        <v>0</v>
      </c>
      <c r="T45" s="111">
        <v>0</v>
      </c>
      <c r="U45" s="111">
        <v>0</v>
      </c>
      <c r="V45" s="111">
        <v>0</v>
      </c>
      <c r="W45" s="111">
        <v>0</v>
      </c>
      <c r="X45" s="111">
        <v>0</v>
      </c>
      <c r="Y45" s="111">
        <v>0</v>
      </c>
      <c r="Z45" s="111">
        <v>0</v>
      </c>
      <c r="AA45" s="111">
        <v>0</v>
      </c>
      <c r="AB45" s="111">
        <v>0</v>
      </c>
      <c r="AC45" s="111">
        <v>0</v>
      </c>
      <c r="AD45" s="111">
        <v>0</v>
      </c>
      <c r="AE45" s="111">
        <v>0</v>
      </c>
      <c r="AF45" s="111">
        <v>0</v>
      </c>
      <c r="AG45" s="111">
        <v>0</v>
      </c>
      <c r="AH45" s="111">
        <v>0</v>
      </c>
      <c r="AI45" s="111">
        <v>0</v>
      </c>
      <c r="AJ45" s="111">
        <v>0</v>
      </c>
      <c r="AK45" s="111">
        <v>0</v>
      </c>
      <c r="AL45" s="111">
        <v>0</v>
      </c>
      <c r="AM45" s="111">
        <v>0</v>
      </c>
      <c r="AN45" s="111">
        <v>0</v>
      </c>
      <c r="AO45" s="111">
        <v>0</v>
      </c>
      <c r="AP45" s="111">
        <v>0</v>
      </c>
      <c r="AQ45" s="111">
        <v>0</v>
      </c>
      <c r="AR45" s="111">
        <v>0</v>
      </c>
      <c r="AS45" s="111">
        <v>0</v>
      </c>
      <c r="AT45" s="111">
        <v>0</v>
      </c>
      <c r="AU45" s="111">
        <v>0</v>
      </c>
      <c r="AV45" s="111">
        <v>0</v>
      </c>
      <c r="AW45" s="111">
        <v>0</v>
      </c>
      <c r="AX45" s="111">
        <v>0</v>
      </c>
      <c r="AY45" s="111">
        <v>0</v>
      </c>
      <c r="AZ45" s="111">
        <v>0</v>
      </c>
      <c r="BA45" s="111">
        <v>0</v>
      </c>
      <c r="BB45" s="111">
        <v>0</v>
      </c>
      <c r="BC45" s="111">
        <v>0</v>
      </c>
      <c r="BD45" s="111">
        <v>0</v>
      </c>
      <c r="BE45" s="111">
        <v>0</v>
      </c>
      <c r="BF45" s="111">
        <v>0</v>
      </c>
      <c r="BG45" s="111">
        <v>0</v>
      </c>
      <c r="BH45" s="111">
        <v>0</v>
      </c>
      <c r="BI45" s="111">
        <v>0</v>
      </c>
      <c r="BJ45" s="111">
        <v>0</v>
      </c>
      <c r="BK45" s="111">
        <v>0</v>
      </c>
      <c r="BL45" s="113"/>
      <c r="BM45" s="113"/>
    </row>
    <row r="46" spans="2:65" collapsed="1">
      <c r="B46" s="123" t="s">
        <v>323</v>
      </c>
      <c r="C46" s="124" t="s">
        <v>324</v>
      </c>
      <c r="D46" s="111">
        <v>0</v>
      </c>
      <c r="E46" s="111">
        <v>0</v>
      </c>
      <c r="F46" s="111">
        <v>0</v>
      </c>
      <c r="G46" s="111">
        <v>0</v>
      </c>
      <c r="H46" s="111">
        <v>0</v>
      </c>
      <c r="I46" s="111">
        <v>0</v>
      </c>
      <c r="J46" s="111">
        <v>0</v>
      </c>
      <c r="K46" s="111">
        <v>0</v>
      </c>
      <c r="L46" s="111">
        <v>0</v>
      </c>
      <c r="M46" s="111">
        <v>0</v>
      </c>
      <c r="N46" s="111">
        <v>0</v>
      </c>
      <c r="O46" s="111">
        <v>0</v>
      </c>
      <c r="P46" s="111">
        <v>0</v>
      </c>
      <c r="Q46" s="111">
        <v>0</v>
      </c>
      <c r="R46" s="111">
        <v>0</v>
      </c>
      <c r="S46" s="111">
        <v>0</v>
      </c>
      <c r="T46" s="111">
        <v>0</v>
      </c>
      <c r="U46" s="111">
        <v>0</v>
      </c>
      <c r="V46" s="111">
        <v>0</v>
      </c>
      <c r="W46" s="111">
        <v>0</v>
      </c>
      <c r="X46" s="111">
        <v>-84.948999999999998</v>
      </c>
      <c r="Y46" s="111">
        <v>-10.778</v>
      </c>
      <c r="Z46" s="111">
        <v>-0.217</v>
      </c>
      <c r="AA46" s="111">
        <v>0</v>
      </c>
      <c r="AB46" s="111">
        <v>0</v>
      </c>
      <c r="AC46" s="111">
        <v>0</v>
      </c>
      <c r="AD46" s="111">
        <v>-1.54</v>
      </c>
      <c r="AE46" s="111">
        <v>-10.728999999999999</v>
      </c>
      <c r="AF46" s="111">
        <v>-0.09</v>
      </c>
      <c r="AG46" s="111">
        <v>-0.17399999999999999</v>
      </c>
      <c r="AH46" s="111">
        <v>-17.282</v>
      </c>
      <c r="AI46" s="111">
        <v>0</v>
      </c>
      <c r="AJ46" s="111">
        <v>0</v>
      </c>
      <c r="AK46" s="111">
        <v>0</v>
      </c>
      <c r="AL46" s="111">
        <v>0</v>
      </c>
      <c r="AM46" s="111">
        <v>0</v>
      </c>
      <c r="AN46" s="111">
        <v>0</v>
      </c>
      <c r="AO46" s="111">
        <v>0</v>
      </c>
      <c r="AP46" s="111">
        <v>0</v>
      </c>
      <c r="AQ46" s="111">
        <v>0</v>
      </c>
      <c r="AR46" s="111">
        <v>-14.236000000000001</v>
      </c>
      <c r="AS46" s="111">
        <v>0</v>
      </c>
      <c r="AT46" s="111">
        <v>0</v>
      </c>
      <c r="AU46" s="111">
        <v>0</v>
      </c>
      <c r="AV46" s="111">
        <v>0</v>
      </c>
      <c r="AW46" s="111">
        <v>0</v>
      </c>
      <c r="AX46" s="111">
        <v>0</v>
      </c>
      <c r="AY46" s="111">
        <v>0</v>
      </c>
      <c r="AZ46" s="111">
        <v>0</v>
      </c>
      <c r="BA46" s="111">
        <v>0</v>
      </c>
      <c r="BB46" s="111">
        <v>0</v>
      </c>
      <c r="BC46" s="111">
        <v>0</v>
      </c>
      <c r="BD46" s="111">
        <v>0</v>
      </c>
      <c r="BE46" s="111">
        <v>0</v>
      </c>
      <c r="BF46" s="111">
        <v>0</v>
      </c>
      <c r="BG46" s="111">
        <v>0</v>
      </c>
      <c r="BH46" s="111">
        <v>-49.695</v>
      </c>
      <c r="BI46" s="111">
        <v>0</v>
      </c>
      <c r="BJ46" s="111">
        <v>-189.69</v>
      </c>
      <c r="BK46" s="111">
        <v>-14.236000000000001</v>
      </c>
      <c r="BL46" s="113"/>
      <c r="BM46" s="113"/>
    </row>
    <row r="47" spans="2:65">
      <c r="B47" s="116" t="s">
        <v>325</v>
      </c>
      <c r="C47" s="130" t="s">
        <v>326</v>
      </c>
      <c r="D47" s="118">
        <v>0</v>
      </c>
      <c r="E47" s="118">
        <v>0</v>
      </c>
      <c r="F47" s="118">
        <v>0</v>
      </c>
      <c r="G47" s="118">
        <v>0</v>
      </c>
      <c r="H47" s="118">
        <v>0</v>
      </c>
      <c r="I47" s="118">
        <v>0</v>
      </c>
      <c r="J47" s="118">
        <v>0</v>
      </c>
      <c r="K47" s="118">
        <v>0</v>
      </c>
      <c r="L47" s="118">
        <v>0</v>
      </c>
      <c r="M47" s="118">
        <v>0</v>
      </c>
      <c r="N47" s="118">
        <v>0</v>
      </c>
      <c r="O47" s="118">
        <v>0</v>
      </c>
      <c r="P47" s="118">
        <v>0</v>
      </c>
      <c r="Q47" s="118">
        <v>-10.571999999999999</v>
      </c>
      <c r="R47" s="118">
        <v>0</v>
      </c>
      <c r="S47" s="118">
        <v>0</v>
      </c>
      <c r="T47" s="118">
        <v>0</v>
      </c>
      <c r="U47" s="118">
        <v>0</v>
      </c>
      <c r="V47" s="118">
        <v>0</v>
      </c>
      <c r="W47" s="118">
        <v>0</v>
      </c>
      <c r="X47" s="118">
        <v>0</v>
      </c>
      <c r="Y47" s="118">
        <v>0</v>
      </c>
      <c r="Z47" s="118">
        <v>0</v>
      </c>
      <c r="AA47" s="118">
        <v>0</v>
      </c>
      <c r="AB47" s="118">
        <v>0</v>
      </c>
      <c r="AC47" s="118">
        <v>0</v>
      </c>
      <c r="AD47" s="118">
        <v>0</v>
      </c>
      <c r="AE47" s="118">
        <v>0</v>
      </c>
      <c r="AF47" s="118">
        <v>0</v>
      </c>
      <c r="AG47" s="118">
        <v>0</v>
      </c>
      <c r="AH47" s="118">
        <v>0</v>
      </c>
      <c r="AI47" s="118">
        <v>0</v>
      </c>
      <c r="AJ47" s="118">
        <v>0</v>
      </c>
      <c r="AK47" s="118">
        <v>0</v>
      </c>
      <c r="AL47" s="118">
        <v>0</v>
      </c>
      <c r="AM47" s="118">
        <v>0</v>
      </c>
      <c r="AN47" s="118">
        <v>0</v>
      </c>
      <c r="AO47" s="118">
        <v>0</v>
      </c>
      <c r="AP47" s="118">
        <v>0</v>
      </c>
      <c r="AQ47" s="118">
        <v>0</v>
      </c>
      <c r="AR47" s="118">
        <v>0</v>
      </c>
      <c r="AS47" s="118">
        <v>0</v>
      </c>
      <c r="AT47" s="118">
        <v>0</v>
      </c>
      <c r="AU47" s="118">
        <v>0</v>
      </c>
      <c r="AV47" s="118">
        <v>0</v>
      </c>
      <c r="AW47" s="118">
        <v>0</v>
      </c>
      <c r="AX47" s="118">
        <v>0</v>
      </c>
      <c r="AY47" s="118">
        <v>0</v>
      </c>
      <c r="AZ47" s="118">
        <v>0</v>
      </c>
      <c r="BA47" s="118">
        <v>0</v>
      </c>
      <c r="BB47" s="118">
        <v>0</v>
      </c>
      <c r="BC47" s="118">
        <v>0</v>
      </c>
      <c r="BD47" s="118">
        <v>0</v>
      </c>
      <c r="BE47" s="118">
        <v>0</v>
      </c>
      <c r="BF47" s="118">
        <v>0</v>
      </c>
      <c r="BG47" s="118">
        <v>0</v>
      </c>
      <c r="BH47" s="118">
        <v>-1373.2840000000001</v>
      </c>
      <c r="BI47" s="118">
        <v>-406.53100000000001</v>
      </c>
      <c r="BJ47" s="118">
        <v>-1790.3869999999999</v>
      </c>
      <c r="BK47" s="118">
        <v>0</v>
      </c>
      <c r="BL47" s="113"/>
      <c r="BM47" s="113"/>
    </row>
    <row r="48" spans="2:65">
      <c r="B48" s="127" t="s">
        <v>327</v>
      </c>
      <c r="C48" s="128" t="s">
        <v>328</v>
      </c>
      <c r="D48" s="129">
        <v>0</v>
      </c>
      <c r="E48" s="129">
        <v>3083.4180000000001</v>
      </c>
      <c r="F48" s="129">
        <v>0</v>
      </c>
      <c r="G48" s="129">
        <v>3678.4540000000002</v>
      </c>
      <c r="H48" s="129">
        <v>0</v>
      </c>
      <c r="I48" s="129">
        <v>3.1E-2</v>
      </c>
      <c r="J48" s="129">
        <v>15.398999999999999</v>
      </c>
      <c r="K48" s="129">
        <v>472.84699999999998</v>
      </c>
      <c r="L48" s="129">
        <v>719.91099999999994</v>
      </c>
      <c r="M48" s="129">
        <v>560.74099999999999</v>
      </c>
      <c r="N48" s="129">
        <v>1842.117</v>
      </c>
      <c r="O48" s="129">
        <v>44.777999999999999</v>
      </c>
      <c r="P48" s="129">
        <v>353.68299999999999</v>
      </c>
      <c r="Q48" s="129">
        <v>1012.348</v>
      </c>
      <c r="R48" s="129">
        <v>22937.118999999999</v>
      </c>
      <c r="S48" s="129">
        <v>0</v>
      </c>
      <c r="T48" s="129">
        <v>0</v>
      </c>
      <c r="U48" s="129">
        <v>0</v>
      </c>
      <c r="V48" s="129">
        <v>0</v>
      </c>
      <c r="W48" s="129">
        <v>798.55499999999995</v>
      </c>
      <c r="X48" s="129">
        <v>6459.8239999999996</v>
      </c>
      <c r="Y48" s="129">
        <v>4732.0469999999996</v>
      </c>
      <c r="Z48" s="129">
        <v>10285.4</v>
      </c>
      <c r="AA48" s="129">
        <v>3.1269999999999998</v>
      </c>
      <c r="AB48" s="129">
        <v>0</v>
      </c>
      <c r="AC48" s="129">
        <v>3110.91</v>
      </c>
      <c r="AD48" s="129">
        <v>2328.5859999999998</v>
      </c>
      <c r="AE48" s="129">
        <v>23494.794000000002</v>
      </c>
      <c r="AF48" s="129">
        <v>188.023</v>
      </c>
      <c r="AG48" s="129">
        <v>63.146000000000001</v>
      </c>
      <c r="AH48" s="129">
        <v>974.49900000000002</v>
      </c>
      <c r="AI48" s="129">
        <v>43804.417999999998</v>
      </c>
      <c r="AJ48" s="129">
        <v>211.721</v>
      </c>
      <c r="AK48" s="129">
        <v>850.15899999999999</v>
      </c>
      <c r="AL48" s="129">
        <v>1684.0940000000001</v>
      </c>
      <c r="AM48" s="129">
        <v>19.649000000000001</v>
      </c>
      <c r="AN48" s="129">
        <v>796.53300000000002</v>
      </c>
      <c r="AO48" s="129">
        <v>1104.4090000000001</v>
      </c>
      <c r="AP48" s="129">
        <v>1571.8409999999999</v>
      </c>
      <c r="AQ48" s="129">
        <v>837.86300000000006</v>
      </c>
      <c r="AR48" s="129">
        <v>413.19600000000003</v>
      </c>
      <c r="AS48" s="129">
        <v>820.68799999999999</v>
      </c>
      <c r="AT48" s="129">
        <v>52.807000000000002</v>
      </c>
      <c r="AU48" s="129">
        <v>6.6980000000000004</v>
      </c>
      <c r="AV48" s="129">
        <v>0</v>
      </c>
      <c r="AW48" s="129">
        <v>685.42399999999998</v>
      </c>
      <c r="AX48" s="129">
        <v>0</v>
      </c>
      <c r="AY48" s="129">
        <v>0</v>
      </c>
      <c r="AZ48" s="129">
        <v>0</v>
      </c>
      <c r="BA48" s="129">
        <v>0</v>
      </c>
      <c r="BB48" s="129">
        <v>224.72200000000001</v>
      </c>
      <c r="BC48" s="129">
        <v>0</v>
      </c>
      <c r="BD48" s="129">
        <v>26.911999999999999</v>
      </c>
      <c r="BE48" s="129">
        <v>0</v>
      </c>
      <c r="BF48" s="129">
        <v>0</v>
      </c>
      <c r="BG48" s="129">
        <v>0</v>
      </c>
      <c r="BH48" s="129">
        <v>46365.828999999998</v>
      </c>
      <c r="BI48" s="129">
        <v>5903.866</v>
      </c>
      <c r="BJ48" s="129">
        <v>192540.58600000004</v>
      </c>
      <c r="BK48" s="129">
        <v>5837.1679999999997</v>
      </c>
      <c r="BL48" s="113"/>
      <c r="BM48" s="113"/>
    </row>
    <row r="49" spans="2:65" collapsed="1">
      <c r="B49" s="123" t="s">
        <v>329</v>
      </c>
      <c r="C49" s="131" t="s">
        <v>330</v>
      </c>
      <c r="D49" s="111">
        <v>0</v>
      </c>
      <c r="E49" s="111">
        <v>3083.4180000000001</v>
      </c>
      <c r="F49" s="111">
        <v>0</v>
      </c>
      <c r="G49" s="111">
        <v>3678.4540000000002</v>
      </c>
      <c r="H49" s="111">
        <v>0</v>
      </c>
      <c r="I49" s="111">
        <v>3.1E-2</v>
      </c>
      <c r="J49" s="111">
        <v>0</v>
      </c>
      <c r="K49" s="111">
        <v>472.84699999999998</v>
      </c>
      <c r="L49" s="111">
        <v>719.91099999999994</v>
      </c>
      <c r="M49" s="111">
        <v>0</v>
      </c>
      <c r="N49" s="111">
        <v>1842.117</v>
      </c>
      <c r="O49" s="111">
        <v>44.777999999999999</v>
      </c>
      <c r="P49" s="111">
        <v>353.68299999999999</v>
      </c>
      <c r="Q49" s="111">
        <v>679.79499999999996</v>
      </c>
      <c r="R49" s="111">
        <v>22937.118999999999</v>
      </c>
      <c r="S49" s="111">
        <v>0</v>
      </c>
      <c r="T49" s="111">
        <v>0</v>
      </c>
      <c r="U49" s="111">
        <v>0</v>
      </c>
      <c r="V49" s="111">
        <v>0</v>
      </c>
      <c r="W49" s="111">
        <v>798.55499999999995</v>
      </c>
      <c r="X49" s="111">
        <v>2584.5749999999998</v>
      </c>
      <c r="Y49" s="111">
        <v>3962.8090000000002</v>
      </c>
      <c r="Z49" s="111">
        <v>10285.4</v>
      </c>
      <c r="AA49" s="111">
        <v>3.1269999999999998</v>
      </c>
      <c r="AB49" s="111">
        <v>0</v>
      </c>
      <c r="AC49" s="111">
        <v>3110.91</v>
      </c>
      <c r="AD49" s="111">
        <v>2328.5859999999998</v>
      </c>
      <c r="AE49" s="111">
        <v>23494.794000000002</v>
      </c>
      <c r="AF49" s="111">
        <v>188.023</v>
      </c>
      <c r="AG49" s="111">
        <v>63.146000000000001</v>
      </c>
      <c r="AH49" s="111">
        <v>974.49900000000002</v>
      </c>
      <c r="AI49" s="111">
        <v>0</v>
      </c>
      <c r="AJ49" s="111">
        <v>0</v>
      </c>
      <c r="AK49" s="111">
        <v>0</v>
      </c>
      <c r="AL49" s="111">
        <v>0</v>
      </c>
      <c r="AM49" s="111">
        <v>0</v>
      </c>
      <c r="AN49" s="111">
        <v>0</v>
      </c>
      <c r="AO49" s="111">
        <v>0</v>
      </c>
      <c r="AP49" s="111">
        <v>1571.8409999999999</v>
      </c>
      <c r="AQ49" s="111">
        <v>837.86300000000006</v>
      </c>
      <c r="AR49" s="111">
        <v>413.19600000000003</v>
      </c>
      <c r="AS49" s="111">
        <v>820.68799999999999</v>
      </c>
      <c r="AT49" s="111">
        <v>52.807000000000002</v>
      </c>
      <c r="AU49" s="111">
        <v>6.6980000000000004</v>
      </c>
      <c r="AV49" s="111">
        <v>0</v>
      </c>
      <c r="AW49" s="111">
        <v>685.42399999999998</v>
      </c>
      <c r="AX49" s="111">
        <v>0</v>
      </c>
      <c r="AY49" s="111">
        <v>0</v>
      </c>
      <c r="AZ49" s="111">
        <v>0</v>
      </c>
      <c r="BA49" s="111">
        <v>0</v>
      </c>
      <c r="BB49" s="111">
        <v>224.72200000000001</v>
      </c>
      <c r="BC49" s="111">
        <v>0</v>
      </c>
      <c r="BD49" s="111">
        <v>26.911999999999999</v>
      </c>
      <c r="BE49" s="111">
        <v>0</v>
      </c>
      <c r="BF49" s="111">
        <v>0</v>
      </c>
      <c r="BG49" s="111">
        <v>0</v>
      </c>
      <c r="BH49" s="111">
        <v>46365.828999999998</v>
      </c>
      <c r="BI49" s="111">
        <v>5903.866</v>
      </c>
      <c r="BJ49" s="111">
        <v>138516.42299999998</v>
      </c>
      <c r="BK49" s="111">
        <v>5837.1679999999997</v>
      </c>
      <c r="BL49" s="113"/>
      <c r="BM49" s="113"/>
    </row>
    <row r="50" spans="2:65" collapsed="1">
      <c r="B50" s="125" t="s">
        <v>120</v>
      </c>
      <c r="C50" s="132" t="s">
        <v>331</v>
      </c>
      <c r="D50" s="111">
        <v>0</v>
      </c>
      <c r="E50" s="111">
        <v>3083.4180000000001</v>
      </c>
      <c r="F50" s="111">
        <v>0</v>
      </c>
      <c r="G50" s="111">
        <v>3678.4540000000002</v>
      </c>
      <c r="H50" s="111">
        <v>0</v>
      </c>
      <c r="I50" s="111">
        <v>3.1E-2</v>
      </c>
      <c r="J50" s="111">
        <v>0</v>
      </c>
      <c r="K50" s="111">
        <v>56.987000000000002</v>
      </c>
      <c r="L50" s="111">
        <v>719.91099999999994</v>
      </c>
      <c r="M50" s="111">
        <v>0</v>
      </c>
      <c r="N50" s="111">
        <v>1842.117</v>
      </c>
      <c r="O50" s="111">
        <v>44.777999999999999</v>
      </c>
      <c r="P50" s="111">
        <v>353.68299999999999</v>
      </c>
      <c r="Q50" s="111">
        <v>679.79499999999996</v>
      </c>
      <c r="R50" s="111">
        <v>7545.7860000000001</v>
      </c>
      <c r="S50" s="111">
        <v>0</v>
      </c>
      <c r="T50" s="111">
        <v>0</v>
      </c>
      <c r="U50" s="111">
        <v>0</v>
      </c>
      <c r="V50" s="111">
        <v>0</v>
      </c>
      <c r="W50" s="111">
        <v>758.91</v>
      </c>
      <c r="X50" s="111">
        <v>839.65</v>
      </c>
      <c r="Y50" s="111">
        <v>244.571</v>
      </c>
      <c r="Z50" s="111">
        <v>190.929</v>
      </c>
      <c r="AA50" s="111">
        <v>3.0000000000000001E-3</v>
      </c>
      <c r="AB50" s="111">
        <v>0</v>
      </c>
      <c r="AC50" s="111">
        <v>3.5000000000000003E-2</v>
      </c>
      <c r="AD50" s="111">
        <v>166.66399999999999</v>
      </c>
      <c r="AE50" s="111">
        <v>2292.2779999999998</v>
      </c>
      <c r="AF50" s="111">
        <v>68.031999999999996</v>
      </c>
      <c r="AG50" s="111">
        <v>31.225000000000001</v>
      </c>
      <c r="AH50" s="111">
        <v>731.93600000000004</v>
      </c>
      <c r="AI50" s="111">
        <v>0</v>
      </c>
      <c r="AJ50" s="111">
        <v>0</v>
      </c>
      <c r="AK50" s="111">
        <v>0</v>
      </c>
      <c r="AL50" s="111">
        <v>0</v>
      </c>
      <c r="AM50" s="111">
        <v>0</v>
      </c>
      <c r="AN50" s="111">
        <v>0</v>
      </c>
      <c r="AO50" s="111">
        <v>0</v>
      </c>
      <c r="AP50" s="111">
        <v>1478.117</v>
      </c>
      <c r="AQ50" s="111">
        <v>133.86099999999999</v>
      </c>
      <c r="AR50" s="111">
        <v>382.60599999999999</v>
      </c>
      <c r="AS50" s="111">
        <v>613.75900000000001</v>
      </c>
      <c r="AT50" s="111">
        <v>18.690000000000001</v>
      </c>
      <c r="AU50" s="111">
        <v>4.7380000000000004</v>
      </c>
      <c r="AV50" s="111">
        <v>0</v>
      </c>
      <c r="AW50" s="111">
        <v>0</v>
      </c>
      <c r="AX50" s="111">
        <v>0</v>
      </c>
      <c r="AY50" s="111">
        <v>0</v>
      </c>
      <c r="AZ50" s="111">
        <v>0</v>
      </c>
      <c r="BA50" s="111">
        <v>0</v>
      </c>
      <c r="BB50" s="111">
        <v>33.826999999999998</v>
      </c>
      <c r="BC50" s="111">
        <v>0</v>
      </c>
      <c r="BD50" s="111">
        <v>1</v>
      </c>
      <c r="BE50" s="111">
        <v>0</v>
      </c>
      <c r="BF50" s="111">
        <v>0</v>
      </c>
      <c r="BG50" s="111">
        <v>0</v>
      </c>
      <c r="BH50" s="111">
        <v>25386.339</v>
      </c>
      <c r="BI50" s="111">
        <v>3372.1770000000001</v>
      </c>
      <c r="BJ50" s="111">
        <v>54754.307000000008</v>
      </c>
      <c r="BK50" s="111">
        <v>3823.97</v>
      </c>
      <c r="BL50" s="113"/>
      <c r="BM50" s="113"/>
    </row>
    <row r="51" spans="2:65" s="97" customFormat="1">
      <c r="B51" s="100" t="s">
        <v>332</v>
      </c>
      <c r="C51" s="145" t="s">
        <v>333</v>
      </c>
      <c r="D51" s="98">
        <v>0</v>
      </c>
      <c r="E51" s="98">
        <v>0</v>
      </c>
      <c r="F51" s="98">
        <v>0</v>
      </c>
      <c r="G51" s="98">
        <v>0</v>
      </c>
      <c r="H51" s="98">
        <v>0</v>
      </c>
      <c r="I51" s="98">
        <v>0</v>
      </c>
      <c r="J51" s="98">
        <v>0</v>
      </c>
      <c r="K51" s="98">
        <v>55.317999999999998</v>
      </c>
      <c r="L51" s="98">
        <v>0</v>
      </c>
      <c r="M51" s="98">
        <v>0</v>
      </c>
      <c r="N51" s="98">
        <v>0</v>
      </c>
      <c r="O51" s="98">
        <v>0</v>
      </c>
      <c r="P51" s="98">
        <v>0</v>
      </c>
      <c r="Q51" s="98">
        <v>0</v>
      </c>
      <c r="R51" s="98">
        <v>4.1000000000000002E-2</v>
      </c>
      <c r="S51" s="98">
        <v>0</v>
      </c>
      <c r="T51" s="98">
        <v>0</v>
      </c>
      <c r="U51" s="98">
        <v>0</v>
      </c>
      <c r="V51" s="98">
        <v>0</v>
      </c>
      <c r="W51" s="98">
        <v>0</v>
      </c>
      <c r="X51" s="98">
        <v>4.585</v>
      </c>
      <c r="Y51" s="98">
        <v>0.13900000000000001</v>
      </c>
      <c r="Z51" s="98">
        <v>38.381</v>
      </c>
      <c r="AA51" s="98">
        <v>0</v>
      </c>
      <c r="AB51" s="98">
        <v>0</v>
      </c>
      <c r="AC51" s="98">
        <v>0</v>
      </c>
      <c r="AD51" s="98">
        <v>93.619</v>
      </c>
      <c r="AE51" s="98">
        <v>169.779</v>
      </c>
      <c r="AF51" s="98">
        <v>13.398999999999999</v>
      </c>
      <c r="AG51" s="98">
        <v>10.746</v>
      </c>
      <c r="AH51" s="98">
        <v>2.64</v>
      </c>
      <c r="AI51" s="98">
        <v>0</v>
      </c>
      <c r="AJ51" s="98">
        <v>0</v>
      </c>
      <c r="AK51" s="98">
        <v>0</v>
      </c>
      <c r="AL51" s="98">
        <v>0</v>
      </c>
      <c r="AM51" s="98">
        <v>0</v>
      </c>
      <c r="AN51" s="98">
        <v>0</v>
      </c>
      <c r="AO51" s="98">
        <v>0</v>
      </c>
      <c r="AP51" s="98">
        <v>0</v>
      </c>
      <c r="AQ51" s="98">
        <v>0.70799999999999996</v>
      </c>
      <c r="AR51" s="98">
        <v>0</v>
      </c>
      <c r="AS51" s="98">
        <v>133.76400000000001</v>
      </c>
      <c r="AT51" s="98">
        <v>0</v>
      </c>
      <c r="AU51" s="98">
        <v>0</v>
      </c>
      <c r="AV51" s="98">
        <v>0</v>
      </c>
      <c r="AW51" s="98">
        <v>0</v>
      </c>
      <c r="AX51" s="98">
        <v>0</v>
      </c>
      <c r="AY51" s="98">
        <v>0</v>
      </c>
      <c r="AZ51" s="98">
        <v>0</v>
      </c>
      <c r="BA51" s="98">
        <v>0</v>
      </c>
      <c r="BB51" s="98">
        <v>29.326000000000001</v>
      </c>
      <c r="BC51" s="98">
        <v>0</v>
      </c>
      <c r="BD51" s="98">
        <v>0</v>
      </c>
      <c r="BE51" s="98">
        <v>0</v>
      </c>
      <c r="BF51" s="98">
        <v>0</v>
      </c>
      <c r="BG51" s="98">
        <v>0</v>
      </c>
      <c r="BH51" s="98">
        <v>1218.249</v>
      </c>
      <c r="BI51" s="98">
        <v>0</v>
      </c>
      <c r="BJ51" s="98">
        <v>1770.694</v>
      </c>
      <c r="BK51" s="98">
        <v>163.798</v>
      </c>
      <c r="BL51" s="99"/>
      <c r="BM51" s="99"/>
    </row>
    <row r="52" spans="2:65" s="97" customFormat="1" collapsed="1">
      <c r="B52" s="100" t="s">
        <v>334</v>
      </c>
      <c r="C52" s="145" t="s">
        <v>335</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0</v>
      </c>
      <c r="U52" s="98">
        <v>0</v>
      </c>
      <c r="V52" s="98">
        <v>0</v>
      </c>
      <c r="W52" s="98">
        <v>0</v>
      </c>
      <c r="X52" s="98">
        <v>1.1519999999999999</v>
      </c>
      <c r="Y52" s="98">
        <v>0</v>
      </c>
      <c r="Z52" s="98">
        <v>81.397999999999996</v>
      </c>
      <c r="AA52" s="98">
        <v>0</v>
      </c>
      <c r="AB52" s="98">
        <v>0</v>
      </c>
      <c r="AC52" s="98">
        <v>0</v>
      </c>
      <c r="AD52" s="98">
        <v>0.219</v>
      </c>
      <c r="AE52" s="98">
        <v>893.85</v>
      </c>
      <c r="AF52" s="98">
        <v>0.995</v>
      </c>
      <c r="AG52" s="98">
        <v>4.7910000000000004</v>
      </c>
      <c r="AH52" s="98">
        <v>6.6189999999999998</v>
      </c>
      <c r="AI52" s="98">
        <v>0</v>
      </c>
      <c r="AJ52" s="98">
        <v>0</v>
      </c>
      <c r="AK52" s="98">
        <v>0</v>
      </c>
      <c r="AL52" s="98">
        <v>0</v>
      </c>
      <c r="AM52" s="98">
        <v>0</v>
      </c>
      <c r="AN52" s="98">
        <v>0</v>
      </c>
      <c r="AO52" s="98">
        <v>0</v>
      </c>
      <c r="AP52" s="98">
        <v>0</v>
      </c>
      <c r="AQ52" s="98">
        <v>0</v>
      </c>
      <c r="AR52" s="98">
        <v>0</v>
      </c>
      <c r="AS52" s="98">
        <v>0</v>
      </c>
      <c r="AT52" s="98">
        <v>0</v>
      </c>
      <c r="AU52" s="98">
        <v>0</v>
      </c>
      <c r="AV52" s="98">
        <v>0</v>
      </c>
      <c r="AW52" s="98">
        <v>0</v>
      </c>
      <c r="AX52" s="98">
        <v>0</v>
      </c>
      <c r="AY52" s="98">
        <v>0</v>
      </c>
      <c r="AZ52" s="98">
        <v>0</v>
      </c>
      <c r="BA52" s="98">
        <v>0</v>
      </c>
      <c r="BB52" s="98">
        <v>0</v>
      </c>
      <c r="BC52" s="98">
        <v>0</v>
      </c>
      <c r="BD52" s="98">
        <v>0</v>
      </c>
      <c r="BE52" s="98">
        <v>0</v>
      </c>
      <c r="BF52" s="98">
        <v>0</v>
      </c>
      <c r="BG52" s="98">
        <v>0</v>
      </c>
      <c r="BH52" s="98">
        <v>269.952</v>
      </c>
      <c r="BI52" s="98">
        <v>0</v>
      </c>
      <c r="BJ52" s="98">
        <v>1258.9760000000001</v>
      </c>
      <c r="BK52" s="98">
        <v>0</v>
      </c>
      <c r="BL52" s="99"/>
      <c r="BM52" s="99"/>
    </row>
    <row r="53" spans="2:65" s="97" customFormat="1">
      <c r="B53" s="100" t="s">
        <v>336</v>
      </c>
      <c r="C53" s="145" t="s">
        <v>337</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1.76</v>
      </c>
      <c r="Y53" s="98">
        <v>1E-3</v>
      </c>
      <c r="Z53" s="98">
        <v>0.39800000000000002</v>
      </c>
      <c r="AA53" s="98">
        <v>0</v>
      </c>
      <c r="AB53" s="98">
        <v>0</v>
      </c>
      <c r="AC53" s="98">
        <v>0</v>
      </c>
      <c r="AD53" s="98">
        <v>0.84599999999999997</v>
      </c>
      <c r="AE53" s="98">
        <v>31.888999999999999</v>
      </c>
      <c r="AF53" s="98">
        <v>2.786</v>
      </c>
      <c r="AG53" s="98">
        <v>0.55300000000000005</v>
      </c>
      <c r="AH53" s="98">
        <v>1.802</v>
      </c>
      <c r="AI53" s="98">
        <v>0</v>
      </c>
      <c r="AJ53" s="98">
        <v>0</v>
      </c>
      <c r="AK53" s="98">
        <v>0</v>
      </c>
      <c r="AL53" s="98">
        <v>0</v>
      </c>
      <c r="AM53" s="98">
        <v>0</v>
      </c>
      <c r="AN53" s="98">
        <v>0</v>
      </c>
      <c r="AO53" s="98">
        <v>0</v>
      </c>
      <c r="AP53" s="98">
        <v>0</v>
      </c>
      <c r="AQ53" s="98">
        <v>0</v>
      </c>
      <c r="AR53" s="98">
        <v>0</v>
      </c>
      <c r="AS53" s="98">
        <v>0.06</v>
      </c>
      <c r="AT53" s="98">
        <v>0</v>
      </c>
      <c r="AU53" s="98">
        <v>0</v>
      </c>
      <c r="AV53" s="98">
        <v>0</v>
      </c>
      <c r="AW53" s="98">
        <v>0</v>
      </c>
      <c r="AX53" s="98">
        <v>0</v>
      </c>
      <c r="AY53" s="98">
        <v>0</v>
      </c>
      <c r="AZ53" s="98">
        <v>0</v>
      </c>
      <c r="BA53" s="98">
        <v>0</v>
      </c>
      <c r="BB53" s="98">
        <v>0</v>
      </c>
      <c r="BC53" s="98">
        <v>0</v>
      </c>
      <c r="BD53" s="98">
        <v>0</v>
      </c>
      <c r="BE53" s="98">
        <v>0</v>
      </c>
      <c r="BF53" s="98">
        <v>0</v>
      </c>
      <c r="BG53" s="98">
        <v>0</v>
      </c>
      <c r="BH53" s="98">
        <v>128.35599999999999</v>
      </c>
      <c r="BI53" s="98">
        <v>0</v>
      </c>
      <c r="BJ53" s="98">
        <v>168.45099999999999</v>
      </c>
      <c r="BK53" s="98">
        <v>0.06</v>
      </c>
      <c r="BL53" s="99"/>
      <c r="BM53" s="99"/>
    </row>
    <row r="54" spans="2:65">
      <c r="B54" s="133" t="s">
        <v>338</v>
      </c>
      <c r="C54" s="134" t="s">
        <v>339</v>
      </c>
      <c r="D54" s="111">
        <v>0</v>
      </c>
      <c r="E54" s="111">
        <v>3083.4180000000001</v>
      </c>
      <c r="F54" s="111">
        <v>0</v>
      </c>
      <c r="G54" s="111">
        <v>3678.4540000000002</v>
      </c>
      <c r="H54" s="111">
        <v>0</v>
      </c>
      <c r="I54" s="111">
        <v>0</v>
      </c>
      <c r="J54" s="111">
        <v>0</v>
      </c>
      <c r="K54" s="111">
        <v>1.123</v>
      </c>
      <c r="L54" s="111">
        <v>719.91099999999994</v>
      </c>
      <c r="M54" s="111">
        <v>0</v>
      </c>
      <c r="N54" s="111">
        <v>1842.117</v>
      </c>
      <c r="O54" s="111">
        <v>44.777999999999999</v>
      </c>
      <c r="P54" s="111">
        <v>353.68299999999999</v>
      </c>
      <c r="Q54" s="111">
        <v>679.79499999999996</v>
      </c>
      <c r="R54" s="111">
        <v>7545.6139999999996</v>
      </c>
      <c r="S54" s="111">
        <v>0</v>
      </c>
      <c r="T54" s="111">
        <v>0</v>
      </c>
      <c r="U54" s="111">
        <v>0</v>
      </c>
      <c r="V54" s="111">
        <v>0</v>
      </c>
      <c r="W54" s="111">
        <v>758.91</v>
      </c>
      <c r="X54" s="111">
        <v>812.00599999999997</v>
      </c>
      <c r="Y54" s="111">
        <v>244.43100000000001</v>
      </c>
      <c r="Z54" s="111">
        <v>60.005000000000003</v>
      </c>
      <c r="AA54" s="111">
        <v>3.0000000000000001E-3</v>
      </c>
      <c r="AB54" s="111">
        <v>0</v>
      </c>
      <c r="AC54" s="111">
        <v>3.5000000000000003E-2</v>
      </c>
      <c r="AD54" s="111">
        <v>68.114000000000004</v>
      </c>
      <c r="AE54" s="111">
        <v>491.27100000000002</v>
      </c>
      <c r="AF54" s="111">
        <v>42.412999999999997</v>
      </c>
      <c r="AG54" s="111">
        <v>9.0220000000000002</v>
      </c>
      <c r="AH54" s="111">
        <v>716.73199999999997</v>
      </c>
      <c r="AI54" s="111">
        <v>0</v>
      </c>
      <c r="AJ54" s="111">
        <v>0</v>
      </c>
      <c r="AK54" s="111">
        <v>0</v>
      </c>
      <c r="AL54" s="111">
        <v>0</v>
      </c>
      <c r="AM54" s="111">
        <v>0</v>
      </c>
      <c r="AN54" s="111">
        <v>0</v>
      </c>
      <c r="AO54" s="111">
        <v>0</v>
      </c>
      <c r="AP54" s="111">
        <v>1466.04</v>
      </c>
      <c r="AQ54" s="111">
        <v>111.794</v>
      </c>
      <c r="AR54" s="111">
        <v>382.60599999999999</v>
      </c>
      <c r="AS54" s="111">
        <v>479.93400000000003</v>
      </c>
      <c r="AT54" s="111">
        <v>18.655999999999999</v>
      </c>
      <c r="AU54" s="111">
        <v>4.7380000000000004</v>
      </c>
      <c r="AV54" s="111">
        <v>0</v>
      </c>
      <c r="AW54" s="111">
        <v>0</v>
      </c>
      <c r="AX54" s="111">
        <v>0</v>
      </c>
      <c r="AY54" s="111">
        <v>0</v>
      </c>
      <c r="AZ54" s="111">
        <v>0</v>
      </c>
      <c r="BA54" s="111">
        <v>0</v>
      </c>
      <c r="BB54" s="111">
        <v>4.5010000000000003</v>
      </c>
      <c r="BC54" s="111">
        <v>0</v>
      </c>
      <c r="BD54" s="111">
        <v>1</v>
      </c>
      <c r="BE54" s="111">
        <v>0</v>
      </c>
      <c r="BF54" s="111">
        <v>0</v>
      </c>
      <c r="BG54" s="111">
        <v>0</v>
      </c>
      <c r="BH54" s="111">
        <v>23768.945</v>
      </c>
      <c r="BI54" s="111">
        <v>3372.1770000000001</v>
      </c>
      <c r="BJ54" s="111">
        <v>50762.226000000017</v>
      </c>
      <c r="BK54" s="111">
        <v>3626.6410000000001</v>
      </c>
      <c r="BL54" s="113"/>
      <c r="BM54" s="113"/>
    </row>
    <row r="55" spans="2:65" s="97" customFormat="1">
      <c r="B55" s="146" t="s">
        <v>340</v>
      </c>
      <c r="C55" s="147" t="s">
        <v>341</v>
      </c>
      <c r="D55" s="98">
        <v>0</v>
      </c>
      <c r="E55" s="98">
        <v>0</v>
      </c>
      <c r="F55" s="98">
        <v>0</v>
      </c>
      <c r="G55" s="98">
        <v>0</v>
      </c>
      <c r="H55" s="98">
        <v>0</v>
      </c>
      <c r="I55" s="98">
        <v>0</v>
      </c>
      <c r="J55" s="98">
        <v>0</v>
      </c>
      <c r="K55" s="98">
        <v>0</v>
      </c>
      <c r="L55" s="98">
        <v>0</v>
      </c>
      <c r="M55" s="98">
        <v>0</v>
      </c>
      <c r="N55" s="98">
        <v>0</v>
      </c>
      <c r="O55" s="98">
        <v>0</v>
      </c>
      <c r="P55" s="98">
        <v>0</v>
      </c>
      <c r="Q55" s="98">
        <v>0</v>
      </c>
      <c r="R55" s="98">
        <v>812.44100000000003</v>
      </c>
      <c r="S55" s="98">
        <v>0</v>
      </c>
      <c r="T55" s="98">
        <v>0</v>
      </c>
      <c r="U55" s="98">
        <v>0</v>
      </c>
      <c r="V55" s="98">
        <v>0</v>
      </c>
      <c r="W55" s="98">
        <v>0</v>
      </c>
      <c r="X55" s="98">
        <v>22.867999999999999</v>
      </c>
      <c r="Y55" s="98">
        <v>1.5860000000000001</v>
      </c>
      <c r="Z55" s="98">
        <v>5.0629999999999997</v>
      </c>
      <c r="AA55" s="98">
        <v>0</v>
      </c>
      <c r="AB55" s="98">
        <v>0</v>
      </c>
      <c r="AC55" s="98">
        <v>0</v>
      </c>
      <c r="AD55" s="98">
        <v>4.3049999999999997</v>
      </c>
      <c r="AE55" s="98">
        <v>28.82</v>
      </c>
      <c r="AF55" s="98">
        <v>1.1579999999999999</v>
      </c>
      <c r="AG55" s="98">
        <v>0.28299999999999997</v>
      </c>
      <c r="AH55" s="98">
        <v>21.437000000000001</v>
      </c>
      <c r="AI55" s="98">
        <v>0</v>
      </c>
      <c r="AJ55" s="98">
        <v>0</v>
      </c>
      <c r="AK55" s="98">
        <v>0</v>
      </c>
      <c r="AL55" s="98">
        <v>0</v>
      </c>
      <c r="AM55" s="98">
        <v>0</v>
      </c>
      <c r="AN55" s="98">
        <v>0</v>
      </c>
      <c r="AO55" s="98">
        <v>0</v>
      </c>
      <c r="AP55" s="98">
        <v>24.754000000000001</v>
      </c>
      <c r="AQ55" s="98">
        <v>0</v>
      </c>
      <c r="AR55" s="98">
        <v>0.85499999999999998</v>
      </c>
      <c r="AS55" s="98">
        <v>18.358000000000001</v>
      </c>
      <c r="AT55" s="98">
        <v>6.8419999999999996</v>
      </c>
      <c r="AU55" s="98">
        <v>0</v>
      </c>
      <c r="AV55" s="98">
        <v>0</v>
      </c>
      <c r="AW55" s="98">
        <v>0</v>
      </c>
      <c r="AX55" s="98">
        <v>0</v>
      </c>
      <c r="AY55" s="98">
        <v>0</v>
      </c>
      <c r="AZ55" s="98">
        <v>0</v>
      </c>
      <c r="BA55" s="98">
        <v>0</v>
      </c>
      <c r="BB55" s="98">
        <v>0</v>
      </c>
      <c r="BC55" s="98">
        <v>0</v>
      </c>
      <c r="BD55" s="98">
        <v>0</v>
      </c>
      <c r="BE55" s="98">
        <v>0</v>
      </c>
      <c r="BF55" s="98">
        <v>0</v>
      </c>
      <c r="BG55" s="98">
        <v>0</v>
      </c>
      <c r="BH55" s="98">
        <v>1179.0239999999999</v>
      </c>
      <c r="BI55" s="98">
        <v>133.989</v>
      </c>
      <c r="BJ55" s="98">
        <v>2261.7829999999999</v>
      </c>
      <c r="BK55" s="98">
        <v>50.81</v>
      </c>
      <c r="BL55" s="99"/>
      <c r="BM55" s="99"/>
    </row>
    <row r="56" spans="2:65" s="97" customFormat="1">
      <c r="B56" s="146" t="s">
        <v>342</v>
      </c>
      <c r="C56" s="147" t="s">
        <v>343</v>
      </c>
      <c r="D56" s="98">
        <v>0</v>
      </c>
      <c r="E56" s="98">
        <v>0</v>
      </c>
      <c r="F56" s="98">
        <v>0</v>
      </c>
      <c r="G56" s="98">
        <v>465.971</v>
      </c>
      <c r="H56" s="98">
        <v>0</v>
      </c>
      <c r="I56" s="98">
        <v>0</v>
      </c>
      <c r="J56" s="98">
        <v>0</v>
      </c>
      <c r="K56" s="98">
        <v>0</v>
      </c>
      <c r="L56" s="98">
        <v>0</v>
      </c>
      <c r="M56" s="98">
        <v>0</v>
      </c>
      <c r="N56" s="98">
        <v>0</v>
      </c>
      <c r="O56" s="98">
        <v>0</v>
      </c>
      <c r="P56" s="98">
        <v>0</v>
      </c>
      <c r="Q56" s="98">
        <v>0</v>
      </c>
      <c r="R56" s="98">
        <v>260.96800000000002</v>
      </c>
      <c r="S56" s="98">
        <v>0</v>
      </c>
      <c r="T56" s="98">
        <v>0</v>
      </c>
      <c r="U56" s="98">
        <v>0</v>
      </c>
      <c r="V56" s="98">
        <v>0</v>
      </c>
      <c r="W56" s="98">
        <v>0</v>
      </c>
      <c r="X56" s="98">
        <v>3.6880000000000002</v>
      </c>
      <c r="Y56" s="98">
        <v>0.218</v>
      </c>
      <c r="Z56" s="98">
        <v>8.2000000000000003E-2</v>
      </c>
      <c r="AA56" s="98">
        <v>0</v>
      </c>
      <c r="AB56" s="98">
        <v>0</v>
      </c>
      <c r="AC56" s="98">
        <v>0</v>
      </c>
      <c r="AD56" s="98">
        <v>3.323</v>
      </c>
      <c r="AE56" s="98">
        <v>3.5129999999999999</v>
      </c>
      <c r="AF56" s="98">
        <v>0.56799999999999995</v>
      </c>
      <c r="AG56" s="98">
        <v>0.60299999999999998</v>
      </c>
      <c r="AH56" s="98">
        <v>16.622</v>
      </c>
      <c r="AI56" s="98">
        <v>0</v>
      </c>
      <c r="AJ56" s="98">
        <v>0</v>
      </c>
      <c r="AK56" s="98">
        <v>0</v>
      </c>
      <c r="AL56" s="98">
        <v>0</v>
      </c>
      <c r="AM56" s="98">
        <v>0</v>
      </c>
      <c r="AN56" s="98">
        <v>0</v>
      </c>
      <c r="AO56" s="98">
        <v>0</v>
      </c>
      <c r="AP56" s="98">
        <v>27.902000000000001</v>
      </c>
      <c r="AQ56" s="98">
        <v>1.9179999999999999</v>
      </c>
      <c r="AR56" s="98">
        <v>21.628</v>
      </c>
      <c r="AS56" s="98">
        <v>53.453000000000003</v>
      </c>
      <c r="AT56" s="98">
        <v>0</v>
      </c>
      <c r="AU56" s="98">
        <v>4.7380000000000004</v>
      </c>
      <c r="AV56" s="98">
        <v>0</v>
      </c>
      <c r="AW56" s="98">
        <v>0</v>
      </c>
      <c r="AX56" s="98">
        <v>0</v>
      </c>
      <c r="AY56" s="98">
        <v>0</v>
      </c>
      <c r="AZ56" s="98">
        <v>0</v>
      </c>
      <c r="BA56" s="98">
        <v>0</v>
      </c>
      <c r="BB56" s="98">
        <v>0</v>
      </c>
      <c r="BC56" s="98">
        <v>0</v>
      </c>
      <c r="BD56" s="98">
        <v>0</v>
      </c>
      <c r="BE56" s="98">
        <v>0</v>
      </c>
      <c r="BF56" s="98">
        <v>0</v>
      </c>
      <c r="BG56" s="98">
        <v>0</v>
      </c>
      <c r="BH56" s="98">
        <v>888.39499999999998</v>
      </c>
      <c r="BI56" s="98">
        <v>253.047</v>
      </c>
      <c r="BJ56" s="98">
        <v>2006.6370000000002</v>
      </c>
      <c r="BK56" s="98">
        <v>109.64</v>
      </c>
      <c r="BL56" s="99"/>
      <c r="BM56" s="99"/>
    </row>
    <row r="57" spans="2:65" s="97" customFormat="1">
      <c r="B57" s="146" t="s">
        <v>344</v>
      </c>
      <c r="C57" s="147" t="s">
        <v>345</v>
      </c>
      <c r="D57" s="98">
        <v>0</v>
      </c>
      <c r="E57" s="98">
        <v>0</v>
      </c>
      <c r="F57" s="98">
        <v>0</v>
      </c>
      <c r="G57" s="98">
        <v>0</v>
      </c>
      <c r="H57" s="98">
        <v>0</v>
      </c>
      <c r="I57" s="98">
        <v>0</v>
      </c>
      <c r="J57" s="98">
        <v>0</v>
      </c>
      <c r="K57" s="98">
        <v>0</v>
      </c>
      <c r="L57" s="98">
        <v>0</v>
      </c>
      <c r="M57" s="98">
        <v>0</v>
      </c>
      <c r="N57" s="98">
        <v>0</v>
      </c>
      <c r="O57" s="98">
        <v>0</v>
      </c>
      <c r="P57" s="98">
        <v>0</v>
      </c>
      <c r="Q57" s="98">
        <v>0</v>
      </c>
      <c r="R57" s="98">
        <v>27</v>
      </c>
      <c r="S57" s="98">
        <v>0</v>
      </c>
      <c r="T57" s="98">
        <v>0</v>
      </c>
      <c r="U57" s="98">
        <v>0</v>
      </c>
      <c r="V57" s="98">
        <v>0</v>
      </c>
      <c r="W57" s="98">
        <v>0</v>
      </c>
      <c r="X57" s="98">
        <v>0.24099999999999999</v>
      </c>
      <c r="Y57" s="98">
        <v>0</v>
      </c>
      <c r="Z57" s="98">
        <v>2.4E-2</v>
      </c>
      <c r="AA57" s="98">
        <v>0</v>
      </c>
      <c r="AB57" s="98">
        <v>0</v>
      </c>
      <c r="AC57" s="98">
        <v>0</v>
      </c>
      <c r="AD57" s="98">
        <v>1.7999999999999999E-2</v>
      </c>
      <c r="AE57" s="98">
        <v>1.0409999999999999</v>
      </c>
      <c r="AF57" s="98">
        <v>0</v>
      </c>
      <c r="AG57" s="98">
        <v>7.3999999999999996E-2</v>
      </c>
      <c r="AH57" s="98">
        <v>1.18</v>
      </c>
      <c r="AI57" s="98">
        <v>0</v>
      </c>
      <c r="AJ57" s="98">
        <v>0</v>
      </c>
      <c r="AK57" s="98">
        <v>0</v>
      </c>
      <c r="AL57" s="98">
        <v>0</v>
      </c>
      <c r="AM57" s="98">
        <v>0</v>
      </c>
      <c r="AN57" s="98">
        <v>0</v>
      </c>
      <c r="AO57" s="98">
        <v>0</v>
      </c>
      <c r="AP57" s="98">
        <v>0</v>
      </c>
      <c r="AQ57" s="98">
        <v>0</v>
      </c>
      <c r="AR57" s="98">
        <v>5.806</v>
      </c>
      <c r="AS57" s="98">
        <v>61.811</v>
      </c>
      <c r="AT57" s="98">
        <v>0</v>
      </c>
      <c r="AU57" s="98">
        <v>0</v>
      </c>
      <c r="AV57" s="98">
        <v>0</v>
      </c>
      <c r="AW57" s="98">
        <v>0</v>
      </c>
      <c r="AX57" s="98">
        <v>0</v>
      </c>
      <c r="AY57" s="98">
        <v>0</v>
      </c>
      <c r="AZ57" s="98">
        <v>0</v>
      </c>
      <c r="BA57" s="98">
        <v>0</v>
      </c>
      <c r="BB57" s="98">
        <v>0</v>
      </c>
      <c r="BC57" s="98">
        <v>0</v>
      </c>
      <c r="BD57" s="98">
        <v>0</v>
      </c>
      <c r="BE57" s="98">
        <v>0</v>
      </c>
      <c r="BF57" s="98">
        <v>0</v>
      </c>
      <c r="BG57" s="98">
        <v>0</v>
      </c>
      <c r="BH57" s="98">
        <v>149.17099999999999</v>
      </c>
      <c r="BI57" s="98">
        <v>8.7420000000000009</v>
      </c>
      <c r="BJ57" s="98">
        <v>255.10799999999998</v>
      </c>
      <c r="BK57" s="98">
        <v>67.617000000000004</v>
      </c>
      <c r="BL57" s="99"/>
      <c r="BM57" s="99"/>
    </row>
    <row r="58" spans="2:65" s="97" customFormat="1" collapsed="1">
      <c r="B58" s="146" t="s">
        <v>346</v>
      </c>
      <c r="C58" s="147" t="s">
        <v>347</v>
      </c>
      <c r="D58" s="98">
        <v>0</v>
      </c>
      <c r="E58" s="98">
        <v>0</v>
      </c>
      <c r="F58" s="98">
        <v>0</v>
      </c>
      <c r="G58" s="98">
        <v>0</v>
      </c>
      <c r="H58" s="98">
        <v>0</v>
      </c>
      <c r="I58" s="98">
        <v>0</v>
      </c>
      <c r="J58" s="98">
        <v>0</v>
      </c>
      <c r="K58" s="98">
        <v>0</v>
      </c>
      <c r="L58" s="98">
        <v>0</v>
      </c>
      <c r="M58" s="98">
        <v>0</v>
      </c>
      <c r="N58" s="98">
        <v>0</v>
      </c>
      <c r="O58" s="98">
        <v>0</v>
      </c>
      <c r="P58" s="98">
        <v>0</v>
      </c>
      <c r="Q58" s="98">
        <v>0</v>
      </c>
      <c r="R58" s="98">
        <v>292.65300000000002</v>
      </c>
      <c r="S58" s="98">
        <v>0</v>
      </c>
      <c r="T58" s="98">
        <v>0</v>
      </c>
      <c r="U58" s="98">
        <v>0</v>
      </c>
      <c r="V58" s="98">
        <v>0</v>
      </c>
      <c r="W58" s="98">
        <v>0</v>
      </c>
      <c r="X58" s="98">
        <v>5.32</v>
      </c>
      <c r="Y58" s="98">
        <v>0</v>
      </c>
      <c r="Z58" s="98">
        <v>1.4E-2</v>
      </c>
      <c r="AA58" s="98">
        <v>0</v>
      </c>
      <c r="AB58" s="98">
        <v>0</v>
      </c>
      <c r="AC58" s="98">
        <v>0</v>
      </c>
      <c r="AD58" s="98">
        <v>0.189</v>
      </c>
      <c r="AE58" s="98">
        <v>3.1560000000000001</v>
      </c>
      <c r="AF58" s="98">
        <v>0</v>
      </c>
      <c r="AG58" s="98">
        <v>0.41099999999999998</v>
      </c>
      <c r="AH58" s="98">
        <v>17.802</v>
      </c>
      <c r="AI58" s="98">
        <v>0</v>
      </c>
      <c r="AJ58" s="98">
        <v>0</v>
      </c>
      <c r="AK58" s="98">
        <v>0</v>
      </c>
      <c r="AL58" s="98">
        <v>0</v>
      </c>
      <c r="AM58" s="98">
        <v>0</v>
      </c>
      <c r="AN58" s="98">
        <v>0</v>
      </c>
      <c r="AO58" s="98">
        <v>0</v>
      </c>
      <c r="AP58" s="98">
        <v>282.18599999999998</v>
      </c>
      <c r="AQ58" s="98">
        <v>20.359000000000002</v>
      </c>
      <c r="AR58" s="98">
        <v>116.846</v>
      </c>
      <c r="AS58" s="98">
        <v>178.86699999999999</v>
      </c>
      <c r="AT58" s="98">
        <v>1.9139999999999999</v>
      </c>
      <c r="AU58" s="98">
        <v>0</v>
      </c>
      <c r="AV58" s="98">
        <v>0</v>
      </c>
      <c r="AW58" s="98">
        <v>0</v>
      </c>
      <c r="AX58" s="98">
        <v>0</v>
      </c>
      <c r="AY58" s="98">
        <v>0</v>
      </c>
      <c r="AZ58" s="98">
        <v>0</v>
      </c>
      <c r="BA58" s="98">
        <v>0</v>
      </c>
      <c r="BB58" s="98">
        <v>0</v>
      </c>
      <c r="BC58" s="98">
        <v>0</v>
      </c>
      <c r="BD58" s="98">
        <v>0</v>
      </c>
      <c r="BE58" s="98">
        <v>0</v>
      </c>
      <c r="BF58" s="98">
        <v>0</v>
      </c>
      <c r="BG58" s="98">
        <v>0</v>
      </c>
      <c r="BH58" s="98">
        <v>851.62599999999998</v>
      </c>
      <c r="BI58" s="98">
        <v>255.476</v>
      </c>
      <c r="BJ58" s="98">
        <v>2026.819</v>
      </c>
      <c r="BK58" s="98">
        <v>600.17200000000003</v>
      </c>
      <c r="BL58" s="99"/>
      <c r="BM58" s="99"/>
    </row>
    <row r="59" spans="2:65" s="193" customFormat="1">
      <c r="B59" s="189" t="s">
        <v>348</v>
      </c>
      <c r="C59" s="190" t="s">
        <v>349</v>
      </c>
      <c r="D59" s="191">
        <v>0</v>
      </c>
      <c r="E59" s="191">
        <v>0</v>
      </c>
      <c r="F59" s="191">
        <v>0</v>
      </c>
      <c r="G59" s="191">
        <v>657.60400000000004</v>
      </c>
      <c r="H59" s="191">
        <v>0</v>
      </c>
      <c r="I59" s="191">
        <v>0</v>
      </c>
      <c r="J59" s="191">
        <v>0</v>
      </c>
      <c r="K59" s="191">
        <v>0</v>
      </c>
      <c r="L59" s="191">
        <v>0</v>
      </c>
      <c r="M59" s="191">
        <v>0</v>
      </c>
      <c r="N59" s="191">
        <v>0</v>
      </c>
      <c r="O59" s="191">
        <v>0</v>
      </c>
      <c r="P59" s="191">
        <v>0</v>
      </c>
      <c r="Q59" s="191">
        <v>0</v>
      </c>
      <c r="R59" s="191">
        <v>1788.0070000000001</v>
      </c>
      <c r="S59" s="191">
        <v>0</v>
      </c>
      <c r="T59" s="191">
        <v>0</v>
      </c>
      <c r="U59" s="191">
        <v>0</v>
      </c>
      <c r="V59" s="191">
        <v>0</v>
      </c>
      <c r="W59" s="191">
        <v>673.02599999999995</v>
      </c>
      <c r="X59" s="191">
        <v>32.597000000000001</v>
      </c>
      <c r="Y59" s="191">
        <v>83.509</v>
      </c>
      <c r="Z59" s="191">
        <v>23.651</v>
      </c>
      <c r="AA59" s="191">
        <v>0</v>
      </c>
      <c r="AB59" s="191">
        <v>0</v>
      </c>
      <c r="AC59" s="191">
        <v>0</v>
      </c>
      <c r="AD59" s="191">
        <v>9.4329999999999998</v>
      </c>
      <c r="AE59" s="191">
        <v>17.648</v>
      </c>
      <c r="AF59" s="191">
        <v>11.587999999999999</v>
      </c>
      <c r="AG59" s="191">
        <v>1.4870000000000001</v>
      </c>
      <c r="AH59" s="191">
        <v>161.374</v>
      </c>
      <c r="AI59" s="191">
        <v>0</v>
      </c>
      <c r="AJ59" s="191">
        <v>0</v>
      </c>
      <c r="AK59" s="191">
        <v>0</v>
      </c>
      <c r="AL59" s="191">
        <v>0</v>
      </c>
      <c r="AM59" s="191">
        <v>0</v>
      </c>
      <c r="AN59" s="191">
        <v>0</v>
      </c>
      <c r="AO59" s="191">
        <v>0</v>
      </c>
      <c r="AP59" s="191">
        <v>215.827</v>
      </c>
      <c r="AQ59" s="191">
        <v>6.6619999999999999</v>
      </c>
      <c r="AR59" s="191">
        <v>190.392</v>
      </c>
      <c r="AS59" s="191">
        <v>35.686999999999998</v>
      </c>
      <c r="AT59" s="191">
        <v>6.1980000000000004</v>
      </c>
      <c r="AU59" s="191">
        <v>0</v>
      </c>
      <c r="AV59" s="191">
        <v>0</v>
      </c>
      <c r="AW59" s="191">
        <v>0</v>
      </c>
      <c r="AX59" s="191">
        <v>0</v>
      </c>
      <c r="AY59" s="191">
        <v>0</v>
      </c>
      <c r="AZ59" s="191">
        <v>0</v>
      </c>
      <c r="BA59" s="191">
        <v>0</v>
      </c>
      <c r="BB59" s="191">
        <v>0</v>
      </c>
      <c r="BC59" s="191">
        <v>0</v>
      </c>
      <c r="BD59" s="191">
        <v>0</v>
      </c>
      <c r="BE59" s="191">
        <v>0</v>
      </c>
      <c r="BF59" s="191">
        <v>0</v>
      </c>
      <c r="BG59" s="191">
        <v>0</v>
      </c>
      <c r="BH59" s="191">
        <v>4716.4110000000001</v>
      </c>
      <c r="BI59" s="191">
        <v>2357.7649999999999</v>
      </c>
      <c r="BJ59" s="191">
        <v>10988.865999999998</v>
      </c>
      <c r="BK59" s="191">
        <v>1127.7929999999999</v>
      </c>
      <c r="BL59" s="192"/>
      <c r="BM59" s="192"/>
    </row>
    <row r="60" spans="2:65" s="97" customFormat="1">
      <c r="B60" s="146" t="s">
        <v>350</v>
      </c>
      <c r="C60" s="147" t="s">
        <v>351</v>
      </c>
      <c r="D60" s="98">
        <v>0</v>
      </c>
      <c r="E60" s="98">
        <v>0</v>
      </c>
      <c r="F60" s="98">
        <v>0</v>
      </c>
      <c r="G60" s="98">
        <v>2361.35</v>
      </c>
      <c r="H60" s="98">
        <v>0</v>
      </c>
      <c r="I60" s="98">
        <v>0</v>
      </c>
      <c r="J60" s="98">
        <v>0</v>
      </c>
      <c r="K60" s="98">
        <v>0</v>
      </c>
      <c r="L60" s="98">
        <v>0</v>
      </c>
      <c r="M60" s="98">
        <v>0</v>
      </c>
      <c r="N60" s="98">
        <v>0</v>
      </c>
      <c r="O60" s="98">
        <v>0</v>
      </c>
      <c r="P60" s="98">
        <v>0</v>
      </c>
      <c r="Q60" s="98">
        <v>0</v>
      </c>
      <c r="R60" s="98">
        <v>598.26900000000001</v>
      </c>
      <c r="S60" s="98">
        <v>0</v>
      </c>
      <c r="T60" s="98">
        <v>0</v>
      </c>
      <c r="U60" s="98">
        <v>0</v>
      </c>
      <c r="V60" s="98">
        <v>0</v>
      </c>
      <c r="W60" s="98">
        <v>0</v>
      </c>
      <c r="X60" s="98">
        <v>16.216000000000001</v>
      </c>
      <c r="Y60" s="98">
        <v>5.0000000000000001E-3</v>
      </c>
      <c r="Z60" s="98">
        <v>0.22900000000000001</v>
      </c>
      <c r="AA60" s="98">
        <v>0</v>
      </c>
      <c r="AB60" s="98">
        <v>0</v>
      </c>
      <c r="AC60" s="98">
        <v>0</v>
      </c>
      <c r="AD60" s="98">
        <v>1.6879999999999999</v>
      </c>
      <c r="AE60" s="98">
        <v>136.75</v>
      </c>
      <c r="AF60" s="98">
        <v>2.9169999999999998</v>
      </c>
      <c r="AG60" s="98">
        <v>4</v>
      </c>
      <c r="AH60" s="98">
        <v>257.04700000000003</v>
      </c>
      <c r="AI60" s="98">
        <v>0</v>
      </c>
      <c r="AJ60" s="98">
        <v>0</v>
      </c>
      <c r="AK60" s="98">
        <v>0</v>
      </c>
      <c r="AL60" s="98">
        <v>0</v>
      </c>
      <c r="AM60" s="98">
        <v>0</v>
      </c>
      <c r="AN60" s="98">
        <v>0</v>
      </c>
      <c r="AO60" s="98">
        <v>0</v>
      </c>
      <c r="AP60" s="98">
        <v>699.05100000000004</v>
      </c>
      <c r="AQ60" s="98">
        <v>0</v>
      </c>
      <c r="AR60" s="98">
        <v>0</v>
      </c>
      <c r="AS60" s="98">
        <v>0.44900000000000001</v>
      </c>
      <c r="AT60" s="98">
        <v>0</v>
      </c>
      <c r="AU60" s="98">
        <v>0</v>
      </c>
      <c r="AV60" s="98">
        <v>0</v>
      </c>
      <c r="AW60" s="98">
        <v>0</v>
      </c>
      <c r="AX60" s="98">
        <v>0</v>
      </c>
      <c r="AY60" s="98">
        <v>0</v>
      </c>
      <c r="AZ60" s="98">
        <v>0</v>
      </c>
      <c r="BA60" s="98">
        <v>0</v>
      </c>
      <c r="BB60" s="98">
        <v>0</v>
      </c>
      <c r="BC60" s="98">
        <v>0</v>
      </c>
      <c r="BD60" s="98">
        <v>0</v>
      </c>
      <c r="BE60" s="98">
        <v>0</v>
      </c>
      <c r="BF60" s="98">
        <v>0</v>
      </c>
      <c r="BG60" s="98">
        <v>0</v>
      </c>
      <c r="BH60" s="98">
        <v>1008.274</v>
      </c>
      <c r="BI60" s="98">
        <v>0.33400000000000002</v>
      </c>
      <c r="BJ60" s="98">
        <v>5086.5789999999997</v>
      </c>
      <c r="BK60" s="98">
        <v>699.5</v>
      </c>
      <c r="BL60" s="99"/>
      <c r="BM60" s="99"/>
    </row>
    <row r="61" spans="2:65" s="199" customFormat="1">
      <c r="B61" s="195" t="s">
        <v>352</v>
      </c>
      <c r="C61" s="196" t="s">
        <v>353</v>
      </c>
      <c r="D61" s="197">
        <v>0</v>
      </c>
      <c r="E61" s="197">
        <v>900.23</v>
      </c>
      <c r="F61" s="197">
        <v>0</v>
      </c>
      <c r="G61" s="197">
        <v>0</v>
      </c>
      <c r="H61" s="197">
        <v>0</v>
      </c>
      <c r="I61" s="197">
        <v>0</v>
      </c>
      <c r="J61" s="197">
        <v>0</v>
      </c>
      <c r="K61" s="197">
        <v>0</v>
      </c>
      <c r="L61" s="197">
        <v>719.91099999999994</v>
      </c>
      <c r="M61" s="197">
        <v>0</v>
      </c>
      <c r="N61" s="197">
        <v>1842.117</v>
      </c>
      <c r="O61" s="197">
        <v>44.777999999999999</v>
      </c>
      <c r="P61" s="197">
        <v>353.68299999999999</v>
      </c>
      <c r="Q61" s="197">
        <v>416.21199999999999</v>
      </c>
      <c r="R61" s="197">
        <v>1247.2249999999999</v>
      </c>
      <c r="S61" s="197">
        <v>0</v>
      </c>
      <c r="T61" s="197">
        <v>0</v>
      </c>
      <c r="U61" s="197">
        <v>0</v>
      </c>
      <c r="V61" s="197">
        <v>0</v>
      </c>
      <c r="W61" s="197">
        <v>0</v>
      </c>
      <c r="X61" s="197">
        <v>26.753</v>
      </c>
      <c r="Y61" s="197">
        <v>19.042999999999999</v>
      </c>
      <c r="Z61" s="197">
        <v>0.13100000000000001</v>
      </c>
      <c r="AA61" s="197">
        <v>0</v>
      </c>
      <c r="AB61" s="197">
        <v>0</v>
      </c>
      <c r="AC61" s="197">
        <v>7.0000000000000001E-3</v>
      </c>
      <c r="AD61" s="197">
        <v>0.33500000000000002</v>
      </c>
      <c r="AE61" s="197">
        <v>12.895</v>
      </c>
      <c r="AF61" s="197">
        <v>6.7489999999999997</v>
      </c>
      <c r="AG61" s="197">
        <v>3.0000000000000001E-3</v>
      </c>
      <c r="AH61" s="197">
        <v>11.083</v>
      </c>
      <c r="AI61" s="197">
        <v>0</v>
      </c>
      <c r="AJ61" s="197">
        <v>0</v>
      </c>
      <c r="AK61" s="197">
        <v>0</v>
      </c>
      <c r="AL61" s="197">
        <v>0</v>
      </c>
      <c r="AM61" s="197">
        <v>0</v>
      </c>
      <c r="AN61" s="197">
        <v>0</v>
      </c>
      <c r="AO61" s="197">
        <v>0</v>
      </c>
      <c r="AP61" s="197">
        <v>3.984</v>
      </c>
      <c r="AQ61" s="197">
        <v>0</v>
      </c>
      <c r="AR61" s="197">
        <v>0</v>
      </c>
      <c r="AS61" s="197">
        <v>7.2869999999999999</v>
      </c>
      <c r="AT61" s="197">
        <v>0</v>
      </c>
      <c r="AU61" s="197">
        <v>0</v>
      </c>
      <c r="AV61" s="197">
        <v>0</v>
      </c>
      <c r="AW61" s="197">
        <v>0</v>
      </c>
      <c r="AX61" s="197">
        <v>0</v>
      </c>
      <c r="AY61" s="197">
        <v>0</v>
      </c>
      <c r="AZ61" s="197">
        <v>0</v>
      </c>
      <c r="BA61" s="197">
        <v>0</v>
      </c>
      <c r="BB61" s="197">
        <v>0</v>
      </c>
      <c r="BC61" s="197">
        <v>0</v>
      </c>
      <c r="BD61" s="197">
        <v>0</v>
      </c>
      <c r="BE61" s="197">
        <v>0</v>
      </c>
      <c r="BF61" s="197">
        <v>0</v>
      </c>
      <c r="BG61" s="197">
        <v>0</v>
      </c>
      <c r="BH61" s="197">
        <v>4556.7380000000003</v>
      </c>
      <c r="BI61" s="197">
        <v>6.2039999999999997</v>
      </c>
      <c r="BJ61" s="197">
        <v>10175.367999999999</v>
      </c>
      <c r="BK61" s="197">
        <v>409.733</v>
      </c>
      <c r="BL61" s="198"/>
      <c r="BM61" s="198"/>
    </row>
    <row r="62" spans="2:65" s="204" customFormat="1">
      <c r="B62" s="200" t="s">
        <v>126</v>
      </c>
      <c r="C62" s="201" t="s">
        <v>354</v>
      </c>
      <c r="D62" s="202">
        <v>0</v>
      </c>
      <c r="E62" s="202">
        <v>148.309</v>
      </c>
      <c r="F62" s="202">
        <v>0</v>
      </c>
      <c r="G62" s="202">
        <v>193.52799999999999</v>
      </c>
      <c r="H62" s="202">
        <v>0</v>
      </c>
      <c r="I62" s="202">
        <v>0</v>
      </c>
      <c r="J62" s="202">
        <v>0</v>
      </c>
      <c r="K62" s="202">
        <v>0</v>
      </c>
      <c r="L62" s="202">
        <v>0</v>
      </c>
      <c r="M62" s="202">
        <v>0</v>
      </c>
      <c r="N62" s="202">
        <v>0</v>
      </c>
      <c r="O62" s="202">
        <v>0</v>
      </c>
      <c r="P62" s="202">
        <v>0</v>
      </c>
      <c r="Q62" s="202">
        <v>0</v>
      </c>
      <c r="R62" s="202">
        <v>382.57400000000001</v>
      </c>
      <c r="S62" s="202">
        <v>0</v>
      </c>
      <c r="T62" s="202">
        <v>0</v>
      </c>
      <c r="U62" s="202">
        <v>0</v>
      </c>
      <c r="V62" s="202">
        <v>0</v>
      </c>
      <c r="W62" s="202">
        <v>0</v>
      </c>
      <c r="X62" s="202">
        <v>12.01</v>
      </c>
      <c r="Y62" s="202">
        <v>0.158</v>
      </c>
      <c r="Z62" s="202">
        <v>0</v>
      </c>
      <c r="AA62" s="202">
        <v>0</v>
      </c>
      <c r="AB62" s="202">
        <v>0</v>
      </c>
      <c r="AC62" s="202">
        <v>0</v>
      </c>
      <c r="AD62" s="202">
        <v>0.10299999999999999</v>
      </c>
      <c r="AE62" s="202">
        <v>3.1560000000000001</v>
      </c>
      <c r="AF62" s="202">
        <v>0.06</v>
      </c>
      <c r="AG62" s="202">
        <v>4.5999999999999999E-2</v>
      </c>
      <c r="AH62" s="202">
        <v>12.161</v>
      </c>
      <c r="AI62" s="202">
        <v>0</v>
      </c>
      <c r="AJ62" s="202">
        <v>0</v>
      </c>
      <c r="AK62" s="202">
        <v>0</v>
      </c>
      <c r="AL62" s="202">
        <v>0</v>
      </c>
      <c r="AM62" s="202">
        <v>0</v>
      </c>
      <c r="AN62" s="202">
        <v>0</v>
      </c>
      <c r="AO62" s="202">
        <v>0</v>
      </c>
      <c r="AP62" s="202">
        <v>0</v>
      </c>
      <c r="AQ62" s="202">
        <v>0</v>
      </c>
      <c r="AR62" s="202">
        <v>0</v>
      </c>
      <c r="AS62" s="202">
        <v>0</v>
      </c>
      <c r="AT62" s="202">
        <v>0</v>
      </c>
      <c r="AU62" s="202">
        <v>0</v>
      </c>
      <c r="AV62" s="202">
        <v>0</v>
      </c>
      <c r="AW62" s="202">
        <v>0</v>
      </c>
      <c r="AX62" s="202">
        <v>0</v>
      </c>
      <c r="AY62" s="202">
        <v>0</v>
      </c>
      <c r="AZ62" s="202">
        <v>0</v>
      </c>
      <c r="BA62" s="202">
        <v>0</v>
      </c>
      <c r="BB62" s="202">
        <v>0</v>
      </c>
      <c r="BC62" s="202">
        <v>0</v>
      </c>
      <c r="BD62" s="202">
        <v>0</v>
      </c>
      <c r="BE62" s="202">
        <v>0</v>
      </c>
      <c r="BF62" s="202">
        <v>0</v>
      </c>
      <c r="BG62" s="202">
        <v>0</v>
      </c>
      <c r="BH62" s="202">
        <v>841.06600000000003</v>
      </c>
      <c r="BI62" s="202">
        <v>3.9249999999999998</v>
      </c>
      <c r="BJ62" s="202">
        <v>1597.0959999999998</v>
      </c>
      <c r="BK62" s="202">
        <v>0</v>
      </c>
      <c r="BL62" s="203"/>
      <c r="BM62" s="203"/>
    </row>
    <row r="63" spans="2:65" s="209" customFormat="1">
      <c r="B63" s="205" t="s">
        <v>355</v>
      </c>
      <c r="C63" s="206" t="s">
        <v>356</v>
      </c>
      <c r="D63" s="207">
        <v>0</v>
      </c>
      <c r="E63" s="207">
        <v>0</v>
      </c>
      <c r="F63" s="207">
        <v>0</v>
      </c>
      <c r="G63" s="207">
        <v>0</v>
      </c>
      <c r="H63" s="207">
        <v>0</v>
      </c>
      <c r="I63" s="207">
        <v>0</v>
      </c>
      <c r="J63" s="207">
        <v>0</v>
      </c>
      <c r="K63" s="207">
        <v>0</v>
      </c>
      <c r="L63" s="207">
        <v>0</v>
      </c>
      <c r="M63" s="207">
        <v>0</v>
      </c>
      <c r="N63" s="207">
        <v>0</v>
      </c>
      <c r="O63" s="207">
        <v>0</v>
      </c>
      <c r="P63" s="207">
        <v>0</v>
      </c>
      <c r="Q63" s="207">
        <v>0</v>
      </c>
      <c r="R63" s="207">
        <v>1285.3109999999999</v>
      </c>
      <c r="S63" s="207">
        <v>0</v>
      </c>
      <c r="T63" s="207">
        <v>0</v>
      </c>
      <c r="U63" s="207">
        <v>0</v>
      </c>
      <c r="V63" s="207">
        <v>0</v>
      </c>
      <c r="W63" s="207">
        <v>0</v>
      </c>
      <c r="X63" s="207">
        <v>26.971</v>
      </c>
      <c r="Y63" s="207">
        <v>0.52300000000000002</v>
      </c>
      <c r="Z63" s="207">
        <v>3.3759999999999999</v>
      </c>
      <c r="AA63" s="207">
        <v>0</v>
      </c>
      <c r="AB63" s="207">
        <v>0</v>
      </c>
      <c r="AC63" s="207">
        <v>2.8000000000000001E-2</v>
      </c>
      <c r="AD63" s="207">
        <v>5.1710000000000003</v>
      </c>
      <c r="AE63" s="207">
        <v>27.882000000000001</v>
      </c>
      <c r="AF63" s="207">
        <v>3.5649999999999999</v>
      </c>
      <c r="AG63" s="207">
        <v>0.41599999999999998</v>
      </c>
      <c r="AH63" s="207">
        <v>5.1280000000000001</v>
      </c>
      <c r="AI63" s="207">
        <v>0</v>
      </c>
      <c r="AJ63" s="207">
        <v>0</v>
      </c>
      <c r="AK63" s="207">
        <v>0</v>
      </c>
      <c r="AL63" s="207">
        <v>0</v>
      </c>
      <c r="AM63" s="207">
        <v>0</v>
      </c>
      <c r="AN63" s="207">
        <v>0</v>
      </c>
      <c r="AO63" s="207">
        <v>0</v>
      </c>
      <c r="AP63" s="207">
        <v>0</v>
      </c>
      <c r="AQ63" s="207">
        <v>0</v>
      </c>
      <c r="AR63" s="207">
        <v>1.6379999999999999</v>
      </c>
      <c r="AS63" s="207">
        <v>79.453000000000003</v>
      </c>
      <c r="AT63" s="207">
        <v>0</v>
      </c>
      <c r="AU63" s="207">
        <v>0</v>
      </c>
      <c r="AV63" s="207">
        <v>0</v>
      </c>
      <c r="AW63" s="207">
        <v>0</v>
      </c>
      <c r="AX63" s="207">
        <v>0</v>
      </c>
      <c r="AY63" s="207">
        <v>0</v>
      </c>
      <c r="AZ63" s="207">
        <v>0</v>
      </c>
      <c r="BA63" s="207">
        <v>0</v>
      </c>
      <c r="BB63" s="207">
        <v>0</v>
      </c>
      <c r="BC63" s="207">
        <v>0</v>
      </c>
      <c r="BD63" s="207">
        <v>0</v>
      </c>
      <c r="BE63" s="207">
        <v>0</v>
      </c>
      <c r="BF63" s="207">
        <v>0</v>
      </c>
      <c r="BG63" s="207">
        <v>0</v>
      </c>
      <c r="BH63" s="207">
        <v>7321.2389999999996</v>
      </c>
      <c r="BI63" s="207">
        <v>305.09800000000001</v>
      </c>
      <c r="BJ63" s="207">
        <v>9065.7989999999991</v>
      </c>
      <c r="BK63" s="207">
        <v>81.090999999999994</v>
      </c>
      <c r="BL63" s="208"/>
      <c r="BM63" s="208"/>
    </row>
    <row r="64" spans="2:65" s="209" customFormat="1">
      <c r="B64" s="205" t="s">
        <v>357</v>
      </c>
      <c r="C64" s="206" t="s">
        <v>358</v>
      </c>
      <c r="D64" s="207">
        <v>0</v>
      </c>
      <c r="E64" s="207">
        <v>0</v>
      </c>
      <c r="F64" s="207">
        <v>0</v>
      </c>
      <c r="G64" s="207">
        <v>0</v>
      </c>
      <c r="H64" s="207">
        <v>0</v>
      </c>
      <c r="I64" s="207">
        <v>0</v>
      </c>
      <c r="J64" s="207">
        <v>0</v>
      </c>
      <c r="K64" s="207">
        <v>0</v>
      </c>
      <c r="L64" s="207">
        <v>0</v>
      </c>
      <c r="M64" s="207">
        <v>0</v>
      </c>
      <c r="N64" s="207">
        <v>0</v>
      </c>
      <c r="O64" s="207">
        <v>0</v>
      </c>
      <c r="P64" s="207">
        <v>0</v>
      </c>
      <c r="Q64" s="207">
        <v>33.320999999999998</v>
      </c>
      <c r="R64" s="207">
        <v>699.03399999999999</v>
      </c>
      <c r="S64" s="207">
        <v>0</v>
      </c>
      <c r="T64" s="207">
        <v>0</v>
      </c>
      <c r="U64" s="207">
        <v>0</v>
      </c>
      <c r="V64" s="207">
        <v>0</v>
      </c>
      <c r="W64" s="207">
        <v>0</v>
      </c>
      <c r="X64" s="207">
        <v>28.260999999999999</v>
      </c>
      <c r="Y64" s="207">
        <v>1.8819999999999999</v>
      </c>
      <c r="Z64" s="207">
        <v>23.181000000000001</v>
      </c>
      <c r="AA64" s="207">
        <v>3.0000000000000001E-3</v>
      </c>
      <c r="AB64" s="207">
        <v>0</v>
      </c>
      <c r="AC64" s="207">
        <v>0</v>
      </c>
      <c r="AD64" s="207">
        <v>0.96099999999999997</v>
      </c>
      <c r="AE64" s="207">
        <v>101.648</v>
      </c>
      <c r="AF64" s="207">
        <v>12.209</v>
      </c>
      <c r="AG64" s="207">
        <v>0.27100000000000002</v>
      </c>
      <c r="AH64" s="207">
        <v>62.631999999999998</v>
      </c>
      <c r="AI64" s="207">
        <v>0</v>
      </c>
      <c r="AJ64" s="207">
        <v>0</v>
      </c>
      <c r="AK64" s="207">
        <v>0</v>
      </c>
      <c r="AL64" s="207">
        <v>0</v>
      </c>
      <c r="AM64" s="207">
        <v>0</v>
      </c>
      <c r="AN64" s="207">
        <v>0</v>
      </c>
      <c r="AO64" s="207">
        <v>0</v>
      </c>
      <c r="AP64" s="207">
        <v>0</v>
      </c>
      <c r="AQ64" s="207">
        <v>0</v>
      </c>
      <c r="AR64" s="207">
        <v>12.000999999999999</v>
      </c>
      <c r="AS64" s="207">
        <v>0.19500000000000001</v>
      </c>
      <c r="AT64" s="207">
        <v>0</v>
      </c>
      <c r="AU64" s="207">
        <v>0</v>
      </c>
      <c r="AV64" s="207">
        <v>0</v>
      </c>
      <c r="AW64" s="207">
        <v>0</v>
      </c>
      <c r="AX64" s="207">
        <v>0</v>
      </c>
      <c r="AY64" s="207">
        <v>0</v>
      </c>
      <c r="AZ64" s="207">
        <v>0</v>
      </c>
      <c r="BA64" s="207">
        <v>0</v>
      </c>
      <c r="BB64" s="207">
        <v>0</v>
      </c>
      <c r="BC64" s="207">
        <v>0</v>
      </c>
      <c r="BD64" s="207">
        <v>0</v>
      </c>
      <c r="BE64" s="207">
        <v>0</v>
      </c>
      <c r="BF64" s="207">
        <v>0</v>
      </c>
      <c r="BG64" s="207">
        <v>0</v>
      </c>
      <c r="BH64" s="207">
        <v>1881.2349999999999</v>
      </c>
      <c r="BI64" s="207">
        <v>47.548000000000002</v>
      </c>
      <c r="BJ64" s="207">
        <v>2904.3819999999996</v>
      </c>
      <c r="BK64" s="207">
        <v>12.196</v>
      </c>
      <c r="BL64" s="208"/>
      <c r="BM64" s="208"/>
    </row>
    <row r="65" spans="2:65" s="97" customFormat="1">
      <c r="B65" s="146" t="s">
        <v>129</v>
      </c>
      <c r="C65" s="147" t="s">
        <v>359</v>
      </c>
      <c r="D65" s="98">
        <v>0</v>
      </c>
      <c r="E65" s="98">
        <v>2034.8789999999999</v>
      </c>
      <c r="F65" s="98">
        <v>0</v>
      </c>
      <c r="G65" s="98">
        <v>0</v>
      </c>
      <c r="H65" s="98">
        <v>0</v>
      </c>
      <c r="I65" s="98">
        <v>0</v>
      </c>
      <c r="J65" s="98">
        <v>0</v>
      </c>
      <c r="K65" s="98">
        <v>1.123</v>
      </c>
      <c r="L65" s="98">
        <v>0</v>
      </c>
      <c r="M65" s="98">
        <v>0</v>
      </c>
      <c r="N65" s="98">
        <v>0</v>
      </c>
      <c r="O65" s="98">
        <v>0</v>
      </c>
      <c r="P65" s="98">
        <v>0</v>
      </c>
      <c r="Q65" s="98">
        <v>230.262</v>
      </c>
      <c r="R65" s="98">
        <v>152.13300000000001</v>
      </c>
      <c r="S65" s="98">
        <v>0</v>
      </c>
      <c r="T65" s="98">
        <v>0</v>
      </c>
      <c r="U65" s="98">
        <v>0</v>
      </c>
      <c r="V65" s="98">
        <v>0</v>
      </c>
      <c r="W65" s="98">
        <v>85.884</v>
      </c>
      <c r="X65" s="98">
        <v>637.08000000000004</v>
      </c>
      <c r="Y65" s="98">
        <v>137.50700000000001</v>
      </c>
      <c r="Z65" s="98">
        <v>4.2539999999999996</v>
      </c>
      <c r="AA65" s="98">
        <v>0</v>
      </c>
      <c r="AB65" s="98">
        <v>0</v>
      </c>
      <c r="AC65" s="98">
        <v>0</v>
      </c>
      <c r="AD65" s="98">
        <v>42.588999999999999</v>
      </c>
      <c r="AE65" s="98">
        <v>154.76</v>
      </c>
      <c r="AF65" s="98">
        <v>3.5979999999999999</v>
      </c>
      <c r="AG65" s="98">
        <v>1.427</v>
      </c>
      <c r="AH65" s="98">
        <v>150.268</v>
      </c>
      <c r="AI65" s="98">
        <v>0</v>
      </c>
      <c r="AJ65" s="98">
        <v>0</v>
      </c>
      <c r="AK65" s="98">
        <v>0</v>
      </c>
      <c r="AL65" s="98">
        <v>0</v>
      </c>
      <c r="AM65" s="98">
        <v>0</v>
      </c>
      <c r="AN65" s="98">
        <v>0</v>
      </c>
      <c r="AO65" s="98">
        <v>0</v>
      </c>
      <c r="AP65" s="98">
        <v>212.33500000000001</v>
      </c>
      <c r="AQ65" s="98">
        <v>82.855000000000004</v>
      </c>
      <c r="AR65" s="98">
        <v>33.439</v>
      </c>
      <c r="AS65" s="98">
        <v>44.372999999999998</v>
      </c>
      <c r="AT65" s="98">
        <v>3.702</v>
      </c>
      <c r="AU65" s="98">
        <v>0</v>
      </c>
      <c r="AV65" s="98">
        <v>0</v>
      </c>
      <c r="AW65" s="98">
        <v>0</v>
      </c>
      <c r="AX65" s="98">
        <v>0</v>
      </c>
      <c r="AY65" s="98">
        <v>0</v>
      </c>
      <c r="AZ65" s="98">
        <v>0</v>
      </c>
      <c r="BA65" s="98">
        <v>0</v>
      </c>
      <c r="BB65" s="98">
        <v>4.5010000000000003</v>
      </c>
      <c r="BC65" s="98">
        <v>0</v>
      </c>
      <c r="BD65" s="98">
        <v>1</v>
      </c>
      <c r="BE65" s="98">
        <v>0</v>
      </c>
      <c r="BF65" s="98">
        <v>0</v>
      </c>
      <c r="BG65" s="98">
        <v>0</v>
      </c>
      <c r="BH65" s="98">
        <v>375.76600000000002</v>
      </c>
      <c r="BI65" s="98">
        <v>4.9000000000000002E-2</v>
      </c>
      <c r="BJ65" s="98">
        <v>4393.7839999999997</v>
      </c>
      <c r="BK65" s="98">
        <v>468.089</v>
      </c>
      <c r="BL65" s="99"/>
      <c r="BM65" s="99"/>
    </row>
    <row r="66" spans="2:65" s="97" customFormat="1">
      <c r="B66" s="100" t="s">
        <v>131</v>
      </c>
      <c r="C66" s="145" t="s">
        <v>360</v>
      </c>
      <c r="D66" s="98">
        <v>0</v>
      </c>
      <c r="E66" s="98">
        <v>0</v>
      </c>
      <c r="F66" s="98">
        <v>0</v>
      </c>
      <c r="G66" s="98">
        <v>0</v>
      </c>
      <c r="H66" s="98">
        <v>0</v>
      </c>
      <c r="I66" s="98">
        <v>3.1E-2</v>
      </c>
      <c r="J66" s="98">
        <v>0</v>
      </c>
      <c r="K66" s="98">
        <v>0.54600000000000004</v>
      </c>
      <c r="L66" s="98">
        <v>0</v>
      </c>
      <c r="M66" s="98">
        <v>0</v>
      </c>
      <c r="N66" s="98">
        <v>0</v>
      </c>
      <c r="O66" s="98">
        <v>0</v>
      </c>
      <c r="P66" s="98">
        <v>0</v>
      </c>
      <c r="Q66" s="98">
        <v>0</v>
      </c>
      <c r="R66" s="98">
        <v>0.13</v>
      </c>
      <c r="S66" s="98">
        <v>0</v>
      </c>
      <c r="T66" s="98">
        <v>0</v>
      </c>
      <c r="U66" s="98">
        <v>0</v>
      </c>
      <c r="V66" s="98">
        <v>0</v>
      </c>
      <c r="W66" s="98">
        <v>0</v>
      </c>
      <c r="X66" s="98">
        <v>20.148</v>
      </c>
      <c r="Y66" s="98">
        <v>0</v>
      </c>
      <c r="Z66" s="98">
        <v>10.747</v>
      </c>
      <c r="AA66" s="98">
        <v>0</v>
      </c>
      <c r="AB66" s="98">
        <v>0</v>
      </c>
      <c r="AC66" s="98">
        <v>0</v>
      </c>
      <c r="AD66" s="98">
        <v>3.8650000000000002</v>
      </c>
      <c r="AE66" s="98">
        <v>705.48800000000006</v>
      </c>
      <c r="AF66" s="98">
        <v>8.4380000000000006</v>
      </c>
      <c r="AG66" s="98">
        <v>6.1130000000000004</v>
      </c>
      <c r="AH66" s="98">
        <v>4.1440000000000001</v>
      </c>
      <c r="AI66" s="98">
        <v>0</v>
      </c>
      <c r="AJ66" s="98">
        <v>0</v>
      </c>
      <c r="AK66" s="98">
        <v>0</v>
      </c>
      <c r="AL66" s="98">
        <v>0</v>
      </c>
      <c r="AM66" s="98">
        <v>0</v>
      </c>
      <c r="AN66" s="98">
        <v>0</v>
      </c>
      <c r="AO66" s="98">
        <v>0</v>
      </c>
      <c r="AP66" s="98">
        <v>12.077</v>
      </c>
      <c r="AQ66" s="98">
        <v>21.359000000000002</v>
      </c>
      <c r="AR66" s="98">
        <v>0</v>
      </c>
      <c r="AS66" s="98">
        <v>0</v>
      </c>
      <c r="AT66" s="98">
        <v>3.4000000000000002E-2</v>
      </c>
      <c r="AU66" s="98">
        <v>0</v>
      </c>
      <c r="AV66" s="98">
        <v>0</v>
      </c>
      <c r="AW66" s="98">
        <v>0</v>
      </c>
      <c r="AX66" s="98">
        <v>0</v>
      </c>
      <c r="AY66" s="98">
        <v>0</v>
      </c>
      <c r="AZ66" s="98">
        <v>0</v>
      </c>
      <c r="BA66" s="98">
        <v>0</v>
      </c>
      <c r="BB66" s="98">
        <v>0</v>
      </c>
      <c r="BC66" s="98">
        <v>0</v>
      </c>
      <c r="BD66" s="98">
        <v>0</v>
      </c>
      <c r="BE66" s="98">
        <v>0</v>
      </c>
      <c r="BF66" s="98">
        <v>0</v>
      </c>
      <c r="BG66" s="98">
        <v>0</v>
      </c>
      <c r="BH66" s="98">
        <v>0.83599999999999997</v>
      </c>
      <c r="BI66" s="98">
        <v>0</v>
      </c>
      <c r="BJ66" s="98">
        <v>793.95600000000013</v>
      </c>
      <c r="BK66" s="98">
        <v>33.47</v>
      </c>
      <c r="BL66" s="99"/>
      <c r="BM66" s="99"/>
    </row>
    <row r="67" spans="2:65">
      <c r="B67" s="125" t="s">
        <v>122</v>
      </c>
      <c r="C67" s="126" t="s">
        <v>361</v>
      </c>
      <c r="D67" s="111">
        <v>0</v>
      </c>
      <c r="E67" s="111">
        <v>0</v>
      </c>
      <c r="F67" s="111">
        <v>0</v>
      </c>
      <c r="G67" s="111">
        <v>0</v>
      </c>
      <c r="H67" s="111">
        <v>0</v>
      </c>
      <c r="I67" s="111">
        <v>0</v>
      </c>
      <c r="J67" s="111">
        <v>0</v>
      </c>
      <c r="K67" s="111">
        <v>0</v>
      </c>
      <c r="L67" s="111">
        <v>0</v>
      </c>
      <c r="M67" s="111">
        <v>0</v>
      </c>
      <c r="N67" s="111">
        <v>0</v>
      </c>
      <c r="O67" s="111">
        <v>0</v>
      </c>
      <c r="P67" s="111">
        <v>0</v>
      </c>
      <c r="Q67" s="111">
        <v>0</v>
      </c>
      <c r="R67" s="111">
        <v>1215.556</v>
      </c>
      <c r="S67" s="111">
        <v>0</v>
      </c>
      <c r="T67" s="111">
        <v>0</v>
      </c>
      <c r="U67" s="111">
        <v>0</v>
      </c>
      <c r="V67" s="111">
        <v>0</v>
      </c>
      <c r="W67" s="111">
        <v>0</v>
      </c>
      <c r="X67" s="111">
        <v>5.2140000000000004</v>
      </c>
      <c r="Y67" s="111">
        <v>3586.989</v>
      </c>
      <c r="Z67" s="111">
        <v>10007.453</v>
      </c>
      <c r="AA67" s="111">
        <v>0.01</v>
      </c>
      <c r="AB67" s="111">
        <v>0</v>
      </c>
      <c r="AC67" s="111">
        <v>2657.922</v>
      </c>
      <c r="AD67" s="111">
        <v>24.895</v>
      </c>
      <c r="AE67" s="111">
        <v>19447.017</v>
      </c>
      <c r="AF67" s="111">
        <v>81.055999999999997</v>
      </c>
      <c r="AG67" s="111">
        <v>14.747999999999999</v>
      </c>
      <c r="AH67" s="111">
        <v>130.364</v>
      </c>
      <c r="AI67" s="111">
        <v>0</v>
      </c>
      <c r="AJ67" s="111">
        <v>0</v>
      </c>
      <c r="AK67" s="111">
        <v>0</v>
      </c>
      <c r="AL67" s="111">
        <v>0</v>
      </c>
      <c r="AM67" s="111">
        <v>0</v>
      </c>
      <c r="AN67" s="111">
        <v>0</v>
      </c>
      <c r="AO67" s="111">
        <v>0</v>
      </c>
      <c r="AP67" s="111">
        <v>0</v>
      </c>
      <c r="AQ67" s="111">
        <v>0</v>
      </c>
      <c r="AR67" s="111">
        <v>0</v>
      </c>
      <c r="AS67" s="111">
        <v>0</v>
      </c>
      <c r="AT67" s="111">
        <v>0</v>
      </c>
      <c r="AU67" s="111">
        <v>0</v>
      </c>
      <c r="AV67" s="111">
        <v>0</v>
      </c>
      <c r="AW67" s="111">
        <v>685.42399999999998</v>
      </c>
      <c r="AX67" s="111">
        <v>0</v>
      </c>
      <c r="AY67" s="111">
        <v>0</v>
      </c>
      <c r="AZ67" s="111">
        <v>0</v>
      </c>
      <c r="BA67" s="111">
        <v>0</v>
      </c>
      <c r="BB67" s="111">
        <v>0</v>
      </c>
      <c r="BC67" s="111">
        <v>0</v>
      </c>
      <c r="BD67" s="111">
        <v>0</v>
      </c>
      <c r="BE67" s="111">
        <v>0</v>
      </c>
      <c r="BF67" s="111">
        <v>0</v>
      </c>
      <c r="BG67" s="111">
        <v>0</v>
      </c>
      <c r="BH67" s="111">
        <v>250.14599999999999</v>
      </c>
      <c r="BI67" s="111">
        <v>0</v>
      </c>
      <c r="BJ67" s="111">
        <v>38106.793999999994</v>
      </c>
      <c r="BK67" s="111">
        <v>685.42399999999998</v>
      </c>
      <c r="BL67" s="113"/>
      <c r="BM67" s="113"/>
    </row>
    <row r="68" spans="2:65">
      <c r="B68" s="133" t="s">
        <v>362</v>
      </c>
      <c r="C68" s="135" t="s">
        <v>363</v>
      </c>
      <c r="D68" s="111">
        <v>0</v>
      </c>
      <c r="E68" s="111">
        <v>0</v>
      </c>
      <c r="F68" s="111">
        <v>0</v>
      </c>
      <c r="G68" s="111">
        <v>0</v>
      </c>
      <c r="H68" s="111">
        <v>0</v>
      </c>
      <c r="I68" s="111">
        <v>0</v>
      </c>
      <c r="J68" s="111">
        <v>0</v>
      </c>
      <c r="K68" s="111">
        <v>0</v>
      </c>
      <c r="L68" s="111">
        <v>0</v>
      </c>
      <c r="M68" s="111">
        <v>0</v>
      </c>
      <c r="N68" s="111">
        <v>0</v>
      </c>
      <c r="O68" s="111">
        <v>0</v>
      </c>
      <c r="P68" s="111">
        <v>0</v>
      </c>
      <c r="Q68" s="111">
        <v>0</v>
      </c>
      <c r="R68" s="111">
        <v>0</v>
      </c>
      <c r="S68" s="111">
        <v>0</v>
      </c>
      <c r="T68" s="111">
        <v>0</v>
      </c>
      <c r="U68" s="111">
        <v>0</v>
      </c>
      <c r="V68" s="111">
        <v>0</v>
      </c>
      <c r="W68" s="111">
        <v>0</v>
      </c>
      <c r="X68" s="111">
        <v>7.0000000000000001E-3</v>
      </c>
      <c r="Y68" s="111">
        <v>0</v>
      </c>
      <c r="Z68" s="111">
        <v>0</v>
      </c>
      <c r="AA68" s="111">
        <v>0</v>
      </c>
      <c r="AB68" s="111">
        <v>0</v>
      </c>
      <c r="AC68" s="111">
        <v>0</v>
      </c>
      <c r="AD68" s="111">
        <v>0</v>
      </c>
      <c r="AE68" s="111">
        <v>95.352000000000004</v>
      </c>
      <c r="AF68" s="111">
        <v>0</v>
      </c>
      <c r="AG68" s="111">
        <v>0</v>
      </c>
      <c r="AH68" s="111">
        <v>0</v>
      </c>
      <c r="AI68" s="111">
        <v>0</v>
      </c>
      <c r="AJ68" s="111">
        <v>0</v>
      </c>
      <c r="AK68" s="111">
        <v>0</v>
      </c>
      <c r="AL68" s="111">
        <v>0</v>
      </c>
      <c r="AM68" s="111">
        <v>0</v>
      </c>
      <c r="AN68" s="111">
        <v>0</v>
      </c>
      <c r="AO68" s="111">
        <v>0</v>
      </c>
      <c r="AP68" s="111">
        <v>0</v>
      </c>
      <c r="AQ68" s="111">
        <v>0</v>
      </c>
      <c r="AR68" s="111">
        <v>0</v>
      </c>
      <c r="AS68" s="111">
        <v>0</v>
      </c>
      <c r="AT68" s="111">
        <v>0</v>
      </c>
      <c r="AU68" s="111">
        <v>0</v>
      </c>
      <c r="AV68" s="111">
        <v>0</v>
      </c>
      <c r="AW68" s="111">
        <v>0</v>
      </c>
      <c r="AX68" s="111">
        <v>0</v>
      </c>
      <c r="AY68" s="111">
        <v>0</v>
      </c>
      <c r="AZ68" s="111">
        <v>0</v>
      </c>
      <c r="BA68" s="111">
        <v>0</v>
      </c>
      <c r="BB68" s="111">
        <v>0</v>
      </c>
      <c r="BC68" s="111">
        <v>0</v>
      </c>
      <c r="BD68" s="111">
        <v>0</v>
      </c>
      <c r="BE68" s="111">
        <v>0</v>
      </c>
      <c r="BF68" s="111">
        <v>0</v>
      </c>
      <c r="BG68" s="111">
        <v>0</v>
      </c>
      <c r="BH68" s="111">
        <v>250.14599999999999</v>
      </c>
      <c r="BI68" s="111">
        <v>0</v>
      </c>
      <c r="BJ68" s="111">
        <v>345.505</v>
      </c>
      <c r="BK68" s="111">
        <v>0</v>
      </c>
      <c r="BL68" s="113"/>
      <c r="BM68" s="113"/>
    </row>
    <row r="69" spans="2:65">
      <c r="B69" s="133" t="s">
        <v>364</v>
      </c>
      <c r="C69" s="135" t="s">
        <v>365</v>
      </c>
      <c r="D69" s="111">
        <v>0</v>
      </c>
      <c r="E69" s="111">
        <v>0</v>
      </c>
      <c r="F69" s="111">
        <v>0</v>
      </c>
      <c r="G69" s="111">
        <v>0</v>
      </c>
      <c r="H69" s="111">
        <v>0</v>
      </c>
      <c r="I69" s="111">
        <v>0</v>
      </c>
      <c r="J69" s="111">
        <v>0</v>
      </c>
      <c r="K69" s="111">
        <v>0</v>
      </c>
      <c r="L69" s="111">
        <v>0</v>
      </c>
      <c r="M69" s="111">
        <v>0</v>
      </c>
      <c r="N69" s="111">
        <v>0</v>
      </c>
      <c r="O69" s="111">
        <v>0</v>
      </c>
      <c r="P69" s="111">
        <v>0</v>
      </c>
      <c r="Q69" s="111">
        <v>0</v>
      </c>
      <c r="R69" s="111">
        <v>1215.556</v>
      </c>
      <c r="S69" s="111">
        <v>0</v>
      </c>
      <c r="T69" s="111">
        <v>0</v>
      </c>
      <c r="U69" s="111">
        <v>0</v>
      </c>
      <c r="V69" s="111">
        <v>0</v>
      </c>
      <c r="W69" s="111">
        <v>0</v>
      </c>
      <c r="X69" s="111">
        <v>3.9460000000000002</v>
      </c>
      <c r="Y69" s="111">
        <v>3586.989</v>
      </c>
      <c r="Z69" s="111">
        <v>10004.41</v>
      </c>
      <c r="AA69" s="111">
        <v>0</v>
      </c>
      <c r="AB69" s="111">
        <v>0</v>
      </c>
      <c r="AC69" s="111">
        <v>0</v>
      </c>
      <c r="AD69" s="111">
        <v>20.71</v>
      </c>
      <c r="AE69" s="111">
        <v>19211.644</v>
      </c>
      <c r="AF69" s="111">
        <v>0.97299999999999998</v>
      </c>
      <c r="AG69" s="111">
        <v>3.6999999999999998E-2</v>
      </c>
      <c r="AH69" s="111">
        <v>3.6339999999999999</v>
      </c>
      <c r="AI69" s="111">
        <v>0</v>
      </c>
      <c r="AJ69" s="111">
        <v>0</v>
      </c>
      <c r="AK69" s="111">
        <v>0</v>
      </c>
      <c r="AL69" s="111">
        <v>0</v>
      </c>
      <c r="AM69" s="111">
        <v>0</v>
      </c>
      <c r="AN69" s="111">
        <v>0</v>
      </c>
      <c r="AO69" s="111">
        <v>0</v>
      </c>
      <c r="AP69" s="111">
        <v>0</v>
      </c>
      <c r="AQ69" s="111">
        <v>0</v>
      </c>
      <c r="AR69" s="111">
        <v>0</v>
      </c>
      <c r="AS69" s="111">
        <v>0</v>
      </c>
      <c r="AT69" s="111">
        <v>0</v>
      </c>
      <c r="AU69" s="111">
        <v>0</v>
      </c>
      <c r="AV69" s="111">
        <v>0</v>
      </c>
      <c r="AW69" s="111">
        <v>685.42399999999998</v>
      </c>
      <c r="AX69" s="111">
        <v>0</v>
      </c>
      <c r="AY69" s="111">
        <v>0</v>
      </c>
      <c r="AZ69" s="111">
        <v>0</v>
      </c>
      <c r="BA69" s="111">
        <v>0</v>
      </c>
      <c r="BB69" s="111">
        <v>0</v>
      </c>
      <c r="BC69" s="111">
        <v>0</v>
      </c>
      <c r="BD69" s="111">
        <v>0</v>
      </c>
      <c r="BE69" s="111">
        <v>0</v>
      </c>
      <c r="BF69" s="111">
        <v>0</v>
      </c>
      <c r="BG69" s="111">
        <v>0</v>
      </c>
      <c r="BH69" s="111">
        <v>0</v>
      </c>
      <c r="BI69" s="111">
        <v>0</v>
      </c>
      <c r="BJ69" s="111">
        <v>34733.322999999989</v>
      </c>
      <c r="BK69" s="111">
        <v>685.42399999999998</v>
      </c>
      <c r="BL69" s="113"/>
      <c r="BM69" s="113"/>
    </row>
    <row r="70" spans="2:65">
      <c r="B70" s="133" t="s">
        <v>366</v>
      </c>
      <c r="C70" s="135" t="s">
        <v>367</v>
      </c>
      <c r="D70" s="111">
        <v>0</v>
      </c>
      <c r="E70" s="111">
        <v>0</v>
      </c>
      <c r="F70" s="111">
        <v>0</v>
      </c>
      <c r="G70" s="111">
        <v>0</v>
      </c>
      <c r="H70" s="111">
        <v>0</v>
      </c>
      <c r="I70" s="111">
        <v>0</v>
      </c>
      <c r="J70" s="111">
        <v>0</v>
      </c>
      <c r="K70" s="111">
        <v>0</v>
      </c>
      <c r="L70" s="111">
        <v>0</v>
      </c>
      <c r="M70" s="111">
        <v>0</v>
      </c>
      <c r="N70" s="111">
        <v>0</v>
      </c>
      <c r="O70" s="111">
        <v>0</v>
      </c>
      <c r="P70" s="111">
        <v>0</v>
      </c>
      <c r="Q70" s="111">
        <v>0</v>
      </c>
      <c r="R70" s="111">
        <v>0</v>
      </c>
      <c r="S70" s="111">
        <v>0</v>
      </c>
      <c r="T70" s="111">
        <v>0</v>
      </c>
      <c r="U70" s="111">
        <v>0</v>
      </c>
      <c r="V70" s="111">
        <v>0</v>
      </c>
      <c r="W70" s="111">
        <v>0</v>
      </c>
      <c r="X70" s="111">
        <v>0.93899999999999995</v>
      </c>
      <c r="Y70" s="111">
        <v>0</v>
      </c>
      <c r="Z70" s="111">
        <v>3.04</v>
      </c>
      <c r="AA70" s="111">
        <v>0</v>
      </c>
      <c r="AB70" s="111">
        <v>0</v>
      </c>
      <c r="AC70" s="111">
        <v>0</v>
      </c>
      <c r="AD70" s="111">
        <v>3.9990000000000001</v>
      </c>
      <c r="AE70" s="111">
        <v>138.947</v>
      </c>
      <c r="AF70" s="111">
        <v>80.082999999999998</v>
      </c>
      <c r="AG70" s="111">
        <v>14.711</v>
      </c>
      <c r="AH70" s="111">
        <v>126.73</v>
      </c>
      <c r="AI70" s="111">
        <v>0</v>
      </c>
      <c r="AJ70" s="111">
        <v>0</v>
      </c>
      <c r="AK70" s="111">
        <v>0</v>
      </c>
      <c r="AL70" s="111">
        <v>0</v>
      </c>
      <c r="AM70" s="111">
        <v>0</v>
      </c>
      <c r="AN70" s="111">
        <v>0</v>
      </c>
      <c r="AO70" s="111">
        <v>0</v>
      </c>
      <c r="AP70" s="111">
        <v>0</v>
      </c>
      <c r="AQ70" s="111">
        <v>0</v>
      </c>
      <c r="AR70" s="111">
        <v>0</v>
      </c>
      <c r="AS70" s="111">
        <v>0</v>
      </c>
      <c r="AT70" s="111">
        <v>0</v>
      </c>
      <c r="AU70" s="111">
        <v>0</v>
      </c>
      <c r="AV70" s="111">
        <v>0</v>
      </c>
      <c r="AW70" s="111">
        <v>0</v>
      </c>
      <c r="AX70" s="111">
        <v>0</v>
      </c>
      <c r="AY70" s="111">
        <v>0</v>
      </c>
      <c r="AZ70" s="111">
        <v>0</v>
      </c>
      <c r="BA70" s="111">
        <v>0</v>
      </c>
      <c r="BB70" s="111">
        <v>0</v>
      </c>
      <c r="BC70" s="111">
        <v>0</v>
      </c>
      <c r="BD70" s="111">
        <v>0</v>
      </c>
      <c r="BE70" s="111">
        <v>0</v>
      </c>
      <c r="BF70" s="111">
        <v>0</v>
      </c>
      <c r="BG70" s="111">
        <v>0</v>
      </c>
      <c r="BH70" s="111">
        <v>0</v>
      </c>
      <c r="BI70" s="111">
        <v>0</v>
      </c>
      <c r="BJ70" s="111">
        <v>368.44900000000001</v>
      </c>
      <c r="BK70" s="111">
        <v>0</v>
      </c>
      <c r="BL70" s="113"/>
      <c r="BM70" s="113"/>
    </row>
    <row r="71" spans="2:65">
      <c r="B71" s="133" t="s">
        <v>368</v>
      </c>
      <c r="C71" s="135" t="s">
        <v>369</v>
      </c>
      <c r="D71" s="111">
        <v>0</v>
      </c>
      <c r="E71" s="111">
        <v>0</v>
      </c>
      <c r="F71" s="111">
        <v>0</v>
      </c>
      <c r="G71" s="111">
        <v>0</v>
      </c>
      <c r="H71" s="111">
        <v>0</v>
      </c>
      <c r="I71" s="111">
        <v>0</v>
      </c>
      <c r="J71" s="111">
        <v>0</v>
      </c>
      <c r="K71" s="111">
        <v>0</v>
      </c>
      <c r="L71" s="111">
        <v>0</v>
      </c>
      <c r="M71" s="111">
        <v>0</v>
      </c>
      <c r="N71" s="111">
        <v>0</v>
      </c>
      <c r="O71" s="111">
        <v>0</v>
      </c>
      <c r="P71" s="111">
        <v>0</v>
      </c>
      <c r="Q71" s="111">
        <v>0</v>
      </c>
      <c r="R71" s="111">
        <v>0</v>
      </c>
      <c r="S71" s="111">
        <v>0</v>
      </c>
      <c r="T71" s="111">
        <v>0</v>
      </c>
      <c r="U71" s="111">
        <v>0</v>
      </c>
      <c r="V71" s="111">
        <v>0</v>
      </c>
      <c r="W71" s="111">
        <v>0</v>
      </c>
      <c r="X71" s="111">
        <v>0.32200000000000001</v>
      </c>
      <c r="Y71" s="111">
        <v>0</v>
      </c>
      <c r="Z71" s="111">
        <v>3.0000000000000001E-3</v>
      </c>
      <c r="AA71" s="111">
        <v>0.01</v>
      </c>
      <c r="AB71" s="111">
        <v>0</v>
      </c>
      <c r="AC71" s="111">
        <v>2657.922</v>
      </c>
      <c r="AD71" s="111">
        <v>0.186</v>
      </c>
      <c r="AE71" s="111">
        <v>1.075</v>
      </c>
      <c r="AF71" s="111">
        <v>0</v>
      </c>
      <c r="AG71" s="111">
        <v>0</v>
      </c>
      <c r="AH71" s="111">
        <v>0</v>
      </c>
      <c r="AI71" s="111">
        <v>0</v>
      </c>
      <c r="AJ71" s="111">
        <v>0</v>
      </c>
      <c r="AK71" s="111">
        <v>0</v>
      </c>
      <c r="AL71" s="111">
        <v>0</v>
      </c>
      <c r="AM71" s="111">
        <v>0</v>
      </c>
      <c r="AN71" s="111">
        <v>0</v>
      </c>
      <c r="AO71" s="111">
        <v>0</v>
      </c>
      <c r="AP71" s="111">
        <v>0</v>
      </c>
      <c r="AQ71" s="111">
        <v>0</v>
      </c>
      <c r="AR71" s="111">
        <v>0</v>
      </c>
      <c r="AS71" s="111">
        <v>0</v>
      </c>
      <c r="AT71" s="111">
        <v>0</v>
      </c>
      <c r="AU71" s="111">
        <v>0</v>
      </c>
      <c r="AV71" s="111">
        <v>0</v>
      </c>
      <c r="AW71" s="111">
        <v>0</v>
      </c>
      <c r="AX71" s="111">
        <v>0</v>
      </c>
      <c r="AY71" s="111">
        <v>0</v>
      </c>
      <c r="AZ71" s="111">
        <v>0</v>
      </c>
      <c r="BA71" s="111">
        <v>0</v>
      </c>
      <c r="BB71" s="111">
        <v>0</v>
      </c>
      <c r="BC71" s="111">
        <v>0</v>
      </c>
      <c r="BD71" s="111">
        <v>0</v>
      </c>
      <c r="BE71" s="111">
        <v>0</v>
      </c>
      <c r="BF71" s="111">
        <v>0</v>
      </c>
      <c r="BG71" s="111">
        <v>0</v>
      </c>
      <c r="BH71" s="111">
        <v>0</v>
      </c>
      <c r="BI71" s="111">
        <v>0</v>
      </c>
      <c r="BJ71" s="111">
        <v>2659.518</v>
      </c>
      <c r="BK71" s="111">
        <v>0</v>
      </c>
      <c r="BL71" s="113"/>
      <c r="BM71" s="113"/>
    </row>
    <row r="72" spans="2:65">
      <c r="B72" s="125" t="s">
        <v>123</v>
      </c>
      <c r="C72" s="132" t="s">
        <v>370</v>
      </c>
      <c r="D72" s="111">
        <v>0</v>
      </c>
      <c r="E72" s="111">
        <v>0</v>
      </c>
      <c r="F72" s="111">
        <v>0</v>
      </c>
      <c r="G72" s="111">
        <v>0</v>
      </c>
      <c r="H72" s="111">
        <v>0</v>
      </c>
      <c r="I72" s="111">
        <v>0</v>
      </c>
      <c r="J72" s="111">
        <v>0</v>
      </c>
      <c r="K72" s="111">
        <v>285.10599999999999</v>
      </c>
      <c r="L72" s="111">
        <v>0</v>
      </c>
      <c r="M72" s="111">
        <v>0</v>
      </c>
      <c r="N72" s="111">
        <v>0</v>
      </c>
      <c r="O72" s="111">
        <v>0</v>
      </c>
      <c r="P72" s="111">
        <v>0</v>
      </c>
      <c r="Q72" s="111">
        <v>0</v>
      </c>
      <c r="R72" s="111">
        <v>10475.422</v>
      </c>
      <c r="S72" s="111">
        <v>0</v>
      </c>
      <c r="T72" s="111">
        <v>0</v>
      </c>
      <c r="U72" s="111">
        <v>0</v>
      </c>
      <c r="V72" s="111">
        <v>0</v>
      </c>
      <c r="W72" s="111">
        <v>0</v>
      </c>
      <c r="X72" s="111">
        <v>561.08600000000001</v>
      </c>
      <c r="Y72" s="111">
        <v>21.033999999999999</v>
      </c>
      <c r="Z72" s="111">
        <v>3.1459999999999999</v>
      </c>
      <c r="AA72" s="111">
        <v>0</v>
      </c>
      <c r="AB72" s="111">
        <v>0</v>
      </c>
      <c r="AC72" s="111">
        <v>0</v>
      </c>
      <c r="AD72" s="111">
        <v>1491.3879999999999</v>
      </c>
      <c r="AE72" s="111">
        <v>37.040999999999997</v>
      </c>
      <c r="AF72" s="111">
        <v>0.85799999999999998</v>
      </c>
      <c r="AG72" s="111">
        <v>1.7000000000000001E-2</v>
      </c>
      <c r="AH72" s="111">
        <v>25.635000000000002</v>
      </c>
      <c r="AI72" s="111">
        <v>0</v>
      </c>
      <c r="AJ72" s="111">
        <v>0</v>
      </c>
      <c r="AK72" s="111">
        <v>0</v>
      </c>
      <c r="AL72" s="111">
        <v>0</v>
      </c>
      <c r="AM72" s="111">
        <v>0</v>
      </c>
      <c r="AN72" s="111">
        <v>0</v>
      </c>
      <c r="AO72" s="111">
        <v>0</v>
      </c>
      <c r="AP72" s="111">
        <v>0</v>
      </c>
      <c r="AQ72" s="111">
        <v>0</v>
      </c>
      <c r="AR72" s="111">
        <v>0</v>
      </c>
      <c r="AS72" s="111">
        <v>126.70699999999999</v>
      </c>
      <c r="AT72" s="111">
        <v>3.9140000000000001</v>
      </c>
      <c r="AU72" s="111">
        <v>1.96</v>
      </c>
      <c r="AV72" s="111">
        <v>0</v>
      </c>
      <c r="AW72" s="111">
        <v>0</v>
      </c>
      <c r="AX72" s="111">
        <v>0</v>
      </c>
      <c r="AY72" s="111">
        <v>0</v>
      </c>
      <c r="AZ72" s="111">
        <v>0</v>
      </c>
      <c r="BA72" s="111">
        <v>0</v>
      </c>
      <c r="BB72" s="111">
        <v>36.151000000000003</v>
      </c>
      <c r="BC72" s="111">
        <v>0</v>
      </c>
      <c r="BD72" s="111">
        <v>11.957000000000001</v>
      </c>
      <c r="BE72" s="111">
        <v>0</v>
      </c>
      <c r="BF72" s="111">
        <v>0</v>
      </c>
      <c r="BG72" s="111">
        <v>0</v>
      </c>
      <c r="BH72" s="111">
        <v>6114.9340000000002</v>
      </c>
      <c r="BI72" s="111">
        <v>2136.1489999999999</v>
      </c>
      <c r="BJ72" s="111">
        <v>21332.505000000001</v>
      </c>
      <c r="BK72" s="111">
        <v>180.68899999999999</v>
      </c>
      <c r="BL72" s="113"/>
      <c r="BM72" s="113"/>
    </row>
    <row r="73" spans="2:65">
      <c r="B73" s="125" t="s">
        <v>371</v>
      </c>
      <c r="C73" s="126" t="s">
        <v>372</v>
      </c>
      <c r="D73" s="111">
        <v>0</v>
      </c>
      <c r="E73" s="111">
        <v>0</v>
      </c>
      <c r="F73" s="111">
        <v>0</v>
      </c>
      <c r="G73" s="111">
        <v>0</v>
      </c>
      <c r="H73" s="111">
        <v>0</v>
      </c>
      <c r="I73" s="111">
        <v>0</v>
      </c>
      <c r="J73" s="111">
        <v>0</v>
      </c>
      <c r="K73" s="111">
        <v>116.02500000000001</v>
      </c>
      <c r="L73" s="111">
        <v>0</v>
      </c>
      <c r="M73" s="111">
        <v>0</v>
      </c>
      <c r="N73" s="111">
        <v>0</v>
      </c>
      <c r="O73" s="111">
        <v>0</v>
      </c>
      <c r="P73" s="111">
        <v>0</v>
      </c>
      <c r="Q73" s="111">
        <v>0</v>
      </c>
      <c r="R73" s="111">
        <v>3622.4290000000001</v>
      </c>
      <c r="S73" s="111">
        <v>0</v>
      </c>
      <c r="T73" s="111">
        <v>0</v>
      </c>
      <c r="U73" s="111">
        <v>0</v>
      </c>
      <c r="V73" s="111">
        <v>0</v>
      </c>
      <c r="W73" s="111">
        <v>39.645000000000003</v>
      </c>
      <c r="X73" s="111">
        <v>1155.1479999999999</v>
      </c>
      <c r="Y73" s="111">
        <v>110.038</v>
      </c>
      <c r="Z73" s="111">
        <v>45.99</v>
      </c>
      <c r="AA73" s="111">
        <v>0.78</v>
      </c>
      <c r="AB73" s="111">
        <v>0</v>
      </c>
      <c r="AC73" s="111">
        <v>13.807</v>
      </c>
      <c r="AD73" s="111">
        <v>508.43400000000003</v>
      </c>
      <c r="AE73" s="111">
        <v>1023.514</v>
      </c>
      <c r="AF73" s="111">
        <v>35.231999999999999</v>
      </c>
      <c r="AG73" s="111">
        <v>16.95</v>
      </c>
      <c r="AH73" s="111">
        <v>79.638999999999996</v>
      </c>
      <c r="AI73" s="111">
        <v>0</v>
      </c>
      <c r="AJ73" s="111">
        <v>0</v>
      </c>
      <c r="AK73" s="111">
        <v>0</v>
      </c>
      <c r="AL73" s="111">
        <v>0</v>
      </c>
      <c r="AM73" s="111">
        <v>0</v>
      </c>
      <c r="AN73" s="111">
        <v>0</v>
      </c>
      <c r="AO73" s="111">
        <v>0</v>
      </c>
      <c r="AP73" s="111">
        <v>32.323999999999998</v>
      </c>
      <c r="AQ73" s="111">
        <v>19.146999999999998</v>
      </c>
      <c r="AR73" s="111">
        <v>15.054</v>
      </c>
      <c r="AS73" s="111">
        <v>52.610999999999997</v>
      </c>
      <c r="AT73" s="111">
        <v>0</v>
      </c>
      <c r="AU73" s="111">
        <v>0</v>
      </c>
      <c r="AV73" s="111">
        <v>0</v>
      </c>
      <c r="AW73" s="111">
        <v>0</v>
      </c>
      <c r="AX73" s="111">
        <v>0</v>
      </c>
      <c r="AY73" s="111">
        <v>0</v>
      </c>
      <c r="AZ73" s="111">
        <v>0</v>
      </c>
      <c r="BA73" s="111">
        <v>0</v>
      </c>
      <c r="BB73" s="111">
        <v>3.8450000000000002</v>
      </c>
      <c r="BC73" s="111">
        <v>0</v>
      </c>
      <c r="BD73" s="111">
        <v>1.796</v>
      </c>
      <c r="BE73" s="111">
        <v>0</v>
      </c>
      <c r="BF73" s="111">
        <v>0</v>
      </c>
      <c r="BG73" s="111">
        <v>0</v>
      </c>
      <c r="BH73" s="111">
        <v>12392.861999999999</v>
      </c>
      <c r="BI73" s="111">
        <v>326.06700000000001</v>
      </c>
      <c r="BJ73" s="111">
        <v>19611.336999999996</v>
      </c>
      <c r="BK73" s="111">
        <v>164.423</v>
      </c>
      <c r="BL73" s="113"/>
      <c r="BM73" s="113"/>
    </row>
    <row r="74" spans="2:65" s="310" customFormat="1">
      <c r="B74" s="306" t="s">
        <v>373</v>
      </c>
      <c r="C74" s="307" t="s">
        <v>374</v>
      </c>
      <c r="D74" s="308">
        <v>0</v>
      </c>
      <c r="E74" s="308">
        <v>0</v>
      </c>
      <c r="F74" s="308">
        <v>0</v>
      </c>
      <c r="G74" s="308">
        <v>0</v>
      </c>
      <c r="H74" s="308">
        <v>0</v>
      </c>
      <c r="I74" s="308">
        <v>0</v>
      </c>
      <c r="J74" s="308">
        <v>0</v>
      </c>
      <c r="K74" s="308">
        <v>14.728999999999999</v>
      </c>
      <c r="L74" s="308">
        <v>0</v>
      </c>
      <c r="M74" s="308">
        <v>0</v>
      </c>
      <c r="N74" s="308">
        <v>0</v>
      </c>
      <c r="O74" s="308">
        <v>0</v>
      </c>
      <c r="P74" s="308">
        <v>0</v>
      </c>
      <c r="Q74" s="308">
        <v>0</v>
      </c>
      <c r="R74" s="308">
        <v>77.927000000000007</v>
      </c>
      <c r="S74" s="308">
        <v>0</v>
      </c>
      <c r="T74" s="308">
        <v>0</v>
      </c>
      <c r="U74" s="308">
        <v>0</v>
      </c>
      <c r="V74" s="308">
        <v>0</v>
      </c>
      <c r="W74" s="308">
        <v>0</v>
      </c>
      <c r="X74" s="308">
        <v>23.475999999999999</v>
      </c>
      <c r="Y74" s="308">
        <v>0.17699999999999999</v>
      </c>
      <c r="Z74" s="308">
        <v>37.881</v>
      </c>
      <c r="AA74" s="308">
        <v>2.335</v>
      </c>
      <c r="AB74" s="308">
        <v>0</v>
      </c>
      <c r="AC74" s="308">
        <v>439.14600000000002</v>
      </c>
      <c r="AD74" s="308">
        <v>137.20500000000001</v>
      </c>
      <c r="AE74" s="308">
        <v>694.94399999999996</v>
      </c>
      <c r="AF74" s="308">
        <v>2.8450000000000002</v>
      </c>
      <c r="AG74" s="308">
        <v>0.20599999999999999</v>
      </c>
      <c r="AH74" s="308">
        <v>6.9240000000000004</v>
      </c>
      <c r="AI74" s="308">
        <v>0</v>
      </c>
      <c r="AJ74" s="308">
        <v>0</v>
      </c>
      <c r="AK74" s="308">
        <v>0</v>
      </c>
      <c r="AL74" s="308">
        <v>0</v>
      </c>
      <c r="AM74" s="308">
        <v>0</v>
      </c>
      <c r="AN74" s="308">
        <v>0</v>
      </c>
      <c r="AO74" s="308">
        <v>0</v>
      </c>
      <c r="AP74" s="308">
        <v>61.4</v>
      </c>
      <c r="AQ74" s="308">
        <v>684.85500000000002</v>
      </c>
      <c r="AR74" s="308">
        <v>15.536</v>
      </c>
      <c r="AS74" s="308">
        <v>27.611000000000001</v>
      </c>
      <c r="AT74" s="308">
        <v>30.202999999999999</v>
      </c>
      <c r="AU74" s="308">
        <v>0</v>
      </c>
      <c r="AV74" s="308">
        <v>0</v>
      </c>
      <c r="AW74" s="308">
        <v>0</v>
      </c>
      <c r="AX74" s="308">
        <v>0</v>
      </c>
      <c r="AY74" s="308">
        <v>0</v>
      </c>
      <c r="AZ74" s="308">
        <v>0</v>
      </c>
      <c r="BA74" s="308">
        <v>0</v>
      </c>
      <c r="BB74" s="308">
        <v>150.899</v>
      </c>
      <c r="BC74" s="308">
        <v>0</v>
      </c>
      <c r="BD74" s="308">
        <v>12.157999999999999</v>
      </c>
      <c r="BE74" s="308">
        <v>0</v>
      </c>
      <c r="BF74" s="308">
        <v>0</v>
      </c>
      <c r="BG74" s="308">
        <v>0</v>
      </c>
      <c r="BH74" s="308">
        <v>2221.5479999999998</v>
      </c>
      <c r="BI74" s="308">
        <v>69.474000000000004</v>
      </c>
      <c r="BJ74" s="308">
        <v>4711.4789999999994</v>
      </c>
      <c r="BK74" s="308">
        <v>982.66200000000003</v>
      </c>
      <c r="BL74" s="309"/>
      <c r="BM74" s="309"/>
    </row>
    <row r="75" spans="2:65">
      <c r="B75" s="136" t="s">
        <v>375</v>
      </c>
      <c r="C75" s="137" t="s">
        <v>376</v>
      </c>
      <c r="D75" s="138">
        <v>0</v>
      </c>
      <c r="E75" s="138">
        <v>0</v>
      </c>
      <c r="F75" s="138">
        <v>0</v>
      </c>
      <c r="G75" s="138">
        <v>0</v>
      </c>
      <c r="H75" s="138">
        <v>0</v>
      </c>
      <c r="I75" s="138">
        <v>0</v>
      </c>
      <c r="J75" s="138">
        <v>15.398999999999999</v>
      </c>
      <c r="K75" s="138">
        <v>0</v>
      </c>
      <c r="L75" s="138">
        <v>0</v>
      </c>
      <c r="M75" s="138">
        <v>560.74099999999999</v>
      </c>
      <c r="N75" s="138">
        <v>0</v>
      </c>
      <c r="O75" s="138">
        <v>0</v>
      </c>
      <c r="P75" s="138">
        <v>0</v>
      </c>
      <c r="Q75" s="138">
        <v>332.553</v>
      </c>
      <c r="R75" s="138">
        <v>0</v>
      </c>
      <c r="S75" s="138">
        <v>0</v>
      </c>
      <c r="T75" s="138">
        <v>0</v>
      </c>
      <c r="U75" s="138">
        <v>0</v>
      </c>
      <c r="V75" s="138">
        <v>0</v>
      </c>
      <c r="W75" s="138">
        <v>0</v>
      </c>
      <c r="X75" s="138">
        <v>3875.25</v>
      </c>
      <c r="Y75" s="138">
        <v>769.23800000000006</v>
      </c>
      <c r="Z75" s="138">
        <v>0</v>
      </c>
      <c r="AA75" s="138">
        <v>0</v>
      </c>
      <c r="AB75" s="138">
        <v>0</v>
      </c>
      <c r="AC75" s="138">
        <v>0</v>
      </c>
      <c r="AD75" s="138">
        <v>0</v>
      </c>
      <c r="AE75" s="138">
        <v>0</v>
      </c>
      <c r="AF75" s="138">
        <v>0</v>
      </c>
      <c r="AG75" s="138">
        <v>0</v>
      </c>
      <c r="AH75" s="138">
        <v>0</v>
      </c>
      <c r="AI75" s="138">
        <v>43804.417999999998</v>
      </c>
      <c r="AJ75" s="138">
        <v>211.721</v>
      </c>
      <c r="AK75" s="138">
        <v>850.15899999999999</v>
      </c>
      <c r="AL75" s="138">
        <v>1684.0940000000001</v>
      </c>
      <c r="AM75" s="138">
        <v>19.649000000000001</v>
      </c>
      <c r="AN75" s="138">
        <v>796.53300000000002</v>
      </c>
      <c r="AO75" s="138">
        <v>1104.4090000000001</v>
      </c>
      <c r="AP75" s="138">
        <v>0</v>
      </c>
      <c r="AQ75" s="138">
        <v>0</v>
      </c>
      <c r="AR75" s="138">
        <v>0</v>
      </c>
      <c r="AS75" s="138">
        <v>0</v>
      </c>
      <c r="AT75" s="138">
        <v>0</v>
      </c>
      <c r="AU75" s="138">
        <v>0</v>
      </c>
      <c r="AV75" s="138">
        <v>0</v>
      </c>
      <c r="AW75" s="138">
        <v>0</v>
      </c>
      <c r="AX75" s="138">
        <v>0</v>
      </c>
      <c r="AY75" s="138">
        <v>0</v>
      </c>
      <c r="AZ75" s="138">
        <v>0</v>
      </c>
      <c r="BA75" s="138">
        <v>0</v>
      </c>
      <c r="BB75" s="138">
        <v>0</v>
      </c>
      <c r="BC75" s="138">
        <v>0</v>
      </c>
      <c r="BD75" s="138">
        <v>0</v>
      </c>
      <c r="BE75" s="138">
        <v>0</v>
      </c>
      <c r="BF75" s="138">
        <v>0</v>
      </c>
      <c r="BG75" s="138">
        <v>0</v>
      </c>
      <c r="BH75" s="138">
        <v>0</v>
      </c>
      <c r="BI75" s="138">
        <v>0</v>
      </c>
      <c r="BJ75" s="138">
        <v>54024.163999999997</v>
      </c>
      <c r="BK75" s="138">
        <v>0</v>
      </c>
      <c r="BL75" s="113"/>
      <c r="BM75" s="113"/>
    </row>
    <row r="76" spans="2:65" collapsed="1">
      <c r="B76" s="125" t="s">
        <v>377</v>
      </c>
      <c r="C76" s="139" t="s">
        <v>378</v>
      </c>
      <c r="D76" s="111">
        <v>0</v>
      </c>
      <c r="E76" s="111">
        <v>0</v>
      </c>
      <c r="F76" s="111">
        <v>0</v>
      </c>
      <c r="G76" s="111">
        <v>0</v>
      </c>
      <c r="H76" s="111">
        <v>0</v>
      </c>
      <c r="I76" s="111">
        <v>0</v>
      </c>
      <c r="J76" s="111">
        <v>15.398999999999999</v>
      </c>
      <c r="K76" s="111">
        <v>0</v>
      </c>
      <c r="L76" s="111">
        <v>0</v>
      </c>
      <c r="M76" s="111">
        <v>560.74099999999999</v>
      </c>
      <c r="N76" s="111">
        <v>0</v>
      </c>
      <c r="O76" s="111">
        <v>0</v>
      </c>
      <c r="P76" s="111">
        <v>0</v>
      </c>
      <c r="Q76" s="111">
        <v>332.553</v>
      </c>
      <c r="R76" s="111">
        <v>0</v>
      </c>
      <c r="S76" s="111">
        <v>0</v>
      </c>
      <c r="T76" s="111">
        <v>0</v>
      </c>
      <c r="U76" s="111">
        <v>0</v>
      </c>
      <c r="V76" s="111">
        <v>0</v>
      </c>
      <c r="W76" s="111">
        <v>0</v>
      </c>
      <c r="X76" s="111">
        <v>3875.25</v>
      </c>
      <c r="Y76" s="111">
        <v>769.23800000000006</v>
      </c>
      <c r="Z76" s="111">
        <v>0</v>
      </c>
      <c r="AA76" s="111">
        <v>0</v>
      </c>
      <c r="AB76" s="111">
        <v>0</v>
      </c>
      <c r="AC76" s="111">
        <v>0</v>
      </c>
      <c r="AD76" s="111">
        <v>0</v>
      </c>
      <c r="AE76" s="111">
        <v>0</v>
      </c>
      <c r="AF76" s="111">
        <v>0</v>
      </c>
      <c r="AG76" s="111">
        <v>0</v>
      </c>
      <c r="AH76" s="111">
        <v>0</v>
      </c>
      <c r="AI76" s="111">
        <v>43804.417999999998</v>
      </c>
      <c r="AJ76" s="111">
        <v>181.26</v>
      </c>
      <c r="AK76" s="111">
        <v>850.15899999999999</v>
      </c>
      <c r="AL76" s="111">
        <v>1684.0940000000001</v>
      </c>
      <c r="AM76" s="111">
        <v>19.649000000000001</v>
      </c>
      <c r="AN76" s="111">
        <v>796.53300000000002</v>
      </c>
      <c r="AO76" s="111">
        <v>1016.807</v>
      </c>
      <c r="AP76" s="111">
        <v>0</v>
      </c>
      <c r="AQ76" s="111">
        <v>0</v>
      </c>
      <c r="AR76" s="111">
        <v>0</v>
      </c>
      <c r="AS76" s="111">
        <v>0</v>
      </c>
      <c r="AT76" s="111">
        <v>0</v>
      </c>
      <c r="AU76" s="111">
        <v>0</v>
      </c>
      <c r="AV76" s="111">
        <v>0</v>
      </c>
      <c r="AW76" s="111">
        <v>0</v>
      </c>
      <c r="AX76" s="111">
        <v>0</v>
      </c>
      <c r="AY76" s="111">
        <v>0</v>
      </c>
      <c r="AZ76" s="111">
        <v>0</v>
      </c>
      <c r="BA76" s="111">
        <v>0</v>
      </c>
      <c r="BB76" s="111">
        <v>0</v>
      </c>
      <c r="BC76" s="111">
        <v>0</v>
      </c>
      <c r="BD76" s="111">
        <v>0</v>
      </c>
      <c r="BE76" s="111">
        <v>0</v>
      </c>
      <c r="BF76" s="111">
        <v>0</v>
      </c>
      <c r="BG76" s="111">
        <v>0</v>
      </c>
      <c r="BH76" s="111">
        <v>0</v>
      </c>
      <c r="BI76" s="111">
        <v>0</v>
      </c>
      <c r="BJ76" s="111">
        <v>53906.101000000002</v>
      </c>
      <c r="BK76" s="111">
        <v>0</v>
      </c>
      <c r="BL76" s="113"/>
      <c r="BM76" s="113"/>
    </row>
    <row r="77" spans="2:65">
      <c r="B77" s="125" t="s">
        <v>379</v>
      </c>
      <c r="C77" s="139" t="s">
        <v>380</v>
      </c>
      <c r="D77" s="111">
        <v>0</v>
      </c>
      <c r="E77" s="111">
        <v>0</v>
      </c>
      <c r="F77" s="111">
        <v>0</v>
      </c>
      <c r="G77" s="111">
        <v>0</v>
      </c>
      <c r="H77" s="111">
        <v>0</v>
      </c>
      <c r="I77" s="111">
        <v>0</v>
      </c>
      <c r="J77" s="111">
        <v>0</v>
      </c>
      <c r="K77" s="111">
        <v>0</v>
      </c>
      <c r="L77" s="111">
        <v>0</v>
      </c>
      <c r="M77" s="111">
        <v>0</v>
      </c>
      <c r="N77" s="111">
        <v>0</v>
      </c>
      <c r="O77" s="111">
        <v>0</v>
      </c>
      <c r="P77" s="111">
        <v>0</v>
      </c>
      <c r="Q77" s="111">
        <v>0</v>
      </c>
      <c r="R77" s="111">
        <v>0</v>
      </c>
      <c r="S77" s="111">
        <v>0</v>
      </c>
      <c r="T77" s="111">
        <v>0</v>
      </c>
      <c r="U77" s="111">
        <v>0</v>
      </c>
      <c r="V77" s="111">
        <v>0</v>
      </c>
      <c r="W77" s="111">
        <v>0</v>
      </c>
      <c r="X77" s="111">
        <v>0</v>
      </c>
      <c r="Y77" s="111">
        <v>0</v>
      </c>
      <c r="Z77" s="111">
        <v>0</v>
      </c>
      <c r="AA77" s="111">
        <v>0</v>
      </c>
      <c r="AB77" s="111">
        <v>0</v>
      </c>
      <c r="AC77" s="111">
        <v>0</v>
      </c>
      <c r="AD77" s="111">
        <v>0</v>
      </c>
      <c r="AE77" s="111">
        <v>0</v>
      </c>
      <c r="AF77" s="111">
        <v>0</v>
      </c>
      <c r="AG77" s="111">
        <v>0</v>
      </c>
      <c r="AH77" s="111">
        <v>0</v>
      </c>
      <c r="AI77" s="111">
        <v>0</v>
      </c>
      <c r="AJ77" s="111">
        <v>1E-3</v>
      </c>
      <c r="AK77" s="111">
        <v>0</v>
      </c>
      <c r="AL77" s="111">
        <v>0</v>
      </c>
      <c r="AM77" s="111">
        <v>0</v>
      </c>
      <c r="AN77" s="111">
        <v>0</v>
      </c>
      <c r="AO77" s="111">
        <v>0</v>
      </c>
      <c r="AP77" s="111">
        <v>0</v>
      </c>
      <c r="AQ77" s="111">
        <v>0</v>
      </c>
      <c r="AR77" s="111">
        <v>0</v>
      </c>
      <c r="AS77" s="111">
        <v>0</v>
      </c>
      <c r="AT77" s="111">
        <v>0</v>
      </c>
      <c r="AU77" s="111">
        <v>0</v>
      </c>
      <c r="AV77" s="111">
        <v>0</v>
      </c>
      <c r="AW77" s="111">
        <v>0</v>
      </c>
      <c r="AX77" s="111">
        <v>0</v>
      </c>
      <c r="AY77" s="111">
        <v>0</v>
      </c>
      <c r="AZ77" s="111">
        <v>0</v>
      </c>
      <c r="BA77" s="111">
        <v>0</v>
      </c>
      <c r="BB77" s="111">
        <v>0</v>
      </c>
      <c r="BC77" s="111">
        <v>0</v>
      </c>
      <c r="BD77" s="111">
        <v>0</v>
      </c>
      <c r="BE77" s="111">
        <v>0</v>
      </c>
      <c r="BF77" s="111">
        <v>0</v>
      </c>
      <c r="BG77" s="111">
        <v>0</v>
      </c>
      <c r="BH77" s="111">
        <v>0</v>
      </c>
      <c r="BI77" s="111">
        <v>0</v>
      </c>
      <c r="BJ77" s="111">
        <v>1E-3</v>
      </c>
      <c r="BK77" s="111">
        <v>0</v>
      </c>
      <c r="BL77" s="113"/>
      <c r="BM77" s="113"/>
    </row>
    <row r="78" spans="2:65">
      <c r="B78" s="125" t="s">
        <v>381</v>
      </c>
      <c r="C78" s="139" t="s">
        <v>382</v>
      </c>
      <c r="D78" s="111">
        <v>0</v>
      </c>
      <c r="E78" s="111">
        <v>0</v>
      </c>
      <c r="F78" s="111">
        <v>0</v>
      </c>
      <c r="G78" s="111">
        <v>0</v>
      </c>
      <c r="H78" s="111">
        <v>0</v>
      </c>
      <c r="I78" s="111">
        <v>0</v>
      </c>
      <c r="J78" s="111">
        <v>0</v>
      </c>
      <c r="K78" s="111">
        <v>0</v>
      </c>
      <c r="L78" s="111">
        <v>0</v>
      </c>
      <c r="M78" s="111">
        <v>0</v>
      </c>
      <c r="N78" s="111">
        <v>0</v>
      </c>
      <c r="O78" s="111">
        <v>0</v>
      </c>
      <c r="P78" s="111">
        <v>0</v>
      </c>
      <c r="Q78" s="111">
        <v>0</v>
      </c>
      <c r="R78" s="111">
        <v>0</v>
      </c>
      <c r="S78" s="111">
        <v>0</v>
      </c>
      <c r="T78" s="111">
        <v>0</v>
      </c>
      <c r="U78" s="111">
        <v>0</v>
      </c>
      <c r="V78" s="111">
        <v>0</v>
      </c>
      <c r="W78" s="111">
        <v>0</v>
      </c>
      <c r="X78" s="111">
        <v>0</v>
      </c>
      <c r="Y78" s="111">
        <v>0</v>
      </c>
      <c r="Z78" s="111">
        <v>0</v>
      </c>
      <c r="AA78" s="111">
        <v>0</v>
      </c>
      <c r="AB78" s="111">
        <v>0</v>
      </c>
      <c r="AC78" s="111">
        <v>0</v>
      </c>
      <c r="AD78" s="111">
        <v>0</v>
      </c>
      <c r="AE78" s="111">
        <v>0</v>
      </c>
      <c r="AF78" s="111">
        <v>0</v>
      </c>
      <c r="AG78" s="111">
        <v>0</v>
      </c>
      <c r="AH78" s="111">
        <v>0</v>
      </c>
      <c r="AI78" s="111">
        <v>0</v>
      </c>
      <c r="AJ78" s="111">
        <v>0</v>
      </c>
      <c r="AK78" s="111">
        <v>0</v>
      </c>
      <c r="AL78" s="111">
        <v>0</v>
      </c>
      <c r="AM78" s="111">
        <v>0</v>
      </c>
      <c r="AN78" s="111">
        <v>0</v>
      </c>
      <c r="AO78" s="111">
        <v>0</v>
      </c>
      <c r="AP78" s="111">
        <v>0</v>
      </c>
      <c r="AQ78" s="111">
        <v>0</v>
      </c>
      <c r="AR78" s="111">
        <v>0</v>
      </c>
      <c r="AS78" s="111">
        <v>0</v>
      </c>
      <c r="AT78" s="111">
        <v>0</v>
      </c>
      <c r="AU78" s="111">
        <v>0</v>
      </c>
      <c r="AV78" s="111">
        <v>0</v>
      </c>
      <c r="AW78" s="111">
        <v>0</v>
      </c>
      <c r="AX78" s="111">
        <v>0</v>
      </c>
      <c r="AY78" s="111">
        <v>0</v>
      </c>
      <c r="AZ78" s="111">
        <v>0</v>
      </c>
      <c r="BA78" s="111">
        <v>0</v>
      </c>
      <c r="BB78" s="111">
        <v>0</v>
      </c>
      <c r="BC78" s="111">
        <v>0</v>
      </c>
      <c r="BD78" s="111">
        <v>0</v>
      </c>
      <c r="BE78" s="111">
        <v>0</v>
      </c>
      <c r="BF78" s="111">
        <v>0</v>
      </c>
      <c r="BG78" s="111">
        <v>0</v>
      </c>
      <c r="BH78" s="111">
        <v>0</v>
      </c>
      <c r="BI78" s="111">
        <v>0</v>
      </c>
      <c r="BJ78" s="111">
        <v>0</v>
      </c>
      <c r="BK78" s="111">
        <v>0</v>
      </c>
      <c r="BL78" s="113"/>
      <c r="BM78" s="113"/>
    </row>
    <row r="79" spans="2:65">
      <c r="B79" s="125" t="s">
        <v>383</v>
      </c>
      <c r="C79" s="139" t="s">
        <v>384</v>
      </c>
      <c r="D79" s="111">
        <v>0</v>
      </c>
      <c r="E79" s="111">
        <v>0</v>
      </c>
      <c r="F79" s="111">
        <v>0</v>
      </c>
      <c r="G79" s="111">
        <v>0</v>
      </c>
      <c r="H79" s="111">
        <v>0</v>
      </c>
      <c r="I79" s="111">
        <v>0</v>
      </c>
      <c r="J79" s="111">
        <v>0</v>
      </c>
      <c r="K79" s="111">
        <v>0</v>
      </c>
      <c r="L79" s="111">
        <v>0</v>
      </c>
      <c r="M79" s="111">
        <v>0</v>
      </c>
      <c r="N79" s="111">
        <v>0</v>
      </c>
      <c r="O79" s="111">
        <v>0</v>
      </c>
      <c r="P79" s="111">
        <v>0</v>
      </c>
      <c r="Q79" s="111">
        <v>0</v>
      </c>
      <c r="R79" s="111">
        <v>0</v>
      </c>
      <c r="S79" s="111">
        <v>0</v>
      </c>
      <c r="T79" s="111">
        <v>0</v>
      </c>
      <c r="U79" s="111">
        <v>0</v>
      </c>
      <c r="V79" s="111">
        <v>0</v>
      </c>
      <c r="W79" s="111">
        <v>0</v>
      </c>
      <c r="X79" s="111">
        <v>0</v>
      </c>
      <c r="Y79" s="111">
        <v>0</v>
      </c>
      <c r="Z79" s="111">
        <v>0</v>
      </c>
      <c r="AA79" s="111">
        <v>0</v>
      </c>
      <c r="AB79" s="111">
        <v>0</v>
      </c>
      <c r="AC79" s="111">
        <v>0</v>
      </c>
      <c r="AD79" s="111">
        <v>0</v>
      </c>
      <c r="AE79" s="111">
        <v>0</v>
      </c>
      <c r="AF79" s="111">
        <v>0</v>
      </c>
      <c r="AG79" s="111">
        <v>0</v>
      </c>
      <c r="AH79" s="111">
        <v>0</v>
      </c>
      <c r="AI79" s="111">
        <v>0</v>
      </c>
      <c r="AJ79" s="111">
        <v>30.202999999999999</v>
      </c>
      <c r="AK79" s="111">
        <v>0</v>
      </c>
      <c r="AL79" s="111">
        <v>0</v>
      </c>
      <c r="AM79" s="111">
        <v>0</v>
      </c>
      <c r="AN79" s="111">
        <v>0</v>
      </c>
      <c r="AO79" s="111">
        <v>87.602000000000004</v>
      </c>
      <c r="AP79" s="111">
        <v>0</v>
      </c>
      <c r="AQ79" s="111">
        <v>0</v>
      </c>
      <c r="AR79" s="111">
        <v>0</v>
      </c>
      <c r="AS79" s="111">
        <v>0</v>
      </c>
      <c r="AT79" s="111">
        <v>0</v>
      </c>
      <c r="AU79" s="111">
        <v>0</v>
      </c>
      <c r="AV79" s="111">
        <v>0</v>
      </c>
      <c r="AW79" s="111">
        <v>0</v>
      </c>
      <c r="AX79" s="111">
        <v>0</v>
      </c>
      <c r="AY79" s="111">
        <v>0</v>
      </c>
      <c r="AZ79" s="111">
        <v>0</v>
      </c>
      <c r="BA79" s="111">
        <v>0</v>
      </c>
      <c r="BB79" s="111">
        <v>0</v>
      </c>
      <c r="BC79" s="111">
        <v>0</v>
      </c>
      <c r="BD79" s="111">
        <v>0</v>
      </c>
      <c r="BE79" s="111">
        <v>0</v>
      </c>
      <c r="BF79" s="111">
        <v>0</v>
      </c>
      <c r="BG79" s="111">
        <v>0</v>
      </c>
      <c r="BH79" s="111">
        <v>0</v>
      </c>
      <c r="BI79" s="111">
        <v>0</v>
      </c>
      <c r="BJ79" s="111">
        <v>117.80500000000001</v>
      </c>
      <c r="BK79" s="111">
        <v>0</v>
      </c>
      <c r="BL79" s="113"/>
      <c r="BM79" s="113"/>
    </row>
    <row r="80" spans="2:65" collapsed="1">
      <c r="B80" s="125" t="s">
        <v>385</v>
      </c>
      <c r="C80" s="139" t="s">
        <v>386</v>
      </c>
      <c r="D80" s="111">
        <v>0</v>
      </c>
      <c r="E80" s="111">
        <v>0</v>
      </c>
      <c r="F80" s="111">
        <v>0</v>
      </c>
      <c r="G80" s="111">
        <v>0</v>
      </c>
      <c r="H80" s="111">
        <v>0</v>
      </c>
      <c r="I80" s="111">
        <v>0</v>
      </c>
      <c r="J80" s="111">
        <v>0</v>
      </c>
      <c r="K80" s="111">
        <v>0</v>
      </c>
      <c r="L80" s="111">
        <v>0</v>
      </c>
      <c r="M80" s="111">
        <v>0</v>
      </c>
      <c r="N80" s="111">
        <v>0</v>
      </c>
      <c r="O80" s="111">
        <v>0</v>
      </c>
      <c r="P80" s="111">
        <v>0</v>
      </c>
      <c r="Q80" s="111">
        <v>0</v>
      </c>
      <c r="R80" s="111">
        <v>0</v>
      </c>
      <c r="S80" s="111">
        <v>0</v>
      </c>
      <c r="T80" s="111">
        <v>0</v>
      </c>
      <c r="U80" s="111">
        <v>0</v>
      </c>
      <c r="V80" s="111">
        <v>0</v>
      </c>
      <c r="W80" s="111">
        <v>0</v>
      </c>
      <c r="X80" s="111">
        <v>0</v>
      </c>
      <c r="Y80" s="111">
        <v>0</v>
      </c>
      <c r="Z80" s="111">
        <v>0</v>
      </c>
      <c r="AA80" s="111">
        <v>0</v>
      </c>
      <c r="AB80" s="111">
        <v>0</v>
      </c>
      <c r="AC80" s="111">
        <v>0</v>
      </c>
      <c r="AD80" s="111">
        <v>0</v>
      </c>
      <c r="AE80" s="111">
        <v>0</v>
      </c>
      <c r="AF80" s="111">
        <v>0</v>
      </c>
      <c r="AG80" s="111">
        <v>0</v>
      </c>
      <c r="AH80" s="111">
        <v>0</v>
      </c>
      <c r="AI80" s="111">
        <v>0</v>
      </c>
      <c r="AJ80" s="111">
        <v>0.25600000000000001</v>
      </c>
      <c r="AK80" s="111">
        <v>0</v>
      </c>
      <c r="AL80" s="111">
        <v>0</v>
      </c>
      <c r="AM80" s="111">
        <v>0</v>
      </c>
      <c r="AN80" s="111">
        <v>0</v>
      </c>
      <c r="AO80" s="111">
        <v>0</v>
      </c>
      <c r="AP80" s="111">
        <v>0</v>
      </c>
      <c r="AQ80" s="111">
        <v>0</v>
      </c>
      <c r="AR80" s="111">
        <v>0</v>
      </c>
      <c r="AS80" s="111">
        <v>0</v>
      </c>
      <c r="AT80" s="111">
        <v>0</v>
      </c>
      <c r="AU80" s="111">
        <v>0</v>
      </c>
      <c r="AV80" s="111">
        <v>0</v>
      </c>
      <c r="AW80" s="111">
        <v>0</v>
      </c>
      <c r="AX80" s="111">
        <v>0</v>
      </c>
      <c r="AY80" s="111">
        <v>0</v>
      </c>
      <c r="AZ80" s="111">
        <v>0</v>
      </c>
      <c r="BA80" s="111">
        <v>0</v>
      </c>
      <c r="BB80" s="111">
        <v>0</v>
      </c>
      <c r="BC80" s="111">
        <v>0</v>
      </c>
      <c r="BD80" s="111">
        <v>0</v>
      </c>
      <c r="BE80" s="111">
        <v>0</v>
      </c>
      <c r="BF80" s="111">
        <v>0</v>
      </c>
      <c r="BG80" s="111">
        <v>0</v>
      </c>
      <c r="BH80" s="111">
        <v>0</v>
      </c>
      <c r="BI80" s="111">
        <v>0</v>
      </c>
      <c r="BJ80" s="111">
        <v>0.25600000000000001</v>
      </c>
      <c r="BK80" s="111">
        <v>0</v>
      </c>
      <c r="BL80" s="113"/>
      <c r="BM80" s="113"/>
    </row>
    <row r="81" spans="2:65">
      <c r="B81" s="125" t="s">
        <v>387</v>
      </c>
      <c r="C81" s="139" t="s">
        <v>388</v>
      </c>
      <c r="D81" s="111">
        <v>0</v>
      </c>
      <c r="E81" s="111">
        <v>0</v>
      </c>
      <c r="F81" s="111">
        <v>0</v>
      </c>
      <c r="G81" s="111">
        <v>0</v>
      </c>
      <c r="H81" s="111">
        <v>0</v>
      </c>
      <c r="I81" s="111">
        <v>0</v>
      </c>
      <c r="J81" s="111">
        <v>0</v>
      </c>
      <c r="K81" s="111">
        <v>0</v>
      </c>
      <c r="L81" s="111">
        <v>0</v>
      </c>
      <c r="M81" s="111">
        <v>560.74099999999999</v>
      </c>
      <c r="N81" s="111">
        <v>0</v>
      </c>
      <c r="O81" s="111">
        <v>0</v>
      </c>
      <c r="P81" s="111">
        <v>0</v>
      </c>
      <c r="Q81" s="111">
        <v>0</v>
      </c>
      <c r="R81" s="111">
        <v>0</v>
      </c>
      <c r="S81" s="111">
        <v>0</v>
      </c>
      <c r="T81" s="111">
        <v>0</v>
      </c>
      <c r="U81" s="111">
        <v>0</v>
      </c>
      <c r="V81" s="111">
        <v>0</v>
      </c>
      <c r="W81" s="111">
        <v>0</v>
      </c>
      <c r="X81" s="111">
        <v>3875.25</v>
      </c>
      <c r="Y81" s="111">
        <v>769.23800000000006</v>
      </c>
      <c r="Z81" s="111">
        <v>0</v>
      </c>
      <c r="AA81" s="111">
        <v>0</v>
      </c>
      <c r="AB81" s="111">
        <v>0</v>
      </c>
      <c r="AC81" s="111">
        <v>0</v>
      </c>
      <c r="AD81" s="111">
        <v>0</v>
      </c>
      <c r="AE81" s="111">
        <v>0</v>
      </c>
      <c r="AF81" s="111">
        <v>0</v>
      </c>
      <c r="AG81" s="111">
        <v>0</v>
      </c>
      <c r="AH81" s="111">
        <v>0</v>
      </c>
      <c r="AI81" s="111">
        <v>44795.69</v>
      </c>
      <c r="AJ81" s="111">
        <v>0</v>
      </c>
      <c r="AK81" s="111">
        <v>0</v>
      </c>
      <c r="AL81" s="111">
        <v>0</v>
      </c>
      <c r="AM81" s="111">
        <v>0</v>
      </c>
      <c r="AN81" s="111">
        <v>0</v>
      </c>
      <c r="AO81" s="111">
        <v>0</v>
      </c>
      <c r="AP81" s="111">
        <v>0</v>
      </c>
      <c r="AQ81" s="111">
        <v>0</v>
      </c>
      <c r="AR81" s="111">
        <v>0</v>
      </c>
      <c r="AS81" s="111">
        <v>0</v>
      </c>
      <c r="AT81" s="111">
        <v>0</v>
      </c>
      <c r="AU81" s="111">
        <v>0</v>
      </c>
      <c r="AV81" s="111">
        <v>0</v>
      </c>
      <c r="AW81" s="111">
        <v>0</v>
      </c>
      <c r="AX81" s="111">
        <v>0</v>
      </c>
      <c r="AY81" s="111">
        <v>0</v>
      </c>
      <c r="AZ81" s="111">
        <v>0</v>
      </c>
      <c r="BA81" s="111">
        <v>0</v>
      </c>
      <c r="BB81" s="111">
        <v>0</v>
      </c>
      <c r="BC81" s="111">
        <v>0</v>
      </c>
      <c r="BD81" s="111">
        <v>0</v>
      </c>
      <c r="BE81" s="111">
        <v>0</v>
      </c>
      <c r="BF81" s="111">
        <v>0</v>
      </c>
      <c r="BG81" s="111">
        <v>0</v>
      </c>
      <c r="BH81" s="111">
        <v>0</v>
      </c>
      <c r="BI81" s="111">
        <v>0</v>
      </c>
      <c r="BJ81" s="111">
        <v>50000.919000000002</v>
      </c>
      <c r="BK81" s="111">
        <v>0</v>
      </c>
      <c r="BL81" s="113"/>
      <c r="BM81" s="113"/>
    </row>
    <row r="82" spans="2:65">
      <c r="B82" s="140" t="s">
        <v>389</v>
      </c>
      <c r="C82" s="141" t="s">
        <v>390</v>
      </c>
      <c r="D82" s="142">
        <v>817.97</v>
      </c>
      <c r="E82" s="142">
        <v>1671.86</v>
      </c>
      <c r="F82" s="142">
        <v>0</v>
      </c>
      <c r="G82" s="142">
        <v>222875.106</v>
      </c>
      <c r="H82" s="142">
        <v>3969.067</v>
      </c>
      <c r="I82" s="142">
        <v>0</v>
      </c>
      <c r="J82" s="142">
        <v>0</v>
      </c>
      <c r="K82" s="142">
        <v>0</v>
      </c>
      <c r="L82" s="142">
        <v>0</v>
      </c>
      <c r="M82" s="142">
        <v>0</v>
      </c>
      <c r="N82" s="142">
        <v>4061.6709999999998</v>
      </c>
      <c r="O82" s="142">
        <v>16735.858</v>
      </c>
      <c r="P82" s="142">
        <v>4202.3329999999996</v>
      </c>
      <c r="Q82" s="142">
        <v>148751.098</v>
      </c>
      <c r="R82" s="142">
        <v>1401.6759999999999</v>
      </c>
      <c r="S82" s="142">
        <v>0</v>
      </c>
      <c r="T82" s="142">
        <v>0</v>
      </c>
      <c r="U82" s="142">
        <v>0</v>
      </c>
      <c r="V82" s="142">
        <v>0</v>
      </c>
      <c r="W82" s="142">
        <v>806.94399999999996</v>
      </c>
      <c r="X82" s="142">
        <v>74.757000000000005</v>
      </c>
      <c r="Y82" s="142">
        <v>0</v>
      </c>
      <c r="Z82" s="142">
        <v>0</v>
      </c>
      <c r="AA82" s="142">
        <v>0</v>
      </c>
      <c r="AB82" s="142">
        <v>0</v>
      </c>
      <c r="AC82" s="142">
        <v>0</v>
      </c>
      <c r="AD82" s="142">
        <v>2.1589999999999998</v>
      </c>
      <c r="AE82" s="142">
        <v>1294.366</v>
      </c>
      <c r="AF82" s="142">
        <v>0</v>
      </c>
      <c r="AG82" s="142">
        <v>0</v>
      </c>
      <c r="AH82" s="142">
        <v>2423.366</v>
      </c>
      <c r="AI82" s="142">
        <v>4691.8599999999997</v>
      </c>
      <c r="AJ82" s="142">
        <v>0</v>
      </c>
      <c r="AK82" s="142">
        <v>0</v>
      </c>
      <c r="AL82" s="142">
        <v>0</v>
      </c>
      <c r="AM82" s="142">
        <v>0</v>
      </c>
      <c r="AN82" s="142">
        <v>0</v>
      </c>
      <c r="AO82" s="142">
        <v>332.53</v>
      </c>
      <c r="AP82" s="142">
        <v>398.06400000000002</v>
      </c>
      <c r="AQ82" s="142">
        <v>362.12700000000001</v>
      </c>
      <c r="AR82" s="142">
        <v>490.59899999999999</v>
      </c>
      <c r="AS82" s="142">
        <v>7473.0770000000002</v>
      </c>
      <c r="AT82" s="142">
        <v>195.24700000000001</v>
      </c>
      <c r="AU82" s="142">
        <v>239.52699999999999</v>
      </c>
      <c r="AV82" s="142">
        <v>0</v>
      </c>
      <c r="AW82" s="142">
        <v>0</v>
      </c>
      <c r="AX82" s="142">
        <v>2295.1979999999999</v>
      </c>
      <c r="AY82" s="142">
        <v>0</v>
      </c>
      <c r="AZ82" s="142">
        <v>145909.66899999999</v>
      </c>
      <c r="BA82" s="142">
        <v>2791.076</v>
      </c>
      <c r="BB82" s="142">
        <v>0</v>
      </c>
      <c r="BC82" s="142">
        <v>12996.018</v>
      </c>
      <c r="BD82" s="142">
        <v>0</v>
      </c>
      <c r="BE82" s="142">
        <v>474.32100000000003</v>
      </c>
      <c r="BF82" s="142">
        <v>2679.1579999999999</v>
      </c>
      <c r="BG82" s="142">
        <v>2284.5709999999999</v>
      </c>
      <c r="BH82" s="142">
        <v>0</v>
      </c>
      <c r="BI82" s="142">
        <v>161.815</v>
      </c>
      <c r="BJ82" s="142">
        <v>592863.08799999987</v>
      </c>
      <c r="BK82" s="142">
        <v>57739.961000000003</v>
      </c>
      <c r="BL82" s="113"/>
      <c r="BM82" s="113"/>
    </row>
    <row r="83" spans="2:65" collapsed="1">
      <c r="B83" s="123" t="s">
        <v>391</v>
      </c>
      <c r="C83" s="124" t="s">
        <v>392</v>
      </c>
      <c r="D83" s="111">
        <v>817.97</v>
      </c>
      <c r="E83" s="111">
        <v>1671.86</v>
      </c>
      <c r="F83" s="111">
        <v>0</v>
      </c>
      <c r="G83" s="111">
        <v>211591.46799999999</v>
      </c>
      <c r="H83" s="111">
        <v>3969.067</v>
      </c>
      <c r="I83" s="111">
        <v>0</v>
      </c>
      <c r="J83" s="111">
        <v>0</v>
      </c>
      <c r="K83" s="111">
        <v>0</v>
      </c>
      <c r="L83" s="111">
        <v>0</v>
      </c>
      <c r="M83" s="111">
        <v>0</v>
      </c>
      <c r="N83" s="111">
        <v>1850.5029999999999</v>
      </c>
      <c r="O83" s="111">
        <v>5086.2160000000003</v>
      </c>
      <c r="P83" s="111">
        <v>1740.922</v>
      </c>
      <c r="Q83" s="111">
        <v>111870.136</v>
      </c>
      <c r="R83" s="111">
        <v>0</v>
      </c>
      <c r="S83" s="111">
        <v>0</v>
      </c>
      <c r="T83" s="111">
        <v>0</v>
      </c>
      <c r="U83" s="111">
        <v>0</v>
      </c>
      <c r="V83" s="111">
        <v>0</v>
      </c>
      <c r="W83" s="111">
        <v>0</v>
      </c>
      <c r="X83" s="111">
        <v>0</v>
      </c>
      <c r="Y83" s="111">
        <v>0</v>
      </c>
      <c r="Z83" s="111">
        <v>0</v>
      </c>
      <c r="AA83" s="111">
        <v>0</v>
      </c>
      <c r="AB83" s="111">
        <v>0</v>
      </c>
      <c r="AC83" s="111">
        <v>0</v>
      </c>
      <c r="AD83" s="111">
        <v>0</v>
      </c>
      <c r="AE83" s="111">
        <v>1293.652</v>
      </c>
      <c r="AF83" s="111">
        <v>0</v>
      </c>
      <c r="AG83" s="111">
        <v>0</v>
      </c>
      <c r="AH83" s="111">
        <v>1644.45</v>
      </c>
      <c r="AI83" s="111">
        <v>0</v>
      </c>
      <c r="AJ83" s="111">
        <v>0</v>
      </c>
      <c r="AK83" s="111">
        <v>0</v>
      </c>
      <c r="AL83" s="111">
        <v>0</v>
      </c>
      <c r="AM83" s="111">
        <v>0</v>
      </c>
      <c r="AN83" s="111">
        <v>0</v>
      </c>
      <c r="AO83" s="111">
        <v>0</v>
      </c>
      <c r="AP83" s="111">
        <v>305.56599999999997</v>
      </c>
      <c r="AQ83" s="111">
        <v>24.951000000000001</v>
      </c>
      <c r="AR83" s="111">
        <v>219.62</v>
      </c>
      <c r="AS83" s="111">
        <v>4111.4870000000001</v>
      </c>
      <c r="AT83" s="111">
        <v>168.40899999999999</v>
      </c>
      <c r="AU83" s="111">
        <v>239.52699999999999</v>
      </c>
      <c r="AV83" s="111">
        <v>0</v>
      </c>
      <c r="AW83" s="111">
        <v>0</v>
      </c>
      <c r="AX83" s="111">
        <v>2295.1979999999999</v>
      </c>
      <c r="AY83" s="111">
        <v>0</v>
      </c>
      <c r="AZ83" s="111">
        <v>145909.66899999999</v>
      </c>
      <c r="BA83" s="111">
        <v>2788.6790000000001</v>
      </c>
      <c r="BB83" s="111">
        <v>0</v>
      </c>
      <c r="BC83" s="111">
        <v>11800.967000000001</v>
      </c>
      <c r="BD83" s="111">
        <v>0</v>
      </c>
      <c r="BE83" s="111">
        <v>474.32100000000003</v>
      </c>
      <c r="BF83" s="111">
        <v>2669.4690000000001</v>
      </c>
      <c r="BG83" s="111">
        <v>2256.808</v>
      </c>
      <c r="BH83" s="111">
        <v>0</v>
      </c>
      <c r="BI83" s="111">
        <v>0</v>
      </c>
      <c r="BJ83" s="111">
        <v>514800.91499999998</v>
      </c>
      <c r="BK83" s="111">
        <v>37470.218999999997</v>
      </c>
      <c r="BL83" s="113"/>
      <c r="BM83" s="113"/>
    </row>
    <row r="84" spans="2:65" collapsed="1">
      <c r="B84" s="123" t="s">
        <v>393</v>
      </c>
      <c r="C84" s="124" t="s">
        <v>394</v>
      </c>
      <c r="D84" s="111">
        <v>0</v>
      </c>
      <c r="E84" s="111">
        <v>0</v>
      </c>
      <c r="F84" s="111">
        <v>0</v>
      </c>
      <c r="G84" s="111">
        <v>0</v>
      </c>
      <c r="H84" s="111">
        <v>0</v>
      </c>
      <c r="I84" s="111">
        <v>0</v>
      </c>
      <c r="J84" s="111">
        <v>0</v>
      </c>
      <c r="K84" s="111">
        <v>0</v>
      </c>
      <c r="L84" s="111">
        <v>0</v>
      </c>
      <c r="M84" s="111">
        <v>0</v>
      </c>
      <c r="N84" s="111">
        <v>2211.1689999999999</v>
      </c>
      <c r="O84" s="111">
        <v>11649.642</v>
      </c>
      <c r="P84" s="111">
        <v>2461.4110000000001</v>
      </c>
      <c r="Q84" s="111">
        <v>4175.6980000000003</v>
      </c>
      <c r="R84" s="111">
        <v>65.995999999999995</v>
      </c>
      <c r="S84" s="111">
        <v>0</v>
      </c>
      <c r="T84" s="111">
        <v>0</v>
      </c>
      <c r="U84" s="111">
        <v>0</v>
      </c>
      <c r="V84" s="111">
        <v>0</v>
      </c>
      <c r="W84" s="111">
        <v>0</v>
      </c>
      <c r="X84" s="111">
        <v>0</v>
      </c>
      <c r="Y84" s="111">
        <v>0</v>
      </c>
      <c r="Z84" s="111">
        <v>0</v>
      </c>
      <c r="AA84" s="111">
        <v>0</v>
      </c>
      <c r="AB84" s="111">
        <v>0</v>
      </c>
      <c r="AC84" s="111">
        <v>0</v>
      </c>
      <c r="AD84" s="111">
        <v>0</v>
      </c>
      <c r="AE84" s="111">
        <v>0.71399999999999997</v>
      </c>
      <c r="AF84" s="111">
        <v>0</v>
      </c>
      <c r="AG84" s="111">
        <v>0</v>
      </c>
      <c r="AH84" s="111">
        <v>240.827</v>
      </c>
      <c r="AI84" s="111">
        <v>1155.3879999999999</v>
      </c>
      <c r="AJ84" s="111">
        <v>0</v>
      </c>
      <c r="AK84" s="111">
        <v>0</v>
      </c>
      <c r="AL84" s="111">
        <v>0</v>
      </c>
      <c r="AM84" s="111">
        <v>0</v>
      </c>
      <c r="AN84" s="111">
        <v>0</v>
      </c>
      <c r="AO84" s="111">
        <v>0</v>
      </c>
      <c r="AP84" s="111">
        <v>55.747</v>
      </c>
      <c r="AQ84" s="111">
        <v>33.478000000000002</v>
      </c>
      <c r="AR84" s="111">
        <v>10.989000000000001</v>
      </c>
      <c r="AS84" s="111">
        <v>4.7409999999999997</v>
      </c>
      <c r="AT84" s="111">
        <v>16.457999999999998</v>
      </c>
      <c r="AU84" s="111">
        <v>0</v>
      </c>
      <c r="AV84" s="111">
        <v>0</v>
      </c>
      <c r="AW84" s="111">
        <v>0</v>
      </c>
      <c r="AX84" s="111">
        <v>0</v>
      </c>
      <c r="AY84" s="111">
        <v>0</v>
      </c>
      <c r="AZ84" s="111">
        <v>0</v>
      </c>
      <c r="BA84" s="111">
        <v>2.3969999999999998</v>
      </c>
      <c r="BB84" s="111">
        <v>0</v>
      </c>
      <c r="BC84" s="111">
        <v>1195.0509999999999</v>
      </c>
      <c r="BD84" s="111">
        <v>0</v>
      </c>
      <c r="BE84" s="111">
        <v>0</v>
      </c>
      <c r="BF84" s="111">
        <v>9.6890000000000001</v>
      </c>
      <c r="BG84" s="111">
        <v>27.763999999999999</v>
      </c>
      <c r="BH84" s="111">
        <v>0</v>
      </c>
      <c r="BI84" s="111">
        <v>0</v>
      </c>
      <c r="BJ84" s="111">
        <v>23317.158999999996</v>
      </c>
      <c r="BK84" s="111">
        <v>15495.129000000001</v>
      </c>
      <c r="BL84" s="113"/>
      <c r="BM84" s="113"/>
    </row>
    <row r="85" spans="2:65">
      <c r="B85" s="123" t="s">
        <v>395</v>
      </c>
      <c r="C85" s="124" t="s">
        <v>396</v>
      </c>
      <c r="D85" s="111">
        <v>0</v>
      </c>
      <c r="E85" s="111">
        <v>0</v>
      </c>
      <c r="F85" s="111">
        <v>0</v>
      </c>
      <c r="G85" s="111">
        <v>0</v>
      </c>
      <c r="H85" s="111">
        <v>0</v>
      </c>
      <c r="I85" s="111">
        <v>0</v>
      </c>
      <c r="J85" s="111">
        <v>0</v>
      </c>
      <c r="K85" s="111">
        <v>0</v>
      </c>
      <c r="L85" s="111">
        <v>0</v>
      </c>
      <c r="M85" s="111">
        <v>0</v>
      </c>
      <c r="N85" s="111">
        <v>0</v>
      </c>
      <c r="O85" s="111">
        <v>0</v>
      </c>
      <c r="P85" s="111">
        <v>0</v>
      </c>
      <c r="Q85" s="111">
        <v>29072.046999999999</v>
      </c>
      <c r="R85" s="111">
        <v>1006.412</v>
      </c>
      <c r="S85" s="111">
        <v>0</v>
      </c>
      <c r="T85" s="111">
        <v>0</v>
      </c>
      <c r="U85" s="111">
        <v>0</v>
      </c>
      <c r="V85" s="111">
        <v>0</v>
      </c>
      <c r="W85" s="111">
        <v>0</v>
      </c>
      <c r="X85" s="111">
        <v>0</v>
      </c>
      <c r="Y85" s="111">
        <v>0</v>
      </c>
      <c r="Z85" s="111">
        <v>0</v>
      </c>
      <c r="AA85" s="111">
        <v>0</v>
      </c>
      <c r="AB85" s="111">
        <v>0</v>
      </c>
      <c r="AC85" s="111">
        <v>0</v>
      </c>
      <c r="AD85" s="111">
        <v>0.17599999999999999</v>
      </c>
      <c r="AE85" s="111">
        <v>0</v>
      </c>
      <c r="AF85" s="111">
        <v>0</v>
      </c>
      <c r="AG85" s="111">
        <v>0</v>
      </c>
      <c r="AH85" s="111">
        <v>302.89299999999997</v>
      </c>
      <c r="AI85" s="111">
        <v>0</v>
      </c>
      <c r="AJ85" s="111">
        <v>0</v>
      </c>
      <c r="AK85" s="111">
        <v>0</v>
      </c>
      <c r="AL85" s="111">
        <v>0</v>
      </c>
      <c r="AM85" s="111">
        <v>0</v>
      </c>
      <c r="AN85" s="111">
        <v>0</v>
      </c>
      <c r="AO85" s="111">
        <v>0</v>
      </c>
      <c r="AP85" s="111">
        <v>19.803000000000001</v>
      </c>
      <c r="AQ85" s="111">
        <v>113.67400000000001</v>
      </c>
      <c r="AR85" s="111">
        <v>3.4000000000000002E-2</v>
      </c>
      <c r="AS85" s="111">
        <v>77.599999999999994</v>
      </c>
      <c r="AT85" s="111">
        <v>1.157</v>
      </c>
      <c r="AU85" s="111">
        <v>0</v>
      </c>
      <c r="AV85" s="111">
        <v>0</v>
      </c>
      <c r="AW85" s="111">
        <v>0</v>
      </c>
      <c r="AX85" s="111">
        <v>0</v>
      </c>
      <c r="AY85" s="111">
        <v>0</v>
      </c>
      <c r="AZ85" s="111">
        <v>0</v>
      </c>
      <c r="BA85" s="111">
        <v>0</v>
      </c>
      <c r="BB85" s="111">
        <v>0</v>
      </c>
      <c r="BC85" s="111">
        <v>0</v>
      </c>
      <c r="BD85" s="111">
        <v>0</v>
      </c>
      <c r="BE85" s="111">
        <v>0</v>
      </c>
      <c r="BF85" s="111">
        <v>0</v>
      </c>
      <c r="BG85" s="111">
        <v>0</v>
      </c>
      <c r="BH85" s="111">
        <v>0</v>
      </c>
      <c r="BI85" s="111">
        <v>0</v>
      </c>
      <c r="BJ85" s="111">
        <v>30593.795999999995</v>
      </c>
      <c r="BK85" s="111">
        <v>212.267</v>
      </c>
      <c r="BL85" s="113"/>
      <c r="BM85" s="113"/>
    </row>
    <row r="86" spans="2:65" collapsed="1">
      <c r="B86" s="123" t="s">
        <v>397</v>
      </c>
      <c r="C86" s="124" t="s">
        <v>398</v>
      </c>
      <c r="D86" s="111">
        <v>0</v>
      </c>
      <c r="E86" s="111">
        <v>0</v>
      </c>
      <c r="F86" s="111">
        <v>0</v>
      </c>
      <c r="G86" s="111">
        <v>11283.638000000001</v>
      </c>
      <c r="H86" s="111">
        <v>0</v>
      </c>
      <c r="I86" s="111">
        <v>0</v>
      </c>
      <c r="J86" s="111">
        <v>0</v>
      </c>
      <c r="K86" s="111">
        <v>0</v>
      </c>
      <c r="L86" s="111">
        <v>0</v>
      </c>
      <c r="M86" s="111">
        <v>0</v>
      </c>
      <c r="N86" s="111">
        <v>0</v>
      </c>
      <c r="O86" s="111">
        <v>0</v>
      </c>
      <c r="P86" s="111">
        <v>0</v>
      </c>
      <c r="Q86" s="111">
        <v>3633.2170000000001</v>
      </c>
      <c r="R86" s="111">
        <v>329.26799999999997</v>
      </c>
      <c r="S86" s="111">
        <v>0</v>
      </c>
      <c r="T86" s="111">
        <v>0</v>
      </c>
      <c r="U86" s="111">
        <v>0</v>
      </c>
      <c r="V86" s="111">
        <v>0</v>
      </c>
      <c r="W86" s="111">
        <v>806.94399999999996</v>
      </c>
      <c r="X86" s="111">
        <v>74.757000000000005</v>
      </c>
      <c r="Y86" s="111">
        <v>0</v>
      </c>
      <c r="Z86" s="111">
        <v>0</v>
      </c>
      <c r="AA86" s="111">
        <v>0</v>
      </c>
      <c r="AB86" s="111">
        <v>0</v>
      </c>
      <c r="AC86" s="111">
        <v>0</v>
      </c>
      <c r="AD86" s="111">
        <v>1.9830000000000001</v>
      </c>
      <c r="AE86" s="111">
        <v>0</v>
      </c>
      <c r="AF86" s="111">
        <v>0</v>
      </c>
      <c r="AG86" s="111">
        <v>0</v>
      </c>
      <c r="AH86" s="111">
        <v>235.196</v>
      </c>
      <c r="AI86" s="111">
        <v>3536.4720000000002</v>
      </c>
      <c r="AJ86" s="111">
        <v>0</v>
      </c>
      <c r="AK86" s="111">
        <v>0</v>
      </c>
      <c r="AL86" s="111">
        <v>0</v>
      </c>
      <c r="AM86" s="111">
        <v>0</v>
      </c>
      <c r="AN86" s="111">
        <v>0</v>
      </c>
      <c r="AO86" s="111">
        <v>332.53</v>
      </c>
      <c r="AP86" s="111">
        <v>16.948</v>
      </c>
      <c r="AQ86" s="111">
        <v>190.024</v>
      </c>
      <c r="AR86" s="111">
        <v>259.95699999999999</v>
      </c>
      <c r="AS86" s="111">
        <v>3279.2489999999998</v>
      </c>
      <c r="AT86" s="111">
        <v>9.2230000000000008</v>
      </c>
      <c r="AU86" s="111">
        <v>0</v>
      </c>
      <c r="AV86" s="111">
        <v>0</v>
      </c>
      <c r="AW86" s="111">
        <v>0</v>
      </c>
      <c r="AX86" s="111">
        <v>0</v>
      </c>
      <c r="AY86" s="111">
        <v>0</v>
      </c>
      <c r="AZ86" s="111">
        <v>0</v>
      </c>
      <c r="BA86" s="111">
        <v>0</v>
      </c>
      <c r="BB86" s="111">
        <v>0</v>
      </c>
      <c r="BC86" s="111">
        <v>0</v>
      </c>
      <c r="BD86" s="111">
        <v>0</v>
      </c>
      <c r="BE86" s="111">
        <v>0</v>
      </c>
      <c r="BF86" s="111">
        <v>0</v>
      </c>
      <c r="BG86" s="111">
        <v>0</v>
      </c>
      <c r="BH86" s="111">
        <v>0</v>
      </c>
      <c r="BI86" s="111">
        <v>0</v>
      </c>
      <c r="BJ86" s="111">
        <v>23989.406000000003</v>
      </c>
      <c r="BK86" s="111">
        <v>4562.3450000000003</v>
      </c>
      <c r="BL86" s="113"/>
      <c r="BM86" s="113"/>
    </row>
    <row r="87" spans="2:65">
      <c r="B87" s="123" t="s">
        <v>399</v>
      </c>
      <c r="C87" s="124" t="s">
        <v>400</v>
      </c>
      <c r="D87" s="111">
        <v>0</v>
      </c>
      <c r="E87" s="111">
        <v>0</v>
      </c>
      <c r="F87" s="111">
        <v>0</v>
      </c>
      <c r="G87" s="111">
        <v>0</v>
      </c>
      <c r="H87" s="111">
        <v>0</v>
      </c>
      <c r="I87" s="111">
        <v>0</v>
      </c>
      <c r="J87" s="111">
        <v>0</v>
      </c>
      <c r="K87" s="111">
        <v>0</v>
      </c>
      <c r="L87" s="111">
        <v>0</v>
      </c>
      <c r="M87" s="111">
        <v>0</v>
      </c>
      <c r="N87" s="111">
        <v>0</v>
      </c>
      <c r="O87" s="111">
        <v>0</v>
      </c>
      <c r="P87" s="111">
        <v>0</v>
      </c>
      <c r="Q87" s="111">
        <v>0</v>
      </c>
      <c r="R87" s="111">
        <v>0</v>
      </c>
      <c r="S87" s="111">
        <v>0</v>
      </c>
      <c r="T87" s="111">
        <v>0</v>
      </c>
      <c r="U87" s="111">
        <v>0</v>
      </c>
      <c r="V87" s="111">
        <v>0</v>
      </c>
      <c r="W87" s="111">
        <v>0</v>
      </c>
      <c r="X87" s="111">
        <v>0</v>
      </c>
      <c r="Y87" s="111">
        <v>0</v>
      </c>
      <c r="Z87" s="111">
        <v>0</v>
      </c>
      <c r="AA87" s="111">
        <v>0</v>
      </c>
      <c r="AB87" s="111">
        <v>0</v>
      </c>
      <c r="AC87" s="111">
        <v>0</v>
      </c>
      <c r="AD87" s="111">
        <v>0</v>
      </c>
      <c r="AE87" s="111">
        <v>0</v>
      </c>
      <c r="AF87" s="111">
        <v>0</v>
      </c>
      <c r="AG87" s="111">
        <v>0</v>
      </c>
      <c r="AH87" s="111">
        <v>0</v>
      </c>
      <c r="AI87" s="111">
        <v>0</v>
      </c>
      <c r="AJ87" s="111">
        <v>0</v>
      </c>
      <c r="AK87" s="111">
        <v>0</v>
      </c>
      <c r="AL87" s="111">
        <v>0</v>
      </c>
      <c r="AM87" s="111">
        <v>0</v>
      </c>
      <c r="AN87" s="111">
        <v>0</v>
      </c>
      <c r="AO87" s="111">
        <v>0</v>
      </c>
      <c r="AP87" s="111">
        <v>0</v>
      </c>
      <c r="AQ87" s="111">
        <v>0</v>
      </c>
      <c r="AR87" s="111">
        <v>0</v>
      </c>
      <c r="AS87" s="111">
        <v>0</v>
      </c>
      <c r="AT87" s="111">
        <v>0</v>
      </c>
      <c r="AU87" s="111">
        <v>0</v>
      </c>
      <c r="AV87" s="111">
        <v>0</v>
      </c>
      <c r="AW87" s="111">
        <v>0</v>
      </c>
      <c r="AX87" s="111">
        <v>0</v>
      </c>
      <c r="AY87" s="111">
        <v>0</v>
      </c>
      <c r="AZ87" s="111">
        <v>0</v>
      </c>
      <c r="BA87" s="111">
        <v>0</v>
      </c>
      <c r="BB87" s="111">
        <v>0</v>
      </c>
      <c r="BC87" s="111">
        <v>0</v>
      </c>
      <c r="BD87" s="111">
        <v>0</v>
      </c>
      <c r="BE87" s="111">
        <v>0</v>
      </c>
      <c r="BF87" s="111">
        <v>0</v>
      </c>
      <c r="BG87" s="111">
        <v>0</v>
      </c>
      <c r="BH87" s="111">
        <v>0</v>
      </c>
      <c r="BI87" s="111">
        <v>161.815</v>
      </c>
      <c r="BJ87" s="111">
        <v>161.815</v>
      </c>
      <c r="BK87" s="111">
        <v>0</v>
      </c>
      <c r="BL87" s="113"/>
      <c r="BM87" s="113"/>
    </row>
    <row r="88" spans="2:65">
      <c r="B88" s="109" t="s">
        <v>401</v>
      </c>
      <c r="C88" s="143" t="s">
        <v>402</v>
      </c>
      <c r="D88" s="111">
        <v>0</v>
      </c>
      <c r="E88" s="111">
        <v>0</v>
      </c>
      <c r="F88" s="111">
        <v>0</v>
      </c>
      <c r="G88" s="111">
        <v>73459.394</v>
      </c>
      <c r="H88" s="111">
        <v>0</v>
      </c>
      <c r="I88" s="111">
        <v>0</v>
      </c>
      <c r="J88" s="111">
        <v>0</v>
      </c>
      <c r="K88" s="111">
        <v>0</v>
      </c>
      <c r="L88" s="111">
        <v>0</v>
      </c>
      <c r="M88" s="111">
        <v>0</v>
      </c>
      <c r="N88" s="111">
        <v>0</v>
      </c>
      <c r="O88" s="111">
        <v>0</v>
      </c>
      <c r="P88" s="111">
        <v>0</v>
      </c>
      <c r="Q88" s="111">
        <v>48750.644999999997</v>
      </c>
      <c r="R88" s="111">
        <v>18294.847000000002</v>
      </c>
      <c r="S88" s="111">
        <v>0</v>
      </c>
      <c r="T88" s="111">
        <v>0</v>
      </c>
      <c r="U88" s="111">
        <v>0</v>
      </c>
      <c r="V88" s="111">
        <v>0</v>
      </c>
      <c r="W88" s="111">
        <v>10315.831</v>
      </c>
      <c r="X88" s="111">
        <v>2268.9029999999998</v>
      </c>
      <c r="Y88" s="111">
        <v>0</v>
      </c>
      <c r="Z88" s="111">
        <v>0</v>
      </c>
      <c r="AA88" s="111">
        <v>0</v>
      </c>
      <c r="AB88" s="111">
        <v>0</v>
      </c>
      <c r="AC88" s="111">
        <v>0</v>
      </c>
      <c r="AD88" s="111">
        <v>1069.4349999999999</v>
      </c>
      <c r="AE88" s="111">
        <v>6.8659999999999997</v>
      </c>
      <c r="AF88" s="111">
        <v>0</v>
      </c>
      <c r="AG88" s="111">
        <v>0</v>
      </c>
      <c r="AH88" s="111">
        <v>8946.3459999999995</v>
      </c>
      <c r="AI88" s="111">
        <v>11716.834000000001</v>
      </c>
      <c r="AJ88" s="111">
        <v>0</v>
      </c>
      <c r="AK88" s="111">
        <v>0</v>
      </c>
      <c r="AL88" s="111">
        <v>0</v>
      </c>
      <c r="AM88" s="111">
        <v>0</v>
      </c>
      <c r="AN88" s="111">
        <v>0</v>
      </c>
      <c r="AO88" s="111">
        <v>23983.702000000001</v>
      </c>
      <c r="AP88" s="111">
        <v>7618.4210000000003</v>
      </c>
      <c r="AQ88" s="111">
        <v>3766.8009999999999</v>
      </c>
      <c r="AR88" s="111">
        <v>4862.5450000000001</v>
      </c>
      <c r="AS88" s="111">
        <v>14056.771000000001</v>
      </c>
      <c r="AT88" s="111">
        <v>169.44800000000001</v>
      </c>
      <c r="AU88" s="111">
        <v>661.18499999999995</v>
      </c>
      <c r="AV88" s="111">
        <v>0</v>
      </c>
      <c r="AW88" s="111">
        <v>0</v>
      </c>
      <c r="AX88" s="111">
        <v>0</v>
      </c>
      <c r="AY88" s="111">
        <v>0</v>
      </c>
      <c r="AZ88" s="111">
        <v>0</v>
      </c>
      <c r="BA88" s="111">
        <v>0</v>
      </c>
      <c r="BB88" s="111">
        <v>0</v>
      </c>
      <c r="BC88" s="111">
        <v>0</v>
      </c>
      <c r="BD88" s="111">
        <v>0</v>
      </c>
      <c r="BE88" s="111">
        <v>0</v>
      </c>
      <c r="BF88" s="111">
        <v>0</v>
      </c>
      <c r="BG88" s="111">
        <v>0</v>
      </c>
      <c r="BH88" s="111">
        <v>0</v>
      </c>
      <c r="BI88" s="111">
        <v>53788.718999999997</v>
      </c>
      <c r="BJ88" s="111">
        <v>283736.69300000003</v>
      </c>
      <c r="BK88" s="111">
        <v>41451.002</v>
      </c>
      <c r="BL88" s="113"/>
      <c r="BM88" s="113"/>
    </row>
    <row r="89" spans="2:65">
      <c r="B89" s="123" t="s">
        <v>403</v>
      </c>
      <c r="C89" s="124" t="s">
        <v>396</v>
      </c>
      <c r="D89" s="111">
        <v>0</v>
      </c>
      <c r="E89" s="111">
        <v>0</v>
      </c>
      <c r="F89" s="111">
        <v>0</v>
      </c>
      <c r="G89" s="111">
        <v>0</v>
      </c>
      <c r="H89" s="111">
        <v>0</v>
      </c>
      <c r="I89" s="111">
        <v>0</v>
      </c>
      <c r="J89" s="111">
        <v>0</v>
      </c>
      <c r="K89" s="111">
        <v>0</v>
      </c>
      <c r="L89" s="111">
        <v>0</v>
      </c>
      <c r="M89" s="111">
        <v>0</v>
      </c>
      <c r="N89" s="111">
        <v>0</v>
      </c>
      <c r="O89" s="111">
        <v>0</v>
      </c>
      <c r="P89" s="111">
        <v>0</v>
      </c>
      <c r="Q89" s="111">
        <v>46915.595000000001</v>
      </c>
      <c r="R89" s="111">
        <v>6002.2439999999997</v>
      </c>
      <c r="S89" s="111">
        <v>0</v>
      </c>
      <c r="T89" s="111">
        <v>0</v>
      </c>
      <c r="U89" s="111">
        <v>0</v>
      </c>
      <c r="V89" s="111">
        <v>0</v>
      </c>
      <c r="W89" s="111">
        <v>0</v>
      </c>
      <c r="X89" s="111">
        <v>0</v>
      </c>
      <c r="Y89" s="111">
        <v>0</v>
      </c>
      <c r="Z89" s="111">
        <v>0</v>
      </c>
      <c r="AA89" s="111">
        <v>0</v>
      </c>
      <c r="AB89" s="111">
        <v>0</v>
      </c>
      <c r="AC89" s="111">
        <v>0</v>
      </c>
      <c r="AD89" s="111">
        <v>1.579</v>
      </c>
      <c r="AE89" s="111">
        <v>0</v>
      </c>
      <c r="AF89" s="111">
        <v>0</v>
      </c>
      <c r="AG89" s="111">
        <v>0</v>
      </c>
      <c r="AH89" s="111">
        <v>2644.5439999999999</v>
      </c>
      <c r="AI89" s="111">
        <v>0</v>
      </c>
      <c r="AJ89" s="111">
        <v>0</v>
      </c>
      <c r="AK89" s="111">
        <v>0</v>
      </c>
      <c r="AL89" s="111">
        <v>0</v>
      </c>
      <c r="AM89" s="111">
        <v>0</v>
      </c>
      <c r="AN89" s="111">
        <v>0</v>
      </c>
      <c r="AO89" s="111">
        <v>0</v>
      </c>
      <c r="AP89" s="111">
        <v>2815.0070000000001</v>
      </c>
      <c r="AQ89" s="111">
        <v>2624.75</v>
      </c>
      <c r="AR89" s="111">
        <v>455.07799999999997</v>
      </c>
      <c r="AS89" s="111">
        <v>2016.98</v>
      </c>
      <c r="AT89" s="111">
        <v>37.625999999999998</v>
      </c>
      <c r="AU89" s="111">
        <v>0</v>
      </c>
      <c r="AV89" s="111">
        <v>0</v>
      </c>
      <c r="AW89" s="111">
        <v>0</v>
      </c>
      <c r="AX89" s="111">
        <v>0</v>
      </c>
      <c r="AY89" s="111">
        <v>0</v>
      </c>
      <c r="AZ89" s="111">
        <v>0</v>
      </c>
      <c r="BA89" s="111">
        <v>0</v>
      </c>
      <c r="BB89" s="111">
        <v>0</v>
      </c>
      <c r="BC89" s="111">
        <v>0</v>
      </c>
      <c r="BD89" s="111">
        <v>0</v>
      </c>
      <c r="BE89" s="111">
        <v>0</v>
      </c>
      <c r="BF89" s="111">
        <v>0</v>
      </c>
      <c r="BG89" s="111">
        <v>0</v>
      </c>
      <c r="BH89" s="111">
        <v>0</v>
      </c>
      <c r="BI89" s="111">
        <v>43948.228999999999</v>
      </c>
      <c r="BJ89" s="111">
        <v>107461.632</v>
      </c>
      <c r="BK89" s="111">
        <v>7949.4409999999998</v>
      </c>
      <c r="BL89" s="113"/>
      <c r="BM89" s="113"/>
    </row>
    <row r="90" spans="2:65" collapsed="1">
      <c r="B90" s="123" t="s">
        <v>404</v>
      </c>
      <c r="C90" s="124" t="s">
        <v>398</v>
      </c>
      <c r="D90" s="111">
        <v>0</v>
      </c>
      <c r="E90" s="111">
        <v>0</v>
      </c>
      <c r="F90" s="111">
        <v>0</v>
      </c>
      <c r="G90" s="111">
        <v>73459.394</v>
      </c>
      <c r="H90" s="111">
        <v>0</v>
      </c>
      <c r="I90" s="111">
        <v>0</v>
      </c>
      <c r="J90" s="111">
        <v>0</v>
      </c>
      <c r="K90" s="111">
        <v>0</v>
      </c>
      <c r="L90" s="111">
        <v>0</v>
      </c>
      <c r="M90" s="111">
        <v>0</v>
      </c>
      <c r="N90" s="111">
        <v>0</v>
      </c>
      <c r="O90" s="111">
        <v>0</v>
      </c>
      <c r="P90" s="111">
        <v>0</v>
      </c>
      <c r="Q90" s="111">
        <v>723.45</v>
      </c>
      <c r="R90" s="111">
        <v>5197.3370000000004</v>
      </c>
      <c r="S90" s="111">
        <v>0</v>
      </c>
      <c r="T90" s="111">
        <v>0</v>
      </c>
      <c r="U90" s="111">
        <v>0</v>
      </c>
      <c r="V90" s="111">
        <v>0</v>
      </c>
      <c r="W90" s="111">
        <v>10315.831</v>
      </c>
      <c r="X90" s="111">
        <v>2197.6759999999999</v>
      </c>
      <c r="Y90" s="111">
        <v>0</v>
      </c>
      <c r="Z90" s="111">
        <v>0</v>
      </c>
      <c r="AA90" s="111">
        <v>0</v>
      </c>
      <c r="AB90" s="111">
        <v>0</v>
      </c>
      <c r="AC90" s="111">
        <v>0</v>
      </c>
      <c r="AD90" s="111">
        <v>0.20399999999999999</v>
      </c>
      <c r="AE90" s="111">
        <v>0</v>
      </c>
      <c r="AF90" s="111">
        <v>0</v>
      </c>
      <c r="AG90" s="111">
        <v>0</v>
      </c>
      <c r="AH90" s="111">
        <v>3310.6329999999998</v>
      </c>
      <c r="AI90" s="111">
        <v>11716.834000000001</v>
      </c>
      <c r="AJ90" s="111">
        <v>0</v>
      </c>
      <c r="AK90" s="111">
        <v>0</v>
      </c>
      <c r="AL90" s="111">
        <v>0</v>
      </c>
      <c r="AM90" s="111">
        <v>0</v>
      </c>
      <c r="AN90" s="111">
        <v>0</v>
      </c>
      <c r="AO90" s="111">
        <v>23387.542000000001</v>
      </c>
      <c r="AP90" s="111">
        <v>0</v>
      </c>
      <c r="AQ90" s="111">
        <v>1142.05</v>
      </c>
      <c r="AR90" s="111">
        <v>3832.7310000000002</v>
      </c>
      <c r="AS90" s="111">
        <v>11439.884</v>
      </c>
      <c r="AT90" s="111">
        <v>0</v>
      </c>
      <c r="AU90" s="111">
        <v>0</v>
      </c>
      <c r="AV90" s="111">
        <v>0</v>
      </c>
      <c r="AW90" s="111">
        <v>0</v>
      </c>
      <c r="AX90" s="111">
        <v>0</v>
      </c>
      <c r="AY90" s="111">
        <v>0</v>
      </c>
      <c r="AZ90" s="111">
        <v>0</v>
      </c>
      <c r="BA90" s="111">
        <v>0</v>
      </c>
      <c r="BB90" s="111">
        <v>0</v>
      </c>
      <c r="BC90" s="111">
        <v>0</v>
      </c>
      <c r="BD90" s="111">
        <v>0</v>
      </c>
      <c r="BE90" s="111">
        <v>0</v>
      </c>
      <c r="BF90" s="111">
        <v>0</v>
      </c>
      <c r="BG90" s="111">
        <v>0</v>
      </c>
      <c r="BH90" s="111">
        <v>0</v>
      </c>
      <c r="BI90" s="111">
        <v>7064.4309999999996</v>
      </c>
      <c r="BJ90" s="111">
        <v>153787.997</v>
      </c>
      <c r="BK90" s="111">
        <v>26730.495999999999</v>
      </c>
      <c r="BL90" s="113"/>
      <c r="BM90" s="113"/>
    </row>
    <row r="91" spans="2:65">
      <c r="B91" s="123" t="s">
        <v>405</v>
      </c>
      <c r="C91" s="124" t="s">
        <v>406</v>
      </c>
      <c r="D91" s="111">
        <v>0</v>
      </c>
      <c r="E91" s="111">
        <v>0</v>
      </c>
      <c r="F91" s="111">
        <v>0</v>
      </c>
      <c r="G91" s="111">
        <v>0</v>
      </c>
      <c r="H91" s="111">
        <v>0</v>
      </c>
      <c r="I91" s="111">
        <v>0</v>
      </c>
      <c r="J91" s="111">
        <v>0</v>
      </c>
      <c r="K91" s="111">
        <v>0</v>
      </c>
      <c r="L91" s="111">
        <v>0</v>
      </c>
      <c r="M91" s="111">
        <v>0</v>
      </c>
      <c r="N91" s="111">
        <v>0</v>
      </c>
      <c r="O91" s="111">
        <v>0</v>
      </c>
      <c r="P91" s="111">
        <v>0</v>
      </c>
      <c r="Q91" s="111">
        <v>1111.5999999999999</v>
      </c>
      <c r="R91" s="111">
        <v>6695.299</v>
      </c>
      <c r="S91" s="111">
        <v>0</v>
      </c>
      <c r="T91" s="111">
        <v>0</v>
      </c>
      <c r="U91" s="111">
        <v>0</v>
      </c>
      <c r="V91" s="111">
        <v>0</v>
      </c>
      <c r="W91" s="111">
        <v>0</v>
      </c>
      <c r="X91" s="111">
        <v>30.082999999999998</v>
      </c>
      <c r="Y91" s="111">
        <v>0</v>
      </c>
      <c r="Z91" s="111">
        <v>0</v>
      </c>
      <c r="AA91" s="111">
        <v>0</v>
      </c>
      <c r="AB91" s="111">
        <v>0</v>
      </c>
      <c r="AC91" s="111">
        <v>0</v>
      </c>
      <c r="AD91" s="111">
        <v>9.8249999999999993</v>
      </c>
      <c r="AE91" s="111">
        <v>0.30299999999999999</v>
      </c>
      <c r="AF91" s="111">
        <v>0</v>
      </c>
      <c r="AG91" s="111">
        <v>0</v>
      </c>
      <c r="AH91" s="111">
        <v>1379.1120000000001</v>
      </c>
      <c r="AI91" s="111">
        <v>0</v>
      </c>
      <c r="AJ91" s="111">
        <v>0</v>
      </c>
      <c r="AK91" s="111">
        <v>0</v>
      </c>
      <c r="AL91" s="111">
        <v>0</v>
      </c>
      <c r="AM91" s="111">
        <v>0</v>
      </c>
      <c r="AN91" s="111">
        <v>0</v>
      </c>
      <c r="AO91" s="111">
        <v>0</v>
      </c>
      <c r="AP91" s="111">
        <v>0</v>
      </c>
      <c r="AQ91" s="111">
        <v>0</v>
      </c>
      <c r="AR91" s="111">
        <v>0</v>
      </c>
      <c r="AS91" s="111">
        <v>0</v>
      </c>
      <c r="AT91" s="111">
        <v>131.82300000000001</v>
      </c>
      <c r="AU91" s="111">
        <v>661.18499999999995</v>
      </c>
      <c r="AV91" s="111">
        <v>0</v>
      </c>
      <c r="AW91" s="111">
        <v>0</v>
      </c>
      <c r="AX91" s="111">
        <v>0</v>
      </c>
      <c r="AY91" s="111">
        <v>0</v>
      </c>
      <c r="AZ91" s="111">
        <v>0</v>
      </c>
      <c r="BA91" s="111">
        <v>0</v>
      </c>
      <c r="BB91" s="111">
        <v>0</v>
      </c>
      <c r="BC91" s="111">
        <v>0</v>
      </c>
      <c r="BD91" s="111">
        <v>0</v>
      </c>
      <c r="BE91" s="111">
        <v>0</v>
      </c>
      <c r="BF91" s="111">
        <v>0</v>
      </c>
      <c r="BG91" s="111">
        <v>0</v>
      </c>
      <c r="BH91" s="111">
        <v>0</v>
      </c>
      <c r="BI91" s="111">
        <v>0</v>
      </c>
      <c r="BJ91" s="111">
        <v>10019.229999999998</v>
      </c>
      <c r="BK91" s="111">
        <v>793.00800000000004</v>
      </c>
      <c r="BL91" s="113"/>
      <c r="BM91" s="113"/>
    </row>
    <row r="92" spans="2:65" collapsed="1">
      <c r="B92" s="123" t="s">
        <v>407</v>
      </c>
      <c r="C92" s="124" t="s">
        <v>408</v>
      </c>
      <c r="D92" s="111">
        <v>0</v>
      </c>
      <c r="E92" s="111">
        <v>0</v>
      </c>
      <c r="F92" s="111">
        <v>0</v>
      </c>
      <c r="G92" s="111">
        <v>0</v>
      </c>
      <c r="H92" s="111">
        <v>0</v>
      </c>
      <c r="I92" s="111">
        <v>0</v>
      </c>
      <c r="J92" s="111">
        <v>0</v>
      </c>
      <c r="K92" s="111">
        <v>0</v>
      </c>
      <c r="L92" s="111">
        <v>0</v>
      </c>
      <c r="M92" s="111">
        <v>0</v>
      </c>
      <c r="N92" s="111">
        <v>0</v>
      </c>
      <c r="O92" s="111">
        <v>0</v>
      </c>
      <c r="P92" s="111">
        <v>0</v>
      </c>
      <c r="Q92" s="111">
        <v>0</v>
      </c>
      <c r="R92" s="111">
        <v>399.96699999999998</v>
      </c>
      <c r="S92" s="111">
        <v>0</v>
      </c>
      <c r="T92" s="111">
        <v>0</v>
      </c>
      <c r="U92" s="111">
        <v>0</v>
      </c>
      <c r="V92" s="111">
        <v>0</v>
      </c>
      <c r="W92" s="111">
        <v>0</v>
      </c>
      <c r="X92" s="111">
        <v>41.145000000000003</v>
      </c>
      <c r="Y92" s="111">
        <v>0</v>
      </c>
      <c r="Z92" s="111">
        <v>0</v>
      </c>
      <c r="AA92" s="111">
        <v>0</v>
      </c>
      <c r="AB92" s="111">
        <v>0</v>
      </c>
      <c r="AC92" s="111">
        <v>0</v>
      </c>
      <c r="AD92" s="111">
        <v>1057.828</v>
      </c>
      <c r="AE92" s="111">
        <v>6.5629999999999997</v>
      </c>
      <c r="AF92" s="111">
        <v>0</v>
      </c>
      <c r="AG92" s="111">
        <v>0</v>
      </c>
      <c r="AH92" s="111">
        <v>1612.056</v>
      </c>
      <c r="AI92" s="111">
        <v>0</v>
      </c>
      <c r="AJ92" s="111">
        <v>0</v>
      </c>
      <c r="AK92" s="111">
        <v>0</v>
      </c>
      <c r="AL92" s="111">
        <v>0</v>
      </c>
      <c r="AM92" s="111">
        <v>0</v>
      </c>
      <c r="AN92" s="111">
        <v>0</v>
      </c>
      <c r="AO92" s="111">
        <v>596.16</v>
      </c>
      <c r="AP92" s="111">
        <v>4803.4139999999998</v>
      </c>
      <c r="AQ92" s="111">
        <v>0</v>
      </c>
      <c r="AR92" s="111">
        <v>574.73500000000001</v>
      </c>
      <c r="AS92" s="111">
        <v>599.90800000000002</v>
      </c>
      <c r="AT92" s="111">
        <v>0</v>
      </c>
      <c r="AU92" s="111">
        <v>0</v>
      </c>
      <c r="AV92" s="111">
        <v>0</v>
      </c>
      <c r="AW92" s="111">
        <v>0</v>
      </c>
      <c r="AX92" s="111">
        <v>0</v>
      </c>
      <c r="AY92" s="111">
        <v>0</v>
      </c>
      <c r="AZ92" s="111">
        <v>0</v>
      </c>
      <c r="BA92" s="111">
        <v>0</v>
      </c>
      <c r="BB92" s="111">
        <v>0</v>
      </c>
      <c r="BC92" s="111">
        <v>0</v>
      </c>
      <c r="BD92" s="111">
        <v>0</v>
      </c>
      <c r="BE92" s="111">
        <v>0</v>
      </c>
      <c r="BF92" s="111">
        <v>0</v>
      </c>
      <c r="BG92" s="111">
        <v>0</v>
      </c>
      <c r="BH92" s="111">
        <v>0</v>
      </c>
      <c r="BI92" s="111">
        <v>0</v>
      </c>
      <c r="BJ92" s="111">
        <v>9691.7759999999998</v>
      </c>
      <c r="BK92" s="111">
        <v>5978.058</v>
      </c>
      <c r="BL92" s="113"/>
      <c r="BM92" s="113"/>
    </row>
    <row r="93" spans="2:65">
      <c r="B93" s="123" t="s">
        <v>409</v>
      </c>
      <c r="C93" s="124" t="s">
        <v>410</v>
      </c>
      <c r="D93" s="111">
        <v>0</v>
      </c>
      <c r="E93" s="111">
        <v>0</v>
      </c>
      <c r="F93" s="111">
        <v>0</v>
      </c>
      <c r="G93" s="111">
        <v>0</v>
      </c>
      <c r="H93" s="111">
        <v>0</v>
      </c>
      <c r="I93" s="111">
        <v>0</v>
      </c>
      <c r="J93" s="111">
        <v>0</v>
      </c>
      <c r="K93" s="111">
        <v>0</v>
      </c>
      <c r="L93" s="111">
        <v>0</v>
      </c>
      <c r="M93" s="111">
        <v>0</v>
      </c>
      <c r="N93" s="111">
        <v>0</v>
      </c>
      <c r="O93" s="111">
        <v>0</v>
      </c>
      <c r="P93" s="111">
        <v>0</v>
      </c>
      <c r="Q93" s="111">
        <v>0</v>
      </c>
      <c r="R93" s="111">
        <v>0</v>
      </c>
      <c r="S93" s="111">
        <v>0</v>
      </c>
      <c r="T93" s="111">
        <v>0</v>
      </c>
      <c r="U93" s="111">
        <v>0</v>
      </c>
      <c r="V93" s="111">
        <v>0</v>
      </c>
      <c r="W93" s="111">
        <v>0</v>
      </c>
      <c r="X93" s="111">
        <v>0</v>
      </c>
      <c r="Y93" s="111">
        <v>0</v>
      </c>
      <c r="Z93" s="111">
        <v>0</v>
      </c>
      <c r="AA93" s="111">
        <v>0</v>
      </c>
      <c r="AB93" s="111">
        <v>0</v>
      </c>
      <c r="AC93" s="111">
        <v>0</v>
      </c>
      <c r="AD93" s="111">
        <v>0</v>
      </c>
      <c r="AE93" s="111">
        <v>0</v>
      </c>
      <c r="AF93" s="111">
        <v>0</v>
      </c>
      <c r="AG93" s="111">
        <v>0</v>
      </c>
      <c r="AH93" s="111">
        <v>0</v>
      </c>
      <c r="AI93" s="111">
        <v>0</v>
      </c>
      <c r="AJ93" s="111">
        <v>0</v>
      </c>
      <c r="AK93" s="111">
        <v>0</v>
      </c>
      <c r="AL93" s="111">
        <v>0</v>
      </c>
      <c r="AM93" s="111">
        <v>0</v>
      </c>
      <c r="AN93" s="111">
        <v>0</v>
      </c>
      <c r="AO93" s="111">
        <v>0</v>
      </c>
      <c r="AP93" s="111">
        <v>0</v>
      </c>
      <c r="AQ93" s="111">
        <v>0</v>
      </c>
      <c r="AR93" s="111">
        <v>0</v>
      </c>
      <c r="AS93" s="111">
        <v>0</v>
      </c>
      <c r="AT93" s="111">
        <v>0</v>
      </c>
      <c r="AU93" s="111">
        <v>0</v>
      </c>
      <c r="AV93" s="111">
        <v>0</v>
      </c>
      <c r="AW93" s="111">
        <v>0</v>
      </c>
      <c r="AX93" s="111">
        <v>0</v>
      </c>
      <c r="AY93" s="111">
        <v>0</v>
      </c>
      <c r="AZ93" s="111">
        <v>0</v>
      </c>
      <c r="BA93" s="111">
        <v>0</v>
      </c>
      <c r="BB93" s="111">
        <v>0</v>
      </c>
      <c r="BC93" s="111">
        <v>0</v>
      </c>
      <c r="BD93" s="111">
        <v>0</v>
      </c>
      <c r="BE93" s="111">
        <v>0</v>
      </c>
      <c r="BF93" s="111">
        <v>0</v>
      </c>
      <c r="BG93" s="111">
        <v>0</v>
      </c>
      <c r="BH93" s="111">
        <v>0</v>
      </c>
      <c r="BI93" s="111">
        <v>2776.0590000000002</v>
      </c>
      <c r="BJ93" s="111">
        <v>2776.0590000000002</v>
      </c>
      <c r="BK93" s="111">
        <v>0</v>
      </c>
      <c r="BL93" s="113"/>
      <c r="BM93" s="113"/>
    </row>
  </sheetData>
  <mergeCells count="9">
    <mergeCell ref="AY1:BG1"/>
    <mergeCell ref="D1:P1"/>
    <mergeCell ref="Q1:R1"/>
    <mergeCell ref="AP1:AX1"/>
    <mergeCell ref="AI1:AO1"/>
    <mergeCell ref="T1:V1"/>
    <mergeCell ref="Z1:AE1"/>
    <mergeCell ref="AF1:AH1"/>
    <mergeCell ref="W1:Y1"/>
  </mergeCells>
  <phoneticPr fontId="3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50</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1"/>
      <c r="K4" s="43" t="s">
        <v>33</v>
      </c>
      <c r="L4" s="43" t="s">
        <v>34</v>
      </c>
    </row>
    <row r="5" spans="1:12" ht="13.5" customHeight="1">
      <c r="A5" s="45" t="s">
        <v>52</v>
      </c>
      <c r="B5" s="46"/>
      <c r="C5" s="46"/>
      <c r="D5" s="47"/>
      <c r="E5" s="47"/>
      <c r="F5" s="47"/>
      <c r="G5" s="47"/>
      <c r="H5" s="68"/>
      <c r="I5" s="68"/>
      <c r="J5" s="54"/>
      <c r="K5" s="68"/>
      <c r="L5" s="68"/>
    </row>
    <row r="6" spans="1:12" ht="13.5" customHeight="1">
      <c r="A6" s="50" t="s">
        <v>53</v>
      </c>
      <c r="B6" s="69">
        <v>12.022</v>
      </c>
      <c r="C6" s="69">
        <v>23.111999999999998</v>
      </c>
      <c r="D6" s="70">
        <v>25.736000000000001</v>
      </c>
      <c r="E6" s="70">
        <v>26.933</v>
      </c>
      <c r="F6" s="70">
        <v>27.626000000000001</v>
      </c>
      <c r="G6" s="70">
        <v>27.773</v>
      </c>
      <c r="H6" s="71">
        <v>100</v>
      </c>
      <c r="I6" s="71">
        <v>99.990000000000009</v>
      </c>
      <c r="J6" s="72"/>
      <c r="K6" s="73">
        <v>3.7</v>
      </c>
      <c r="L6" s="73">
        <v>0.84</v>
      </c>
    </row>
    <row r="7" spans="1:12" ht="13.5" customHeight="1">
      <c r="A7" s="56" t="s">
        <v>54</v>
      </c>
      <c r="B7" s="51">
        <v>8.0839999999999996</v>
      </c>
      <c r="C7" s="51">
        <v>18.677</v>
      </c>
      <c r="D7" s="52">
        <v>21.309000000000001</v>
      </c>
      <c r="E7" s="52">
        <v>22.584</v>
      </c>
      <c r="F7" s="52">
        <v>23.367999999999999</v>
      </c>
      <c r="G7" s="52">
        <v>23.658000000000001</v>
      </c>
      <c r="H7" s="53">
        <v>80.81</v>
      </c>
      <c r="I7" s="53">
        <v>85.18</v>
      </c>
      <c r="J7" s="74"/>
      <c r="K7" s="55">
        <v>4.76</v>
      </c>
      <c r="L7" s="55">
        <v>1.08</v>
      </c>
    </row>
    <row r="8" spans="1:12" ht="13.5" customHeight="1">
      <c r="A8" s="56" t="s">
        <v>55</v>
      </c>
      <c r="B8" s="51">
        <v>2.5110000000000001</v>
      </c>
      <c r="C8" s="51">
        <v>3.5910000000000002</v>
      </c>
      <c r="D8" s="52">
        <v>3.5659999999999998</v>
      </c>
      <c r="E8" s="52">
        <v>3.5059999999999998</v>
      </c>
      <c r="F8" s="52">
        <v>3.427</v>
      </c>
      <c r="G8" s="52">
        <v>3.3140000000000001</v>
      </c>
      <c r="H8" s="53">
        <v>15.54</v>
      </c>
      <c r="I8" s="53">
        <v>11.93</v>
      </c>
      <c r="J8" s="74"/>
      <c r="K8" s="55">
        <v>2.0099999999999998</v>
      </c>
      <c r="L8" s="55">
        <v>-0.36</v>
      </c>
    </row>
    <row r="9" spans="1:12" ht="13.5" customHeight="1">
      <c r="A9" s="56" t="s">
        <v>56</v>
      </c>
      <c r="B9" s="51">
        <v>1.427</v>
      </c>
      <c r="C9" s="51">
        <v>0.84399999999999997</v>
      </c>
      <c r="D9" s="52">
        <v>0.86099999999999999</v>
      </c>
      <c r="E9" s="52">
        <v>0.84299999999999997</v>
      </c>
      <c r="F9" s="52">
        <v>0.83</v>
      </c>
      <c r="G9" s="52">
        <v>0.80100000000000005</v>
      </c>
      <c r="H9" s="53">
        <v>3.65</v>
      </c>
      <c r="I9" s="53">
        <v>2.88</v>
      </c>
      <c r="J9" s="74"/>
      <c r="K9" s="55">
        <v>-2.88</v>
      </c>
      <c r="L9" s="55">
        <v>-0.24</v>
      </c>
    </row>
    <row r="10" spans="1:12" ht="13.5" customHeight="1">
      <c r="A10" s="50" t="s">
        <v>57</v>
      </c>
      <c r="B10" s="69"/>
      <c r="C10" s="69"/>
      <c r="D10" s="70"/>
      <c r="E10" s="70"/>
      <c r="F10" s="70"/>
      <c r="G10" s="70"/>
      <c r="H10" s="71"/>
      <c r="I10" s="71"/>
      <c r="J10" s="72"/>
      <c r="K10" s="73"/>
      <c r="L10" s="73"/>
    </row>
    <row r="11" spans="1:12" ht="13.5" customHeight="1">
      <c r="A11" s="56" t="s">
        <v>58</v>
      </c>
      <c r="B11" s="51">
        <v>7.2140000000000004</v>
      </c>
      <c r="C11" s="51">
        <v>11.016</v>
      </c>
      <c r="D11" s="52">
        <v>12.173</v>
      </c>
      <c r="E11" s="52">
        <v>12.933999999999999</v>
      </c>
      <c r="F11" s="52">
        <v>13.081</v>
      </c>
      <c r="G11" s="52">
        <v>12.734</v>
      </c>
      <c r="H11" s="53">
        <v>47.67</v>
      </c>
      <c r="I11" s="53">
        <v>45.85</v>
      </c>
      <c r="J11" s="74"/>
      <c r="K11" s="55">
        <v>2.38</v>
      </c>
      <c r="L11" s="55">
        <v>0.66</v>
      </c>
    </row>
    <row r="12" spans="1:12" ht="13.5" customHeight="1">
      <c r="A12" s="56" t="s">
        <v>59</v>
      </c>
      <c r="B12" s="51">
        <v>3.5579999999999998</v>
      </c>
      <c r="C12" s="51">
        <v>9.8409999999999993</v>
      </c>
      <c r="D12" s="52">
        <v>11.253</v>
      </c>
      <c r="E12" s="52">
        <v>10.962</v>
      </c>
      <c r="F12" s="52">
        <v>10.247</v>
      </c>
      <c r="G12" s="52">
        <v>9.4390000000000001</v>
      </c>
      <c r="H12" s="53">
        <v>42.58</v>
      </c>
      <c r="I12" s="53">
        <v>33.99</v>
      </c>
      <c r="J12" s="74"/>
      <c r="K12" s="55">
        <v>5.81</v>
      </c>
      <c r="L12" s="55">
        <v>-0.19</v>
      </c>
    </row>
    <row r="13" spans="1:12" ht="13.5" customHeight="1">
      <c r="A13" s="56" t="s">
        <v>60</v>
      </c>
      <c r="B13" s="51">
        <v>0</v>
      </c>
      <c r="C13" s="51">
        <v>5.6000000000000001E-2</v>
      </c>
      <c r="D13" s="52">
        <v>0.27600000000000002</v>
      </c>
      <c r="E13" s="52">
        <v>0.73899999999999999</v>
      </c>
      <c r="F13" s="52">
        <v>1.5960000000000001</v>
      </c>
      <c r="G13" s="52">
        <v>2.5499999999999998</v>
      </c>
      <c r="H13" s="53">
        <v>0.24</v>
      </c>
      <c r="I13" s="53">
        <v>9.18</v>
      </c>
      <c r="J13" s="74"/>
      <c r="K13" s="55">
        <v>66.11</v>
      </c>
      <c r="L13" s="55">
        <v>18.989999999999998</v>
      </c>
    </row>
    <row r="14" spans="1:12" ht="13.5" customHeight="1">
      <c r="A14" s="56" t="s">
        <v>61</v>
      </c>
      <c r="B14" s="51">
        <v>0</v>
      </c>
      <c r="C14" s="51">
        <v>0</v>
      </c>
      <c r="D14" s="52">
        <v>1.2E-2</v>
      </c>
      <c r="E14" s="52">
        <v>0.185</v>
      </c>
      <c r="F14" s="52">
        <v>0.52</v>
      </c>
      <c r="G14" s="52">
        <v>0.91800000000000004</v>
      </c>
      <c r="H14" s="53">
        <v>0</v>
      </c>
      <c r="I14" s="53">
        <v>3.31</v>
      </c>
      <c r="J14" s="74"/>
      <c r="K14" s="55" t="s">
        <v>39</v>
      </c>
      <c r="L14" s="55">
        <v>49.25</v>
      </c>
    </row>
    <row r="15" spans="1:12" ht="13.5" customHeight="1">
      <c r="A15" s="56" t="s">
        <v>62</v>
      </c>
      <c r="B15" s="51">
        <v>1.25</v>
      </c>
      <c r="C15" s="51">
        <v>2.1989999999999998</v>
      </c>
      <c r="D15" s="52">
        <v>2.0209999999999999</v>
      </c>
      <c r="E15" s="52">
        <v>2.113</v>
      </c>
      <c r="F15" s="52">
        <v>2.181</v>
      </c>
      <c r="G15" s="52">
        <v>2.1309999999999998</v>
      </c>
      <c r="H15" s="53">
        <v>9.51</v>
      </c>
      <c r="I15" s="53">
        <v>7.67</v>
      </c>
      <c r="J15" s="74"/>
      <c r="K15" s="55">
        <v>3.19</v>
      </c>
      <c r="L15" s="55">
        <v>-0.14000000000000001</v>
      </c>
    </row>
    <row r="16" spans="1:12" s="63" customFormat="1" ht="3" customHeight="1">
      <c r="A16" s="58"/>
      <c r="B16" s="59"/>
      <c r="C16" s="59"/>
      <c r="D16" s="60"/>
      <c r="E16" s="60"/>
      <c r="F16" s="60"/>
      <c r="G16" s="60"/>
      <c r="H16" s="60"/>
      <c r="I16" s="60"/>
      <c r="J16" s="62"/>
      <c r="K16" s="62"/>
      <c r="L16" s="62"/>
    </row>
    <row r="17" spans="1:12" ht="13.5" customHeight="1">
      <c r="A17" s="45" t="s">
        <v>63</v>
      </c>
      <c r="B17" s="75">
        <v>30.945</v>
      </c>
      <c r="C17" s="75">
        <v>42.96</v>
      </c>
      <c r="D17" s="76">
        <v>45.814</v>
      </c>
      <c r="E17" s="76">
        <v>46.411999999999999</v>
      </c>
      <c r="F17" s="76">
        <v>45.834000000000003</v>
      </c>
      <c r="G17" s="76">
        <v>44.567999999999998</v>
      </c>
      <c r="H17" s="71">
        <v>99.98</v>
      </c>
      <c r="I17" s="71">
        <v>99.990000000000009</v>
      </c>
      <c r="J17" s="72"/>
      <c r="K17" s="73">
        <v>1.84</v>
      </c>
      <c r="L17" s="73">
        <v>0.17</v>
      </c>
    </row>
    <row r="18" spans="1:12" ht="13.5" customHeight="1">
      <c r="A18" s="50" t="s">
        <v>110</v>
      </c>
      <c r="B18" s="51">
        <v>7.8840000000000003</v>
      </c>
      <c r="C18" s="51">
        <v>9.6489999999999991</v>
      </c>
      <c r="D18" s="52">
        <v>10.265000000000001</v>
      </c>
      <c r="E18" s="52">
        <v>10.637</v>
      </c>
      <c r="F18" s="52">
        <v>10.525</v>
      </c>
      <c r="G18" s="52">
        <v>10.021000000000001</v>
      </c>
      <c r="H18" s="53">
        <v>22.46</v>
      </c>
      <c r="I18" s="53">
        <v>22.48</v>
      </c>
      <c r="J18" s="74"/>
      <c r="K18" s="55">
        <v>1.1299999999999999</v>
      </c>
      <c r="L18" s="55">
        <v>0.17</v>
      </c>
    </row>
    <row r="19" spans="1:12" ht="13.5" customHeight="1">
      <c r="A19" s="50" t="s">
        <v>111</v>
      </c>
      <c r="B19" s="51">
        <v>13.282999999999999</v>
      </c>
      <c r="C19" s="51">
        <v>19.643999999999998</v>
      </c>
      <c r="D19" s="52">
        <v>20.93</v>
      </c>
      <c r="E19" s="52">
        <v>20.303000000000001</v>
      </c>
      <c r="F19" s="52">
        <v>19.315999999999999</v>
      </c>
      <c r="G19" s="52">
        <v>18.34</v>
      </c>
      <c r="H19" s="53">
        <v>45.73</v>
      </c>
      <c r="I19" s="53">
        <v>41.15</v>
      </c>
      <c r="J19" s="74"/>
      <c r="K19" s="55">
        <v>2.2000000000000002</v>
      </c>
      <c r="L19" s="55">
        <v>-0.31</v>
      </c>
    </row>
    <row r="20" spans="1:12" ht="13.5" customHeight="1">
      <c r="A20" s="50" t="s">
        <v>112</v>
      </c>
      <c r="B20" s="51">
        <v>3.97</v>
      </c>
      <c r="C20" s="51">
        <v>2.8069999999999999</v>
      </c>
      <c r="D20" s="52">
        <v>2.8730000000000002</v>
      </c>
      <c r="E20" s="52">
        <v>2.8690000000000002</v>
      </c>
      <c r="F20" s="52">
        <v>2.851</v>
      </c>
      <c r="G20" s="52">
        <v>2.802</v>
      </c>
      <c r="H20" s="53">
        <v>6.53</v>
      </c>
      <c r="I20" s="53">
        <v>6.29</v>
      </c>
      <c r="J20" s="74"/>
      <c r="K20" s="55">
        <v>-1.91</v>
      </c>
      <c r="L20" s="55">
        <v>-0.01</v>
      </c>
    </row>
    <row r="21" spans="1:12" ht="13.5" customHeight="1">
      <c r="A21" s="50" t="s">
        <v>113</v>
      </c>
      <c r="B21" s="51">
        <v>2.1669999999999998</v>
      </c>
      <c r="C21" s="51">
        <v>5.0140000000000002</v>
      </c>
      <c r="D21" s="52">
        <v>5.9390000000000001</v>
      </c>
      <c r="E21" s="52">
        <v>6.5380000000000003</v>
      </c>
      <c r="F21" s="52">
        <v>6.9610000000000003</v>
      </c>
      <c r="G21" s="52">
        <v>7.2569999999999997</v>
      </c>
      <c r="H21" s="53">
        <v>11.67</v>
      </c>
      <c r="I21" s="53">
        <v>16.28</v>
      </c>
      <c r="J21" s="74"/>
      <c r="K21" s="55">
        <v>4.7699999999999996</v>
      </c>
      <c r="L21" s="55">
        <v>1.7</v>
      </c>
    </row>
    <row r="22" spans="1:12" ht="13.5" customHeight="1">
      <c r="A22" s="50" t="s">
        <v>114</v>
      </c>
      <c r="B22" s="51">
        <v>3.4460000000000002</v>
      </c>
      <c r="C22" s="51">
        <v>3.6619999999999999</v>
      </c>
      <c r="D22" s="52">
        <v>3.34</v>
      </c>
      <c r="E22" s="52">
        <v>3.3860000000000001</v>
      </c>
      <c r="F22" s="52">
        <v>3.359</v>
      </c>
      <c r="G22" s="52">
        <v>3.2429999999999999</v>
      </c>
      <c r="H22" s="53">
        <v>8.52</v>
      </c>
      <c r="I22" s="53">
        <v>7.28</v>
      </c>
      <c r="J22" s="74"/>
      <c r="K22" s="55">
        <v>0.34</v>
      </c>
      <c r="L22" s="55">
        <v>-0.55000000000000004</v>
      </c>
    </row>
    <row r="23" spans="1:12" ht="13.5" customHeight="1">
      <c r="A23" s="50" t="s">
        <v>115</v>
      </c>
      <c r="B23" s="51">
        <v>7.0000000000000001E-3</v>
      </c>
      <c r="C23" s="51">
        <v>5.0000000000000001E-3</v>
      </c>
      <c r="D23" s="52">
        <v>6.0000000000000001E-3</v>
      </c>
      <c r="E23" s="52">
        <v>6.0000000000000001E-3</v>
      </c>
      <c r="F23" s="52">
        <v>6.0000000000000001E-3</v>
      </c>
      <c r="G23" s="52">
        <v>6.0000000000000001E-3</v>
      </c>
      <c r="H23" s="53">
        <v>0.01</v>
      </c>
      <c r="I23" s="53">
        <v>0.01</v>
      </c>
      <c r="J23" s="74"/>
      <c r="K23" s="55">
        <v>-1.67</v>
      </c>
      <c r="L23" s="55">
        <v>0.13</v>
      </c>
    </row>
    <row r="24" spans="1:12" ht="13.5" customHeight="1">
      <c r="A24" s="50" t="s">
        <v>116</v>
      </c>
      <c r="B24" s="51">
        <v>0</v>
      </c>
      <c r="C24" s="51">
        <v>1.2390000000000001</v>
      </c>
      <c r="D24" s="52">
        <v>1.452</v>
      </c>
      <c r="E24" s="52">
        <v>1.526</v>
      </c>
      <c r="F24" s="52">
        <v>1.4370000000000001</v>
      </c>
      <c r="G24" s="52">
        <v>1.3149999999999999</v>
      </c>
      <c r="H24" s="53">
        <v>2.88</v>
      </c>
      <c r="I24" s="53">
        <v>2.95</v>
      </c>
      <c r="J24" s="74"/>
      <c r="K24" s="55" t="s">
        <v>39</v>
      </c>
      <c r="L24" s="55">
        <v>0.27</v>
      </c>
    </row>
    <row r="25" spans="1:12" ht="13.5" customHeight="1">
      <c r="A25" s="50" t="s">
        <v>44</v>
      </c>
      <c r="B25" s="51">
        <v>0.17499999999999999</v>
      </c>
      <c r="C25" s="51">
        <v>0.255</v>
      </c>
      <c r="D25" s="52">
        <v>0.36399999999999999</v>
      </c>
      <c r="E25" s="52">
        <v>0.52200000000000002</v>
      </c>
      <c r="F25" s="52">
        <v>0.78400000000000003</v>
      </c>
      <c r="G25" s="52">
        <v>1.018</v>
      </c>
      <c r="H25" s="53">
        <v>0.59</v>
      </c>
      <c r="I25" s="53">
        <v>2.2799999999999998</v>
      </c>
      <c r="J25" s="74"/>
      <c r="K25" s="55">
        <v>2.11</v>
      </c>
      <c r="L25" s="55">
        <v>6.49</v>
      </c>
    </row>
    <row r="26" spans="1:12" ht="13.5" customHeight="1">
      <c r="A26" s="50" t="s">
        <v>117</v>
      </c>
      <c r="B26" s="51">
        <v>0</v>
      </c>
      <c r="C26" s="51">
        <v>0.68400000000000005</v>
      </c>
      <c r="D26" s="52">
        <v>0.64400000000000002</v>
      </c>
      <c r="E26" s="52">
        <v>0.625</v>
      </c>
      <c r="F26" s="52">
        <v>0.59499999999999997</v>
      </c>
      <c r="G26" s="52">
        <v>0.56599999999999995</v>
      </c>
      <c r="H26" s="53">
        <v>1.59</v>
      </c>
      <c r="I26" s="53">
        <v>1.27</v>
      </c>
      <c r="J26" s="74"/>
      <c r="K26" s="55" t="s">
        <v>39</v>
      </c>
      <c r="L26" s="55">
        <v>-0.86</v>
      </c>
    </row>
    <row r="27" spans="1:12" s="63" customFormat="1" ht="3" customHeight="1">
      <c r="A27" s="58"/>
      <c r="B27" s="59"/>
      <c r="C27" s="59"/>
      <c r="D27" s="60"/>
      <c r="E27" s="60"/>
      <c r="F27" s="60"/>
      <c r="G27" s="60"/>
      <c r="H27" s="60"/>
      <c r="I27" s="60"/>
      <c r="J27" s="62"/>
      <c r="K27" s="62"/>
      <c r="L27" s="62"/>
    </row>
    <row r="28" spans="1:12" ht="13.5" customHeight="1">
      <c r="A28" s="45" t="s">
        <v>65</v>
      </c>
      <c r="B28" s="51"/>
      <c r="C28" s="51"/>
      <c r="D28" s="76"/>
      <c r="E28" s="76"/>
      <c r="F28" s="76"/>
      <c r="G28" s="76"/>
      <c r="H28" s="77"/>
      <c r="I28" s="77"/>
      <c r="J28" s="78"/>
      <c r="K28" s="79"/>
      <c r="L28" s="79"/>
    </row>
    <row r="29" spans="1:12" ht="13.5" customHeight="1">
      <c r="A29" s="50" t="s">
        <v>66</v>
      </c>
      <c r="B29" s="51">
        <v>23.553999999999998</v>
      </c>
      <c r="C29" s="51">
        <v>34.396000000000001</v>
      </c>
      <c r="D29" s="52">
        <v>36.292000000000002</v>
      </c>
      <c r="E29" s="52">
        <v>36.322000000000003</v>
      </c>
      <c r="F29" s="52">
        <v>35.371000000000002</v>
      </c>
      <c r="G29" s="52">
        <v>33.89</v>
      </c>
      <c r="H29" s="53">
        <v>80.06</v>
      </c>
      <c r="I29" s="53">
        <v>76.040000000000006</v>
      </c>
      <c r="J29" s="74"/>
      <c r="K29" s="55">
        <v>2.13</v>
      </c>
      <c r="L29" s="55">
        <v>-7.0000000000000007E-2</v>
      </c>
    </row>
    <row r="30" spans="1:12" ht="13.5" customHeight="1">
      <c r="A30" s="50" t="s">
        <v>67</v>
      </c>
      <c r="B30" s="51">
        <v>0.51300000000000001</v>
      </c>
      <c r="C30" s="51">
        <v>0.35599999999999998</v>
      </c>
      <c r="D30" s="52">
        <v>0.34599999999999997</v>
      </c>
      <c r="E30" s="52">
        <v>0.34</v>
      </c>
      <c r="F30" s="52">
        <v>0.33100000000000002</v>
      </c>
      <c r="G30" s="52">
        <v>0.318</v>
      </c>
      <c r="H30" s="53">
        <v>0.83</v>
      </c>
      <c r="I30" s="53">
        <v>0.71</v>
      </c>
      <c r="J30" s="74"/>
      <c r="K30" s="55">
        <v>-2.0099999999999998</v>
      </c>
      <c r="L30" s="55">
        <v>-0.5</v>
      </c>
    </row>
    <row r="31" spans="1:12" ht="13.5" customHeight="1">
      <c r="A31" s="50" t="s">
        <v>68</v>
      </c>
      <c r="B31" s="51">
        <v>2.1739999999999999</v>
      </c>
      <c r="C31" s="51">
        <v>5.0149999999999997</v>
      </c>
      <c r="D31" s="52">
        <v>5.9409999999999998</v>
      </c>
      <c r="E31" s="52">
        <v>6.54</v>
      </c>
      <c r="F31" s="52">
        <v>6.9630000000000001</v>
      </c>
      <c r="G31" s="52">
        <v>7.26</v>
      </c>
      <c r="H31" s="53">
        <v>11.67</v>
      </c>
      <c r="I31" s="53">
        <v>16.29</v>
      </c>
      <c r="J31" s="74"/>
      <c r="K31" s="55">
        <v>4.75</v>
      </c>
      <c r="L31" s="55">
        <v>1.7</v>
      </c>
    </row>
    <row r="32" spans="1:12" ht="13.5" customHeight="1" thickBot="1">
      <c r="A32" s="50" t="s">
        <v>69</v>
      </c>
      <c r="B32" s="51">
        <v>4.7050000000000001</v>
      </c>
      <c r="C32" s="51">
        <v>3.194</v>
      </c>
      <c r="D32" s="52">
        <v>3.2360000000000002</v>
      </c>
      <c r="E32" s="52">
        <v>3.2109999999999999</v>
      </c>
      <c r="F32" s="52">
        <v>3.17</v>
      </c>
      <c r="G32" s="52">
        <v>3.1</v>
      </c>
      <c r="H32" s="53">
        <v>7.43</v>
      </c>
      <c r="I32" s="53">
        <v>6.96</v>
      </c>
      <c r="J32" s="74"/>
      <c r="K32" s="55">
        <v>-2.13</v>
      </c>
      <c r="L32" s="55">
        <v>-0.14000000000000001</v>
      </c>
    </row>
    <row r="33" spans="1:12" ht="22.5" customHeight="1">
      <c r="A33" s="467" t="s">
        <v>70</v>
      </c>
      <c r="B33" s="468"/>
      <c r="C33" s="468"/>
      <c r="D33" s="468"/>
      <c r="E33" s="468"/>
      <c r="F33" s="468"/>
      <c r="G33" s="468"/>
      <c r="H33" s="468"/>
      <c r="I33" s="468"/>
      <c r="J33" s="468"/>
      <c r="K33" s="468"/>
      <c r="L33" s="468"/>
    </row>
    <row r="34" spans="1:12">
      <c r="H34" s="66"/>
      <c r="I34" s="66"/>
      <c r="J34" s="67"/>
      <c r="K34" s="66"/>
      <c r="L34" s="66"/>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sheetData>
  <mergeCells count="5">
    <mergeCell ref="A1:L1"/>
    <mergeCell ref="A2:L2"/>
    <mergeCell ref="H3:I3"/>
    <mergeCell ref="K3:L3"/>
    <mergeCell ref="A33:L33"/>
  </mergeCells>
  <phoneticPr fontId="3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71</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72</v>
      </c>
      <c r="B5" s="46"/>
      <c r="C5" s="46"/>
      <c r="D5" s="47"/>
      <c r="E5" s="47"/>
      <c r="F5" s="47"/>
      <c r="G5" s="47"/>
      <c r="H5" s="53"/>
      <c r="I5" s="53"/>
      <c r="J5" s="54"/>
      <c r="K5" s="55"/>
      <c r="L5" s="55"/>
    </row>
    <row r="6" spans="1:12" ht="13.5" customHeight="1">
      <c r="A6" s="50" t="s">
        <v>73</v>
      </c>
      <c r="B6" s="80">
        <v>47.008000000000003</v>
      </c>
      <c r="C6" s="80">
        <v>51.606999999999999</v>
      </c>
      <c r="D6" s="81">
        <v>51.905000000000001</v>
      </c>
      <c r="E6" s="81">
        <v>51.927</v>
      </c>
      <c r="F6" s="81">
        <v>51.63</v>
      </c>
      <c r="G6" s="81">
        <v>50.854999999999997</v>
      </c>
      <c r="H6" s="47" t="s">
        <v>39</v>
      </c>
      <c r="I6" s="47" t="s">
        <v>39</v>
      </c>
      <c r="J6" s="82"/>
      <c r="K6" s="83">
        <v>0.52</v>
      </c>
      <c r="L6" s="83">
        <v>-7.0000000000000007E-2</v>
      </c>
    </row>
    <row r="7" spans="1:12" ht="13.5" customHeight="1">
      <c r="A7" s="50" t="s">
        <v>74</v>
      </c>
      <c r="B7" s="80">
        <v>14.507</v>
      </c>
      <c r="C7" s="80">
        <v>19.751999999999999</v>
      </c>
      <c r="D7" s="81">
        <v>21.013999999999999</v>
      </c>
      <c r="E7" s="81">
        <v>21.640999999999998</v>
      </c>
      <c r="F7" s="81">
        <v>22.067</v>
      </c>
      <c r="G7" s="81">
        <v>22.306000000000001</v>
      </c>
      <c r="H7" s="47" t="s">
        <v>39</v>
      </c>
      <c r="I7" s="47" t="s">
        <v>39</v>
      </c>
      <c r="J7" s="82"/>
      <c r="K7" s="83">
        <v>1.73</v>
      </c>
      <c r="L7" s="83">
        <v>0.55000000000000004</v>
      </c>
    </row>
    <row r="8" spans="1:12" ht="13.5" customHeight="1">
      <c r="A8" s="50" t="s">
        <v>75</v>
      </c>
      <c r="B8" s="80">
        <v>10.959</v>
      </c>
      <c r="C8" s="80">
        <v>16.198</v>
      </c>
      <c r="D8" s="81">
        <v>17.721</v>
      </c>
      <c r="E8" s="81">
        <v>18.483000000000001</v>
      </c>
      <c r="F8" s="81">
        <v>19.041</v>
      </c>
      <c r="G8" s="81">
        <v>19.407</v>
      </c>
      <c r="H8" s="47">
        <v>99.990000000000009</v>
      </c>
      <c r="I8" s="47">
        <v>99.990000000000009</v>
      </c>
      <c r="J8" s="82"/>
      <c r="K8" s="83">
        <v>2.19</v>
      </c>
      <c r="L8" s="83">
        <v>0.82</v>
      </c>
    </row>
    <row r="9" spans="1:12" ht="13.5" customHeight="1">
      <c r="A9" s="56" t="s">
        <v>76</v>
      </c>
      <c r="B9" s="84">
        <v>4.069</v>
      </c>
      <c r="C9" s="84">
        <v>3.6080000000000001</v>
      </c>
      <c r="D9" s="85">
        <v>3.633</v>
      </c>
      <c r="E9" s="85">
        <v>3.6379999999999999</v>
      </c>
      <c r="F9" s="85">
        <v>3.5859999999999999</v>
      </c>
      <c r="G9" s="85">
        <v>3.4470000000000001</v>
      </c>
      <c r="H9" s="53">
        <v>22.27</v>
      </c>
      <c r="I9" s="53">
        <v>17.760000000000002</v>
      </c>
      <c r="J9" s="54"/>
      <c r="K9" s="55">
        <v>-0.67</v>
      </c>
      <c r="L9" s="55">
        <v>-0.21</v>
      </c>
    </row>
    <row r="10" spans="1:12" ht="13.5" customHeight="1">
      <c r="A10" s="56" t="s">
        <v>77</v>
      </c>
      <c r="B10" s="84">
        <v>5.2309999999999999</v>
      </c>
      <c r="C10" s="84">
        <v>10.048999999999999</v>
      </c>
      <c r="D10" s="85">
        <v>11.414999999999999</v>
      </c>
      <c r="E10" s="85">
        <v>12.19</v>
      </c>
      <c r="F10" s="85">
        <v>12.816000000000001</v>
      </c>
      <c r="G10" s="85">
        <v>13.166</v>
      </c>
      <c r="H10" s="53">
        <v>62.04</v>
      </c>
      <c r="I10" s="53">
        <v>67.84</v>
      </c>
      <c r="J10" s="54"/>
      <c r="K10" s="55">
        <v>3.69</v>
      </c>
      <c r="L10" s="55">
        <v>1.24</v>
      </c>
    </row>
    <row r="11" spans="1:12" ht="13.5" customHeight="1">
      <c r="A11" s="56" t="s">
        <v>78</v>
      </c>
      <c r="B11" s="84">
        <v>1.659</v>
      </c>
      <c r="C11" s="84">
        <v>2.54</v>
      </c>
      <c r="D11" s="85">
        <v>2.673</v>
      </c>
      <c r="E11" s="85">
        <v>2.6549999999999998</v>
      </c>
      <c r="F11" s="85">
        <v>2.6389999999999998</v>
      </c>
      <c r="G11" s="85">
        <v>2.7930000000000001</v>
      </c>
      <c r="H11" s="53">
        <v>15.68</v>
      </c>
      <c r="I11" s="53">
        <v>14.39</v>
      </c>
      <c r="J11" s="54"/>
      <c r="K11" s="55">
        <v>2.39</v>
      </c>
      <c r="L11" s="55">
        <v>0.43</v>
      </c>
    </row>
    <row r="12" spans="1:12" ht="13.5" customHeight="1">
      <c r="A12" s="50" t="s">
        <v>79</v>
      </c>
      <c r="B12" s="84">
        <v>85.533000000000001</v>
      </c>
      <c r="C12" s="84">
        <v>76.766999999999996</v>
      </c>
      <c r="D12" s="85">
        <v>75.245999999999995</v>
      </c>
      <c r="E12" s="85">
        <v>74.905000000000001</v>
      </c>
      <c r="F12" s="85">
        <v>74.394000000000005</v>
      </c>
      <c r="G12" s="85">
        <v>73.525000000000006</v>
      </c>
      <c r="H12" s="53" t="s">
        <v>39</v>
      </c>
      <c r="I12" s="53" t="s">
        <v>39</v>
      </c>
      <c r="J12" s="54"/>
      <c r="K12" s="55">
        <v>-0.6</v>
      </c>
      <c r="L12" s="55">
        <v>-0.2</v>
      </c>
    </row>
    <row r="13" spans="1:12" s="63" customFormat="1" ht="3" customHeight="1">
      <c r="A13" s="58"/>
      <c r="B13" s="59"/>
      <c r="C13" s="59"/>
      <c r="D13" s="60"/>
      <c r="E13" s="60"/>
      <c r="F13" s="60"/>
      <c r="G13" s="60"/>
      <c r="H13" s="60"/>
      <c r="I13" s="60"/>
      <c r="J13" s="62"/>
      <c r="K13" s="62"/>
      <c r="L13" s="62"/>
    </row>
    <row r="14" spans="1:12" ht="13.5" customHeight="1">
      <c r="A14" s="45" t="s">
        <v>80</v>
      </c>
      <c r="B14" s="75"/>
      <c r="C14" s="75"/>
      <c r="D14" s="76"/>
      <c r="E14" s="76"/>
      <c r="F14" s="76"/>
      <c r="G14" s="76"/>
      <c r="H14" s="53"/>
      <c r="I14" s="53"/>
      <c r="J14" s="54"/>
      <c r="K14" s="55"/>
      <c r="L14" s="55"/>
    </row>
    <row r="15" spans="1:12" ht="13.5" customHeight="1">
      <c r="A15" s="50" t="s">
        <v>81</v>
      </c>
      <c r="B15" s="86">
        <v>1.931</v>
      </c>
      <c r="C15" s="86">
        <v>1.4319999999999999</v>
      </c>
      <c r="D15" s="68">
        <v>1.24</v>
      </c>
      <c r="E15" s="68">
        <v>1.1839999999999999</v>
      </c>
      <c r="F15" s="68">
        <v>1.1459999999999999</v>
      </c>
      <c r="G15" s="68">
        <v>1.117</v>
      </c>
      <c r="H15" s="53" t="s">
        <v>39</v>
      </c>
      <c r="I15" s="53" t="s">
        <v>39</v>
      </c>
      <c r="J15" s="54"/>
      <c r="K15" s="55">
        <v>-1.648258306376682</v>
      </c>
      <c r="L15" s="55">
        <v>-1.1200000000000001</v>
      </c>
    </row>
    <row r="16" spans="1:12" ht="13.5" customHeight="1">
      <c r="A16" s="50" t="s">
        <v>82</v>
      </c>
      <c r="B16" s="86">
        <v>2.3E-2</v>
      </c>
      <c r="C16" s="86">
        <v>1.9E-2</v>
      </c>
      <c r="D16" s="68">
        <v>1.6E-2</v>
      </c>
      <c r="E16" s="68">
        <v>1.6E-2</v>
      </c>
      <c r="F16" s="68">
        <v>1.4999999999999999E-2</v>
      </c>
      <c r="G16" s="68">
        <v>1.4999999999999999E-2</v>
      </c>
      <c r="H16" s="53" t="s">
        <v>39</v>
      </c>
      <c r="I16" s="53" t="s">
        <v>39</v>
      </c>
      <c r="J16" s="54"/>
      <c r="K16" s="55">
        <v>-1.0556516173888864</v>
      </c>
      <c r="L16" s="55">
        <v>-0.93</v>
      </c>
    </row>
    <row r="17" spans="1:12" ht="13.5" customHeight="1">
      <c r="A17" s="50" t="s">
        <v>83</v>
      </c>
      <c r="B17" s="86">
        <v>1.4590000000000001</v>
      </c>
      <c r="C17" s="86">
        <v>1.1739999999999999</v>
      </c>
      <c r="D17" s="68">
        <v>1.046</v>
      </c>
      <c r="E17" s="68">
        <v>1.0109999999999999</v>
      </c>
      <c r="F17" s="68">
        <v>0.98899999999999999</v>
      </c>
      <c r="G17" s="68">
        <v>0.97199999999999998</v>
      </c>
      <c r="H17" s="53" t="s">
        <v>39</v>
      </c>
      <c r="I17" s="53" t="s">
        <v>39</v>
      </c>
      <c r="J17" s="54"/>
      <c r="K17" s="55">
        <v>-1.198853439235481</v>
      </c>
      <c r="L17" s="55">
        <v>-0.85</v>
      </c>
    </row>
    <row r="18" spans="1:12" ht="13.5" customHeight="1">
      <c r="A18" s="50" t="s">
        <v>84</v>
      </c>
      <c r="B18" s="86">
        <v>0.78900000000000003</v>
      </c>
      <c r="C18" s="86">
        <v>1.37</v>
      </c>
      <c r="D18" s="68">
        <v>1.4690000000000001</v>
      </c>
      <c r="E18" s="68">
        <v>1.526</v>
      </c>
      <c r="F18" s="68">
        <v>1.575</v>
      </c>
      <c r="G18" s="68">
        <v>1.6220000000000001</v>
      </c>
      <c r="H18" s="53" t="s">
        <v>39</v>
      </c>
      <c r="I18" s="53" t="s">
        <v>39</v>
      </c>
      <c r="J18" s="54"/>
      <c r="K18" s="55">
        <v>3.109908918514015</v>
      </c>
      <c r="L18" s="55">
        <v>0.77</v>
      </c>
    </row>
    <row r="19" spans="1:12" s="63" customFormat="1" ht="3" customHeight="1">
      <c r="A19" s="58"/>
      <c r="B19" s="59"/>
      <c r="C19" s="59"/>
      <c r="D19" s="60"/>
      <c r="E19" s="60"/>
      <c r="F19" s="60"/>
      <c r="G19" s="60"/>
      <c r="H19" s="60"/>
      <c r="I19" s="60"/>
      <c r="J19" s="62"/>
      <c r="K19" s="62"/>
      <c r="L19" s="62"/>
    </row>
    <row r="20" spans="1:12" ht="13.5" customHeight="1">
      <c r="A20" s="45" t="s">
        <v>63</v>
      </c>
      <c r="B20" s="75">
        <v>21.16</v>
      </c>
      <c r="C20" s="75">
        <v>23.187999999999999</v>
      </c>
      <c r="D20" s="76">
        <v>21.98</v>
      </c>
      <c r="E20" s="76">
        <v>21.879000000000001</v>
      </c>
      <c r="F20" s="76">
        <v>21.817</v>
      </c>
      <c r="G20" s="76">
        <v>21.684000000000001</v>
      </c>
      <c r="H20" s="47">
        <v>100.01</v>
      </c>
      <c r="I20" s="47">
        <v>100</v>
      </c>
      <c r="J20" s="82"/>
      <c r="K20" s="83">
        <v>0.50971366550720543</v>
      </c>
      <c r="L20" s="83">
        <v>-0.3</v>
      </c>
    </row>
    <row r="21" spans="1:12" ht="13.5" customHeight="1">
      <c r="A21" s="50" t="s">
        <v>36</v>
      </c>
      <c r="B21" s="51">
        <v>0.53600000000000003</v>
      </c>
      <c r="C21" s="51">
        <v>0.318</v>
      </c>
      <c r="D21" s="52">
        <v>0.18</v>
      </c>
      <c r="E21" s="52">
        <v>0.114</v>
      </c>
      <c r="F21" s="52">
        <v>7.0000000000000007E-2</v>
      </c>
      <c r="G21" s="52">
        <v>4.2999999999999997E-2</v>
      </c>
      <c r="H21" s="53">
        <v>1.37</v>
      </c>
      <c r="I21" s="53">
        <v>0.2</v>
      </c>
      <c r="J21" s="54"/>
      <c r="K21" s="55">
        <v>-2.8580415206424958</v>
      </c>
      <c r="L21" s="55">
        <v>-8.7200000000000006</v>
      </c>
    </row>
    <row r="22" spans="1:12" ht="13.5" customHeight="1">
      <c r="A22" s="50" t="s">
        <v>37</v>
      </c>
      <c r="B22" s="51">
        <v>8.8810000000000002</v>
      </c>
      <c r="C22" s="51">
        <v>3.3660000000000001</v>
      </c>
      <c r="D22" s="52">
        <v>2.2370000000000001</v>
      </c>
      <c r="E22" s="52">
        <v>1.6990000000000001</v>
      </c>
      <c r="F22" s="52">
        <v>1.31</v>
      </c>
      <c r="G22" s="52">
        <v>1.016</v>
      </c>
      <c r="H22" s="53">
        <v>14.52</v>
      </c>
      <c r="I22" s="53">
        <v>4.68</v>
      </c>
      <c r="J22" s="54"/>
      <c r="K22" s="55">
        <v>-5.2470832134565164</v>
      </c>
      <c r="L22" s="55">
        <v>-5.3</v>
      </c>
    </row>
    <row r="23" spans="1:12" ht="13.5" customHeight="1">
      <c r="A23" s="50" t="s">
        <v>85</v>
      </c>
      <c r="B23" s="51">
        <v>7.3529999999999998</v>
      </c>
      <c r="C23" s="51">
        <v>10.9</v>
      </c>
      <c r="D23" s="52">
        <v>10.433</v>
      </c>
      <c r="E23" s="52">
        <v>10.444000000000001</v>
      </c>
      <c r="F23" s="52">
        <v>10.455</v>
      </c>
      <c r="G23" s="52">
        <v>10.427</v>
      </c>
      <c r="H23" s="53">
        <v>47.01</v>
      </c>
      <c r="I23" s="53">
        <v>48.09</v>
      </c>
      <c r="J23" s="54"/>
      <c r="K23" s="55">
        <v>2.2110658639695302</v>
      </c>
      <c r="L23" s="55">
        <v>-0.2</v>
      </c>
    </row>
    <row r="24" spans="1:12" ht="13.5" customHeight="1">
      <c r="A24" s="50" t="s">
        <v>38</v>
      </c>
      <c r="B24" s="51">
        <v>3.1909999999999998</v>
      </c>
      <c r="C24" s="51">
        <v>6.0789999999999997</v>
      </c>
      <c r="D24" s="52">
        <v>6.5549999999999997</v>
      </c>
      <c r="E24" s="52">
        <v>6.8129999999999997</v>
      </c>
      <c r="F24" s="52">
        <v>6.9930000000000003</v>
      </c>
      <c r="G24" s="52">
        <v>7.0960000000000001</v>
      </c>
      <c r="H24" s="53">
        <v>26.22</v>
      </c>
      <c r="I24" s="53">
        <v>32.72</v>
      </c>
      <c r="J24" s="54"/>
      <c r="K24" s="55">
        <v>3.6459224945882163</v>
      </c>
      <c r="L24" s="55">
        <v>0.71</v>
      </c>
    </row>
    <row r="25" spans="1:12" ht="13.5" customHeight="1">
      <c r="A25" s="50" t="s">
        <v>86</v>
      </c>
      <c r="B25" s="51">
        <v>1.0840000000000001</v>
      </c>
      <c r="C25" s="51">
        <v>2.2490000000000001</v>
      </c>
      <c r="D25" s="52">
        <v>2.0870000000000002</v>
      </c>
      <c r="E25" s="52">
        <v>2.173</v>
      </c>
      <c r="F25" s="52">
        <v>2.2370000000000001</v>
      </c>
      <c r="G25" s="52">
        <v>2.2759999999999998</v>
      </c>
      <c r="H25" s="53">
        <v>9.6999999999999993</v>
      </c>
      <c r="I25" s="53">
        <v>10.5</v>
      </c>
      <c r="J25" s="54"/>
      <c r="K25" s="55">
        <v>4.1397043190410265</v>
      </c>
      <c r="L25" s="55">
        <v>0.05</v>
      </c>
    </row>
    <row r="26" spans="1:12" ht="13.5" customHeight="1">
      <c r="A26" s="50" t="s">
        <v>64</v>
      </c>
      <c r="B26" s="51">
        <v>0.115</v>
      </c>
      <c r="C26" s="51">
        <v>0.27500000000000002</v>
      </c>
      <c r="D26" s="52">
        <v>0.48799999999999999</v>
      </c>
      <c r="E26" s="52">
        <v>0.63700000000000001</v>
      </c>
      <c r="F26" s="52">
        <v>0.753</v>
      </c>
      <c r="G26" s="52">
        <v>0.82599999999999996</v>
      </c>
      <c r="H26" s="53">
        <v>1.19</v>
      </c>
      <c r="I26" s="53">
        <v>3.81</v>
      </c>
      <c r="J26" s="54"/>
      <c r="K26" s="55">
        <v>4.9559300650904969</v>
      </c>
      <c r="L26" s="55">
        <v>5.12</v>
      </c>
    </row>
    <row r="27" spans="1:12" s="63" customFormat="1" ht="3" customHeight="1">
      <c r="A27" s="58"/>
      <c r="B27" s="59"/>
      <c r="C27" s="59"/>
      <c r="D27" s="60"/>
      <c r="E27" s="60"/>
      <c r="F27" s="60"/>
      <c r="G27" s="60"/>
      <c r="H27" s="60"/>
      <c r="I27" s="60"/>
      <c r="J27" s="62"/>
      <c r="K27" s="62"/>
      <c r="L27" s="62"/>
    </row>
    <row r="28" spans="1:12" ht="13.5" customHeight="1">
      <c r="A28" s="45" t="s">
        <v>87</v>
      </c>
      <c r="B28" s="75"/>
      <c r="C28" s="75"/>
      <c r="D28" s="76"/>
      <c r="E28" s="76"/>
      <c r="F28" s="76"/>
      <c r="G28" s="76"/>
      <c r="H28" s="77"/>
      <c r="I28" s="77"/>
      <c r="J28" s="87"/>
      <c r="K28" s="79"/>
      <c r="L28" s="79"/>
    </row>
    <row r="29" spans="1:12" ht="13.5" customHeight="1">
      <c r="A29" s="50" t="s">
        <v>88</v>
      </c>
      <c r="B29" s="51">
        <v>17.335000000000001</v>
      </c>
      <c r="C29" s="51">
        <v>16.254000000000001</v>
      </c>
      <c r="D29" s="52">
        <v>14.118</v>
      </c>
      <c r="E29" s="52">
        <v>13.558</v>
      </c>
      <c r="F29" s="52">
        <v>13.194000000000001</v>
      </c>
      <c r="G29" s="52">
        <v>12.891999999999999</v>
      </c>
      <c r="H29" s="53">
        <v>70.099999999999994</v>
      </c>
      <c r="I29" s="53">
        <v>59.46</v>
      </c>
      <c r="J29" s="54"/>
      <c r="K29" s="55">
        <v>-0.3570411041558863</v>
      </c>
      <c r="L29" s="55">
        <v>-1.05</v>
      </c>
    </row>
    <row r="30" spans="1:12" ht="13.5" customHeight="1">
      <c r="A30" s="50" t="s">
        <v>89</v>
      </c>
      <c r="B30" s="51">
        <v>1.0980000000000001</v>
      </c>
      <c r="C30" s="51">
        <v>1.6759999999999999</v>
      </c>
      <c r="D30" s="52">
        <v>1.704</v>
      </c>
      <c r="E30" s="52">
        <v>1.724</v>
      </c>
      <c r="F30" s="52">
        <v>1.7330000000000001</v>
      </c>
      <c r="G30" s="52">
        <v>1.726</v>
      </c>
      <c r="H30" s="53">
        <v>7.23</v>
      </c>
      <c r="I30" s="53">
        <v>7.96</v>
      </c>
      <c r="J30" s="54"/>
      <c r="K30" s="55">
        <v>2.3748464618813525</v>
      </c>
      <c r="L30" s="55">
        <v>0.14000000000000001</v>
      </c>
    </row>
    <row r="31" spans="1:12" ht="13.5" customHeight="1">
      <c r="A31" s="50" t="s">
        <v>90</v>
      </c>
      <c r="B31" s="51">
        <v>2.8000000000000001E-2</v>
      </c>
      <c r="C31" s="51">
        <v>0.60099999999999998</v>
      </c>
      <c r="D31" s="52">
        <v>0.66600000000000004</v>
      </c>
      <c r="E31" s="52">
        <v>0.71799999999999997</v>
      </c>
      <c r="F31" s="52">
        <v>0.754</v>
      </c>
      <c r="G31" s="52">
        <v>0.77800000000000002</v>
      </c>
      <c r="H31" s="53">
        <v>2.59</v>
      </c>
      <c r="I31" s="53">
        <v>3.59</v>
      </c>
      <c r="J31" s="54"/>
      <c r="K31" s="55">
        <v>18.467835232996379</v>
      </c>
      <c r="L31" s="55">
        <v>1.18</v>
      </c>
    </row>
    <row r="32" spans="1:12" ht="13.5" customHeight="1">
      <c r="A32" s="50" t="s">
        <v>91</v>
      </c>
      <c r="B32" s="51">
        <v>0.43099999999999999</v>
      </c>
      <c r="C32" s="51">
        <v>0.79300000000000004</v>
      </c>
      <c r="D32" s="52">
        <v>0.85399999999999998</v>
      </c>
      <c r="E32" s="52">
        <v>0.86799999999999999</v>
      </c>
      <c r="F32" s="52">
        <v>0.873</v>
      </c>
      <c r="G32" s="52">
        <v>0.86899999999999999</v>
      </c>
      <c r="H32" s="53">
        <v>3.42</v>
      </c>
      <c r="I32" s="53">
        <v>4.01</v>
      </c>
      <c r="J32" s="54"/>
      <c r="K32" s="55">
        <v>3.4516412120574991</v>
      </c>
      <c r="L32" s="55">
        <v>0.42</v>
      </c>
    </row>
    <row r="33" spans="1:12" ht="13.5" customHeight="1" thickBot="1">
      <c r="A33" s="50" t="s">
        <v>92</v>
      </c>
      <c r="B33" s="51">
        <v>2.2679999999999998</v>
      </c>
      <c r="C33" s="51">
        <v>3.8639999999999999</v>
      </c>
      <c r="D33" s="52">
        <v>4.6369999999999996</v>
      </c>
      <c r="E33" s="52">
        <v>5.0119999999999996</v>
      </c>
      <c r="F33" s="52">
        <v>5.2619999999999996</v>
      </c>
      <c r="G33" s="52">
        <v>5.4180000000000001</v>
      </c>
      <c r="H33" s="53">
        <v>16.66</v>
      </c>
      <c r="I33" s="53">
        <v>24.99</v>
      </c>
      <c r="J33" s="54"/>
      <c r="K33" s="55">
        <v>3.0041265372183767</v>
      </c>
      <c r="L33" s="55">
        <v>1.55</v>
      </c>
    </row>
    <row r="34" spans="1:12" ht="45" customHeight="1">
      <c r="A34" s="467" t="s">
        <v>93</v>
      </c>
      <c r="B34" s="468"/>
      <c r="C34" s="468"/>
      <c r="D34" s="468"/>
      <c r="E34" s="468"/>
      <c r="F34" s="468"/>
      <c r="G34" s="468"/>
      <c r="H34" s="468"/>
      <c r="I34" s="468"/>
      <c r="J34" s="468"/>
      <c r="K34" s="468"/>
      <c r="L34" s="468"/>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sheetData>
  <mergeCells count="5">
    <mergeCell ref="A1:L1"/>
    <mergeCell ref="A2:L2"/>
    <mergeCell ref="H3:I3"/>
    <mergeCell ref="K3:L3"/>
    <mergeCell ref="A34:L34"/>
  </mergeCells>
  <phoneticPr fontId="3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94</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88" t="s">
        <v>95</v>
      </c>
      <c r="B5" s="46"/>
      <c r="C5" s="46"/>
      <c r="D5" s="47"/>
      <c r="E5" s="47"/>
      <c r="F5" s="47"/>
      <c r="G5" s="47"/>
      <c r="H5" s="68"/>
      <c r="I5" s="68"/>
      <c r="J5" s="54"/>
      <c r="K5" s="68"/>
      <c r="L5" s="68"/>
    </row>
    <row r="6" spans="1:12" ht="13.5" customHeight="1">
      <c r="A6" s="50" t="s">
        <v>96</v>
      </c>
      <c r="B6" s="51">
        <v>134.37799999999999</v>
      </c>
      <c r="C6" s="51">
        <v>253.982</v>
      </c>
      <c r="D6" s="52">
        <v>294.09800000000001</v>
      </c>
      <c r="E6" s="52">
        <v>325.851</v>
      </c>
      <c r="F6" s="52">
        <v>355.07</v>
      </c>
      <c r="G6" s="52">
        <v>385.41500000000002</v>
      </c>
      <c r="H6" s="89" t="s">
        <v>39</v>
      </c>
      <c r="I6" s="89" t="s">
        <v>39</v>
      </c>
      <c r="J6" s="54"/>
      <c r="K6" s="55">
        <v>3.6</v>
      </c>
      <c r="L6" s="55">
        <v>1.91</v>
      </c>
    </row>
    <row r="7" spans="1:12" ht="13.5" customHeight="1">
      <c r="A7" s="50" t="s">
        <v>97</v>
      </c>
      <c r="B7" s="51">
        <v>60.713000000000001</v>
      </c>
      <c r="C7" s="51">
        <v>133.59399999999999</v>
      </c>
      <c r="D7" s="52">
        <v>152.941</v>
      </c>
      <c r="E7" s="52">
        <v>167.72399999999999</v>
      </c>
      <c r="F7" s="52">
        <v>180.529</v>
      </c>
      <c r="G7" s="52">
        <v>193.14</v>
      </c>
      <c r="H7" s="89" t="s">
        <v>39</v>
      </c>
      <c r="I7" s="89" t="s">
        <v>39</v>
      </c>
      <c r="J7" s="54"/>
      <c r="K7" s="55">
        <v>4.4800000000000004</v>
      </c>
      <c r="L7" s="55">
        <v>1.69</v>
      </c>
    </row>
    <row r="8" spans="1:12" ht="13.5" customHeight="1">
      <c r="A8" s="50" t="s">
        <v>98</v>
      </c>
      <c r="B8" s="51">
        <v>69.081000000000003</v>
      </c>
      <c r="C8" s="51">
        <v>151.90899999999999</v>
      </c>
      <c r="D8" s="52">
        <v>181.34399999999999</v>
      </c>
      <c r="E8" s="52">
        <v>204.148</v>
      </c>
      <c r="F8" s="52">
        <v>224.75800000000001</v>
      </c>
      <c r="G8" s="52">
        <v>245.01599999999999</v>
      </c>
      <c r="H8" s="89" t="s">
        <v>39</v>
      </c>
      <c r="I8" s="89" t="s">
        <v>39</v>
      </c>
      <c r="J8" s="54"/>
      <c r="K8" s="55">
        <v>4.4800000000000004</v>
      </c>
      <c r="L8" s="55">
        <v>2.2000000000000002</v>
      </c>
    </row>
    <row r="9" spans="1:12" ht="13.5" customHeight="1">
      <c r="A9" s="50" t="s">
        <v>99</v>
      </c>
      <c r="B9" s="51">
        <v>56.167000000000002</v>
      </c>
      <c r="C9" s="51">
        <v>148.08199999999999</v>
      </c>
      <c r="D9" s="52">
        <v>193.99</v>
      </c>
      <c r="E9" s="52">
        <v>227.83699999999999</v>
      </c>
      <c r="F9" s="52">
        <v>256.67099999999999</v>
      </c>
      <c r="G9" s="52">
        <v>282.01299999999998</v>
      </c>
      <c r="H9" s="89" t="s">
        <v>39</v>
      </c>
      <c r="I9" s="89" t="s">
        <v>39</v>
      </c>
      <c r="J9" s="54"/>
      <c r="K9" s="55">
        <v>5.53</v>
      </c>
      <c r="L9" s="55">
        <v>2.97</v>
      </c>
    </row>
    <row r="10" spans="1:12" ht="13.5" customHeight="1">
      <c r="A10" s="50" t="s">
        <v>100</v>
      </c>
      <c r="B10" s="51">
        <v>72.938000000000002</v>
      </c>
      <c r="C10" s="51">
        <v>145.285</v>
      </c>
      <c r="D10" s="52">
        <v>169.85400000000001</v>
      </c>
      <c r="E10" s="52">
        <v>182.83699999999999</v>
      </c>
      <c r="F10" s="52">
        <v>188.202</v>
      </c>
      <c r="G10" s="52">
        <v>189.215</v>
      </c>
      <c r="H10" s="89" t="s">
        <v>39</v>
      </c>
      <c r="I10" s="89" t="s">
        <v>39</v>
      </c>
      <c r="J10" s="54"/>
      <c r="K10" s="55">
        <v>3.9</v>
      </c>
      <c r="L10" s="55">
        <v>1.21</v>
      </c>
    </row>
    <row r="11" spans="1:12" ht="13.5" customHeight="1">
      <c r="A11" s="50" t="s">
        <v>101</v>
      </c>
      <c r="B11" s="51">
        <v>65.349000000000004</v>
      </c>
      <c r="C11" s="51">
        <v>127.735</v>
      </c>
      <c r="D11" s="52">
        <v>142.875</v>
      </c>
      <c r="E11" s="52">
        <v>151.63</v>
      </c>
      <c r="F11" s="52">
        <v>155.69</v>
      </c>
      <c r="G11" s="52">
        <v>157.684</v>
      </c>
      <c r="H11" s="89" t="s">
        <v>39</v>
      </c>
      <c r="I11" s="89" t="s">
        <v>39</v>
      </c>
      <c r="J11" s="54"/>
      <c r="K11" s="55">
        <v>3.79</v>
      </c>
      <c r="L11" s="55">
        <v>0.96</v>
      </c>
    </row>
    <row r="12" spans="1:12" ht="13.5" customHeight="1">
      <c r="A12" s="50" t="s">
        <v>102</v>
      </c>
      <c r="B12" s="51">
        <v>41.045999999999999</v>
      </c>
      <c r="C12" s="51">
        <v>148.143</v>
      </c>
      <c r="D12" s="52">
        <v>209.715</v>
      </c>
      <c r="E12" s="52">
        <v>254.54599999999999</v>
      </c>
      <c r="F12" s="52">
        <v>293.08</v>
      </c>
      <c r="G12" s="52">
        <v>327.08800000000002</v>
      </c>
      <c r="H12" s="89" t="s">
        <v>39</v>
      </c>
      <c r="I12" s="89" t="s">
        <v>39</v>
      </c>
      <c r="J12" s="54"/>
      <c r="K12" s="55">
        <v>7.39</v>
      </c>
      <c r="L12" s="55">
        <v>3.67</v>
      </c>
    </row>
    <row r="13" spans="1:12" ht="13.5" customHeight="1">
      <c r="A13" s="50" t="s">
        <v>103</v>
      </c>
      <c r="B13" s="51">
        <v>15.548</v>
      </c>
      <c r="C13" s="51">
        <v>40.884</v>
      </c>
      <c r="D13" s="52">
        <v>53.927999999999997</v>
      </c>
      <c r="E13" s="52">
        <v>63.49</v>
      </c>
      <c r="F13" s="52">
        <v>71.534000000000006</v>
      </c>
      <c r="G13" s="52">
        <v>78.622</v>
      </c>
      <c r="H13" s="89" t="s">
        <v>39</v>
      </c>
      <c r="I13" s="89" t="s">
        <v>39</v>
      </c>
      <c r="J13" s="54"/>
      <c r="K13" s="55">
        <v>5.52</v>
      </c>
      <c r="L13" s="55">
        <v>3.02</v>
      </c>
    </row>
    <row r="14" spans="1:12" ht="13.5" customHeight="1">
      <c r="A14" s="50" t="s">
        <v>104</v>
      </c>
      <c r="B14" s="51">
        <v>283.90199999999999</v>
      </c>
      <c r="C14" s="51">
        <v>708.05700000000002</v>
      </c>
      <c r="D14" s="52">
        <v>901.47799999999995</v>
      </c>
      <c r="E14" s="52">
        <v>1036.441</v>
      </c>
      <c r="F14" s="52">
        <v>1146.75</v>
      </c>
      <c r="G14" s="52">
        <v>1242.6189999999999</v>
      </c>
      <c r="H14" s="89" t="s">
        <v>39</v>
      </c>
      <c r="I14" s="89" t="s">
        <v>39</v>
      </c>
      <c r="J14" s="54"/>
      <c r="K14" s="55">
        <v>5.21</v>
      </c>
      <c r="L14" s="55">
        <v>2.59</v>
      </c>
    </row>
    <row r="15" spans="1:12" s="63" customFormat="1" ht="3" customHeight="1">
      <c r="A15" s="58"/>
      <c r="B15" s="59"/>
      <c r="C15" s="59"/>
      <c r="D15" s="60"/>
      <c r="E15" s="60"/>
      <c r="F15" s="60"/>
      <c r="G15" s="60"/>
      <c r="H15" s="60"/>
      <c r="I15" s="60"/>
      <c r="J15" s="62"/>
      <c r="K15" s="62"/>
      <c r="L15" s="62"/>
    </row>
    <row r="16" spans="1:12" ht="13.5" customHeight="1">
      <c r="A16" s="45" t="s">
        <v>63</v>
      </c>
      <c r="B16" s="75">
        <v>13.616</v>
      </c>
      <c r="C16" s="75">
        <v>25.498000000000001</v>
      </c>
      <c r="D16" s="76">
        <v>28.228000000000002</v>
      </c>
      <c r="E16" s="76">
        <v>30.004000000000001</v>
      </c>
      <c r="F16" s="76">
        <v>31.234999999999999</v>
      </c>
      <c r="G16" s="76">
        <v>32.037999999999997</v>
      </c>
      <c r="H16" s="47">
        <v>100</v>
      </c>
      <c r="I16" s="47">
        <v>100</v>
      </c>
      <c r="J16" s="90"/>
      <c r="K16" s="73">
        <v>3.55</v>
      </c>
      <c r="L16" s="73">
        <v>1.04</v>
      </c>
    </row>
    <row r="17" spans="1:12" ht="13.5" customHeight="1">
      <c r="A17" s="50" t="s">
        <v>105</v>
      </c>
      <c r="B17" s="51">
        <v>5.6669999999999998</v>
      </c>
      <c r="C17" s="51">
        <v>3.3879999999999999</v>
      </c>
      <c r="D17" s="52">
        <v>2.302</v>
      </c>
      <c r="E17" s="52">
        <v>1.986</v>
      </c>
      <c r="F17" s="52">
        <v>1.704</v>
      </c>
      <c r="G17" s="52">
        <v>1.4950000000000001</v>
      </c>
      <c r="H17" s="53">
        <v>13.29</v>
      </c>
      <c r="I17" s="53">
        <v>4.66</v>
      </c>
      <c r="J17" s="54"/>
      <c r="K17" s="55">
        <v>-2.82</v>
      </c>
      <c r="L17" s="55">
        <v>-3.65</v>
      </c>
    </row>
    <row r="18" spans="1:12" ht="13.5" customHeight="1">
      <c r="A18" s="50" t="s">
        <v>106</v>
      </c>
      <c r="B18" s="51">
        <v>1.9</v>
      </c>
      <c r="C18" s="51">
        <v>3.8220000000000001</v>
      </c>
      <c r="D18" s="52">
        <v>5.2060000000000004</v>
      </c>
      <c r="E18" s="52">
        <v>5.6520000000000001</v>
      </c>
      <c r="F18" s="52">
        <v>6.0049999999999999</v>
      </c>
      <c r="G18" s="52">
        <v>6.2549999999999999</v>
      </c>
      <c r="H18" s="53">
        <v>14.99</v>
      </c>
      <c r="I18" s="53">
        <v>19.52</v>
      </c>
      <c r="J18" s="54"/>
      <c r="K18" s="55">
        <v>3.96</v>
      </c>
      <c r="L18" s="55">
        <v>2.2599999999999998</v>
      </c>
    </row>
    <row r="19" spans="1:12" ht="13.5" customHeight="1">
      <c r="A19" s="50" t="s">
        <v>38</v>
      </c>
      <c r="B19" s="51">
        <v>5.86</v>
      </c>
      <c r="C19" s="51">
        <v>14.516</v>
      </c>
      <c r="D19" s="52">
        <v>16.369</v>
      </c>
      <c r="E19" s="52">
        <v>17.687999999999999</v>
      </c>
      <c r="F19" s="52">
        <v>18.648</v>
      </c>
      <c r="G19" s="52">
        <v>19.315000000000001</v>
      </c>
      <c r="H19" s="53">
        <v>56.93</v>
      </c>
      <c r="I19" s="53">
        <v>60.29</v>
      </c>
      <c r="J19" s="54"/>
      <c r="K19" s="55">
        <v>5.17</v>
      </c>
      <c r="L19" s="55">
        <v>1.31</v>
      </c>
    </row>
    <row r="20" spans="1:12" ht="13.5" customHeight="1">
      <c r="A20" s="50" t="s">
        <v>86</v>
      </c>
      <c r="B20" s="51">
        <v>8.3000000000000004E-2</v>
      </c>
      <c r="C20" s="51">
        <v>0.38600000000000001</v>
      </c>
      <c r="D20" s="52">
        <v>0.45100000000000001</v>
      </c>
      <c r="E20" s="52">
        <v>0.504</v>
      </c>
      <c r="F20" s="52">
        <v>0.52600000000000002</v>
      </c>
      <c r="G20" s="52">
        <v>0.53</v>
      </c>
      <c r="H20" s="53">
        <v>1.51</v>
      </c>
      <c r="I20" s="53">
        <v>1.65</v>
      </c>
      <c r="J20" s="54"/>
      <c r="K20" s="55">
        <v>8.8800000000000008</v>
      </c>
      <c r="L20" s="55">
        <v>1.45</v>
      </c>
    </row>
    <row r="21" spans="1:12" ht="13.5" customHeight="1">
      <c r="A21" s="50" t="s">
        <v>64</v>
      </c>
      <c r="B21" s="51">
        <v>0.107</v>
      </c>
      <c r="C21" s="51">
        <v>3.274</v>
      </c>
      <c r="D21" s="52">
        <v>3.7959999999999998</v>
      </c>
      <c r="E21" s="52">
        <v>4.0739999999999998</v>
      </c>
      <c r="F21" s="52">
        <v>4.2590000000000003</v>
      </c>
      <c r="G21" s="52">
        <v>4.3540000000000001</v>
      </c>
      <c r="H21" s="53">
        <v>12.84</v>
      </c>
      <c r="I21" s="53">
        <v>13.59</v>
      </c>
      <c r="J21" s="54"/>
      <c r="K21" s="55">
        <v>20.93</v>
      </c>
      <c r="L21" s="55">
        <v>1.3</v>
      </c>
    </row>
    <row r="22" spans="1:12" s="63" customFormat="1" ht="3" customHeight="1">
      <c r="A22" s="58"/>
      <c r="B22" s="59"/>
      <c r="C22" s="59"/>
      <c r="D22" s="60"/>
      <c r="E22" s="60"/>
      <c r="F22" s="60"/>
      <c r="G22" s="60"/>
      <c r="H22" s="60"/>
      <c r="I22" s="60"/>
      <c r="J22" s="62"/>
      <c r="K22" s="62"/>
      <c r="L22" s="62"/>
    </row>
    <row r="23" spans="1:12" ht="13.5" customHeight="1">
      <c r="A23" s="45" t="s">
        <v>107</v>
      </c>
      <c r="B23" s="75"/>
      <c r="C23" s="75"/>
      <c r="D23" s="76"/>
      <c r="E23" s="76"/>
      <c r="F23" s="76"/>
      <c r="G23" s="76"/>
      <c r="H23" s="53"/>
      <c r="I23" s="53"/>
      <c r="J23" s="54"/>
      <c r="K23" s="55"/>
      <c r="L23" s="55"/>
    </row>
    <row r="24" spans="1:12" ht="13.5" customHeight="1">
      <c r="A24" s="50" t="s">
        <v>108</v>
      </c>
      <c r="B24" s="51">
        <v>10.993</v>
      </c>
      <c r="C24" s="51">
        <v>18.085999999999999</v>
      </c>
      <c r="D24" s="52">
        <v>20.366</v>
      </c>
      <c r="E24" s="52">
        <v>21.713999999999999</v>
      </c>
      <c r="F24" s="52">
        <v>22.654</v>
      </c>
      <c r="G24" s="52">
        <v>23.302</v>
      </c>
      <c r="H24" s="53">
        <v>70.930000000000007</v>
      </c>
      <c r="I24" s="53">
        <v>72.73</v>
      </c>
      <c r="J24" s="54"/>
      <c r="K24" s="55">
        <v>2.8</v>
      </c>
      <c r="L24" s="55">
        <v>1.1599999999999999</v>
      </c>
    </row>
    <row r="25" spans="1:12" ht="13.5" customHeight="1" thickBot="1">
      <c r="A25" s="50" t="s">
        <v>109</v>
      </c>
      <c r="B25" s="51">
        <v>2.6230000000000002</v>
      </c>
      <c r="C25" s="51">
        <v>7.4119999999999999</v>
      </c>
      <c r="D25" s="52">
        <v>7.8620000000000001</v>
      </c>
      <c r="E25" s="52">
        <v>8.2899999999999991</v>
      </c>
      <c r="F25" s="52">
        <v>8.5809999999999995</v>
      </c>
      <c r="G25" s="52">
        <v>8.7360000000000007</v>
      </c>
      <c r="H25" s="53">
        <v>29.07</v>
      </c>
      <c r="I25" s="53">
        <v>27.27</v>
      </c>
      <c r="J25" s="54"/>
      <c r="K25" s="55">
        <v>5.94</v>
      </c>
      <c r="L25" s="55">
        <v>0.75</v>
      </c>
    </row>
    <row r="26" spans="1:12" ht="11.25" customHeight="1">
      <c r="A26" s="467"/>
      <c r="B26" s="468"/>
      <c r="C26" s="468"/>
      <c r="D26" s="468"/>
      <c r="E26" s="468"/>
      <c r="F26" s="468"/>
      <c r="G26" s="468"/>
      <c r="H26" s="468"/>
      <c r="I26" s="468"/>
      <c r="J26" s="468"/>
      <c r="K26" s="468"/>
      <c r="L26" s="468"/>
    </row>
    <row r="27" spans="1:12">
      <c r="H27" s="66"/>
      <c r="I27" s="66"/>
      <c r="J27" s="67"/>
      <c r="K27" s="66"/>
      <c r="L27" s="66"/>
    </row>
    <row r="28" spans="1:12">
      <c r="H28" s="66"/>
      <c r="I28" s="66"/>
      <c r="J28" s="67"/>
      <c r="K28" s="66"/>
      <c r="L28" s="66"/>
    </row>
    <row r="29" spans="1:12">
      <c r="H29" s="66"/>
      <c r="I29" s="66"/>
      <c r="J29" s="67"/>
      <c r="K29" s="66"/>
      <c r="L29" s="66"/>
    </row>
    <row r="30" spans="1:12">
      <c r="H30" s="66"/>
      <c r="I30" s="66"/>
      <c r="J30" s="67"/>
      <c r="K30" s="66"/>
      <c r="L30" s="66"/>
    </row>
    <row r="31" spans="1:12">
      <c r="H31" s="66"/>
      <c r="I31" s="66"/>
      <c r="J31" s="67"/>
      <c r="K31" s="66"/>
      <c r="L31" s="66"/>
    </row>
    <row r="32" spans="1:12">
      <c r="H32" s="66"/>
      <c r="I32" s="66"/>
      <c r="J32" s="67"/>
      <c r="K32" s="66"/>
      <c r="L32" s="66"/>
    </row>
    <row r="33" spans="8:12">
      <c r="H33" s="66"/>
      <c r="I33" s="66"/>
      <c r="J33" s="67"/>
      <c r="K33" s="66"/>
      <c r="L33" s="66"/>
    </row>
    <row r="34" spans="8:12">
      <c r="H34" s="66"/>
      <c r="I34" s="66"/>
      <c r="J34" s="67"/>
      <c r="K34" s="66"/>
      <c r="L34" s="66"/>
    </row>
    <row r="35" spans="8:12">
      <c r="H35" s="66"/>
      <c r="I35" s="66"/>
      <c r="J35" s="67"/>
      <c r="K35" s="66"/>
      <c r="L35" s="66"/>
    </row>
    <row r="36" spans="8:12">
      <c r="H36" s="66"/>
      <c r="I36" s="66"/>
      <c r="J36" s="67"/>
      <c r="K36" s="66"/>
      <c r="L36" s="66"/>
    </row>
    <row r="37" spans="8:12">
      <c r="H37" s="66"/>
      <c r="I37" s="66"/>
      <c r="J37" s="67"/>
      <c r="K37" s="66"/>
      <c r="L37" s="66"/>
    </row>
    <row r="38" spans="8:12">
      <c r="H38" s="66"/>
      <c r="I38" s="66"/>
      <c r="J38" s="67"/>
      <c r="K38" s="66"/>
      <c r="L38" s="66"/>
    </row>
    <row r="39" spans="8:12">
      <c r="H39" s="66"/>
      <c r="I39" s="66"/>
      <c r="J39" s="67"/>
      <c r="K39" s="66"/>
      <c r="L39" s="66"/>
    </row>
    <row r="40" spans="8:12">
      <c r="H40" s="66"/>
      <c r="I40" s="66"/>
      <c r="J40" s="67"/>
      <c r="K40" s="66"/>
      <c r="L40" s="66"/>
    </row>
    <row r="41" spans="8:12">
      <c r="H41" s="66"/>
      <c r="I41" s="66"/>
      <c r="J41" s="67"/>
      <c r="K41" s="66"/>
      <c r="L41" s="66"/>
    </row>
    <row r="42" spans="8:12">
      <c r="H42" s="66"/>
      <c r="I42" s="66"/>
      <c r="J42" s="67"/>
      <c r="K42" s="66"/>
      <c r="L42" s="66"/>
    </row>
    <row r="43" spans="8:12">
      <c r="H43" s="66"/>
      <c r="I43" s="66"/>
      <c r="J43" s="67"/>
      <c r="K43" s="66"/>
      <c r="L43" s="66"/>
    </row>
    <row r="44" spans="8:12">
      <c r="H44" s="66"/>
      <c r="I44" s="66"/>
      <c r="J44" s="67"/>
      <c r="K44" s="66"/>
      <c r="L44" s="66"/>
    </row>
    <row r="45" spans="8:12">
      <c r="H45" s="66"/>
      <c r="I45" s="66"/>
      <c r="J45" s="67"/>
      <c r="K45" s="66"/>
      <c r="L45" s="66"/>
    </row>
    <row r="46" spans="8:12">
      <c r="H46" s="66"/>
      <c r="I46" s="66"/>
      <c r="J46" s="67"/>
      <c r="K46" s="66"/>
      <c r="L46" s="66"/>
    </row>
    <row r="47" spans="8:12">
      <c r="H47" s="66"/>
      <c r="I47" s="66"/>
      <c r="J47" s="67"/>
      <c r="K47" s="66"/>
      <c r="L47" s="66"/>
    </row>
    <row r="48" spans="8: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sheetData>
  <mergeCells count="5">
    <mergeCell ref="A1:L1"/>
    <mergeCell ref="A2:L2"/>
    <mergeCell ref="H3:I3"/>
    <mergeCell ref="K3:L3"/>
    <mergeCell ref="A26:L26"/>
  </mergeCells>
  <phoneticPr fontId="3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I50" sqref="I50"/>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4">
      <c r="B2" s="311" t="s">
        <v>625</v>
      </c>
    </row>
    <row r="4" spans="2:4">
      <c r="B4" s="188" t="s">
        <v>630</v>
      </c>
      <c r="C4" s="312" t="s">
        <v>446</v>
      </c>
      <c r="D4" s="312" t="s">
        <v>447</v>
      </c>
    </row>
    <row r="5" spans="2:4">
      <c r="B5" s="176" t="s">
        <v>445</v>
      </c>
      <c r="C5" s="177">
        <f>SUM('2019 KESIS Energy Balance'!Z61:AE61)</f>
        <v>13.368</v>
      </c>
      <c r="D5" s="178">
        <f>C5/SUM($C$5:$C$7)</f>
        <v>0.17361264432005613</v>
      </c>
    </row>
    <row r="6" spans="2:4">
      <c r="B6" s="176" t="s">
        <v>423</v>
      </c>
      <c r="C6" s="177">
        <f>SUM('2019 KESIS Energy Balance'!AF61:AH61)</f>
        <v>17.835000000000001</v>
      </c>
      <c r="D6" s="178">
        <f t="shared" ref="D6:D7" si="0">C6/SUM($C$5:$C$7)</f>
        <v>0.23162638475824363</v>
      </c>
    </row>
    <row r="7" spans="2:4">
      <c r="B7" s="176" t="s">
        <v>424</v>
      </c>
      <c r="C7" s="177">
        <f>SUM('2019 KESIS Energy Balance'!W61:Y61)</f>
        <v>45.795999999999999</v>
      </c>
      <c r="D7" s="178">
        <f t="shared" si="0"/>
        <v>0.59476097092170033</v>
      </c>
    </row>
    <row r="29" spans="3:3">
      <c r="C29" s="105"/>
    </row>
  </sheetData>
  <phoneticPr fontId="3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topLeftCell="A19" workbookViewId="0">
      <selection activeCell="C39" sqref="C39"/>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626</v>
      </c>
    </row>
    <row r="4" spans="2:14">
      <c r="B4" s="188" t="s">
        <v>631</v>
      </c>
      <c r="C4" s="188"/>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s="338" customFormat="1" ht="221">
      <c r="B6" s="334" t="s">
        <v>11</v>
      </c>
      <c r="C6" s="335" t="str">
        <f>VLOOKUP($B6,About!$B$31:$E$55,3,0)</f>
        <v>EndUse&gt;Industry&gt;chemical and Petro-chemical</v>
      </c>
      <c r="D6" s="335" t="str">
        <f>VLOOKUP($B6,About!$B$31:$E$55,4,0)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336">
        <f>1-E7</f>
        <v>0.55209607472478606</v>
      </c>
      <c r="F6" s="336">
        <f t="shared" ref="F6:M6" si="0">1-F7</f>
        <v>0.44441460794844245</v>
      </c>
      <c r="G6" s="336">
        <f t="shared" si="0"/>
        <v>0.48703570787726536</v>
      </c>
      <c r="H6" s="336">
        <f t="shared" si="0"/>
        <v>0.96770405167351736</v>
      </c>
      <c r="I6" s="336">
        <f t="shared" si="0"/>
        <v>0.6588235294117647</v>
      </c>
      <c r="J6" s="336">
        <f t="shared" si="0"/>
        <v>0.58344383405948097</v>
      </c>
      <c r="K6" s="337" t="s">
        <v>433</v>
      </c>
      <c r="L6" s="336">
        <f t="shared" si="0"/>
        <v>0.97435897435897434</v>
      </c>
      <c r="M6" s="336">
        <f t="shared" si="0"/>
        <v>0.69558576447227738</v>
      </c>
      <c r="N6" s="337" t="s">
        <v>433</v>
      </c>
    </row>
    <row r="7" spans="2:14" s="338" customFormat="1" ht="68">
      <c r="B7" s="339" t="s">
        <v>12</v>
      </c>
      <c r="C7" s="340" t="str">
        <f>VLOOKUP($B7,About!$B$31:$E$55,3,0)</f>
        <v>EndUse&gt;Industry&gt;chemical and Petro-chemical</v>
      </c>
      <c r="D7" s="340" t="str">
        <f>VLOOKUP($B7,About!$B$31:$E$55,4,0)</f>
        <v>Synthetic rubber and plastic material manufacturing, rubber product manufacturing, plastic product manufacturing</v>
      </c>
      <c r="E7" s="341">
        <f>SUM(E33,L33:M33)/SUM(D33:M33)</f>
        <v>0.447903925275214</v>
      </c>
      <c r="F7" s="342">
        <f>SUM(E18,L18:M18)/SUM(D18:M18)</f>
        <v>0.55558539205155755</v>
      </c>
      <c r="G7" s="343">
        <f>SUM(E30,L30:M30)/SUM(D30:M30)</f>
        <v>0.51296429212273464</v>
      </c>
      <c r="H7" s="341">
        <f>SUM(E31,L31:M31)/SUM(D31:M31)</f>
        <v>3.2295948326482679E-2</v>
      </c>
      <c r="I7" s="341">
        <f>SUM(E20:E22,L20:M22)/SUM(D20:M22)</f>
        <v>0.3411764705882353</v>
      </c>
      <c r="J7" s="344">
        <f>SUM(E32,L32:M32)/SUM(D32:M32)</f>
        <v>0.41655616594051903</v>
      </c>
      <c r="K7" s="345" t="s">
        <v>432</v>
      </c>
      <c r="L7" s="341">
        <f>SUM(E23:E25,L23:M25)/SUM(D23:M25)</f>
        <v>2.5641025641025637E-2</v>
      </c>
      <c r="M7" s="341">
        <f>SUM(E27:E28,L27:M28)/SUM(D27:M28)</f>
        <v>0.30441423552772262</v>
      </c>
      <c r="N7" s="345" t="s">
        <v>432</v>
      </c>
    </row>
    <row r="8" spans="2:14" s="151" customFormat="1">
      <c r="B8" s="313" t="s">
        <v>494</v>
      </c>
      <c r="C8" s="313"/>
      <c r="D8" s="313"/>
      <c r="E8" s="314">
        <f t="shared" ref="E8:M8" si="1">SUM(E6:E7)</f>
        <v>1</v>
      </c>
      <c r="F8" s="314">
        <f t="shared" si="1"/>
        <v>1</v>
      </c>
      <c r="G8" s="314">
        <f t="shared" si="1"/>
        <v>1</v>
      </c>
      <c r="H8" s="314">
        <f t="shared" si="1"/>
        <v>1</v>
      </c>
      <c r="I8" s="314">
        <f t="shared" si="1"/>
        <v>1</v>
      </c>
      <c r="J8" s="314">
        <f t="shared" si="1"/>
        <v>1</v>
      </c>
      <c r="K8" s="315" t="s">
        <v>432</v>
      </c>
      <c r="L8" s="314">
        <f t="shared" si="1"/>
        <v>1</v>
      </c>
      <c r="M8" s="314">
        <f t="shared" si="1"/>
        <v>1</v>
      </c>
      <c r="N8" s="315" t="s">
        <v>432</v>
      </c>
    </row>
    <row r="10" spans="2:14">
      <c r="B10" s="188" t="s">
        <v>633</v>
      </c>
    </row>
    <row r="11" spans="2:14" s="185" customFormat="1">
      <c r="B11" s="2" t="s">
        <v>450</v>
      </c>
      <c r="C11" s="2" t="s">
        <v>451</v>
      </c>
    </row>
    <row r="12" spans="2:14" s="185" customFormat="1">
      <c r="B12" s="2" t="s">
        <v>452</v>
      </c>
      <c r="C12" s="2" t="s">
        <v>493</v>
      </c>
    </row>
    <row r="13" spans="2:14" s="185" customFormat="1">
      <c r="B13" s="2" t="s">
        <v>454</v>
      </c>
      <c r="C13" s="2" t="s">
        <v>455</v>
      </c>
    </row>
    <row r="14" spans="2:14" s="185" customFormat="1">
      <c r="B14" s="2" t="s">
        <v>457</v>
      </c>
      <c r="C14" s="2" t="s">
        <v>458</v>
      </c>
    </row>
    <row r="15" spans="2:14" s="185" customFormat="1" ht="20.149999999999999" customHeight="1">
      <c r="B15" s="475" t="s">
        <v>459</v>
      </c>
      <c r="C15" s="475" t="s">
        <v>460</v>
      </c>
      <c r="D15" s="476" t="s">
        <v>461</v>
      </c>
      <c r="E15" s="476" t="s">
        <v>461</v>
      </c>
      <c r="F15" s="476" t="s">
        <v>461</v>
      </c>
      <c r="G15" s="476" t="s">
        <v>461</v>
      </c>
      <c r="H15" s="476" t="s">
        <v>461</v>
      </c>
      <c r="I15" s="476" t="s">
        <v>461</v>
      </c>
      <c r="J15" s="476" t="s">
        <v>461</v>
      </c>
      <c r="K15" s="476" t="s">
        <v>461</v>
      </c>
      <c r="L15" s="476" t="s">
        <v>461</v>
      </c>
      <c r="M15" s="476" t="s">
        <v>461</v>
      </c>
    </row>
    <row r="16" spans="2:14" s="185" customFormat="1" ht="20.149999999999999" customHeight="1">
      <c r="B16" s="476" t="s">
        <v>459</v>
      </c>
      <c r="C16" s="476" t="s">
        <v>460</v>
      </c>
      <c r="D16" s="318" t="s">
        <v>483</v>
      </c>
      <c r="E16" s="317" t="s">
        <v>484</v>
      </c>
      <c r="F16" s="318" t="s">
        <v>485</v>
      </c>
      <c r="G16" s="318" t="s">
        <v>486</v>
      </c>
      <c r="H16" s="318" t="s">
        <v>487</v>
      </c>
      <c r="I16" s="318" t="s">
        <v>488</v>
      </c>
      <c r="J16" s="318" t="s">
        <v>489</v>
      </c>
      <c r="K16" s="318" t="s">
        <v>490</v>
      </c>
      <c r="L16" s="317" t="s">
        <v>491</v>
      </c>
      <c r="M16" s="317" t="s">
        <v>492</v>
      </c>
    </row>
    <row r="17" spans="2:13" s="185" customFormat="1" ht="20.149999999999999" customHeight="1">
      <c r="B17" s="319" t="s">
        <v>467</v>
      </c>
      <c r="C17" s="319" t="s">
        <v>468</v>
      </c>
      <c r="D17" s="186">
        <v>23977.599999999999</v>
      </c>
      <c r="E17" s="186">
        <v>8599</v>
      </c>
      <c r="F17" s="186">
        <v>92.9</v>
      </c>
      <c r="G17" s="186">
        <v>614.4</v>
      </c>
      <c r="H17" s="186">
        <v>454.8</v>
      </c>
      <c r="I17" s="186">
        <v>87.5</v>
      </c>
      <c r="J17" s="186">
        <v>212.8</v>
      </c>
      <c r="K17" s="186">
        <v>13.5</v>
      </c>
      <c r="L17" s="186">
        <v>407</v>
      </c>
      <c r="M17" s="186">
        <v>1404.5</v>
      </c>
    </row>
    <row r="18" spans="2:13" s="185" customFormat="1" ht="20.149999999999999" customHeight="1">
      <c r="B18" s="319" t="s">
        <v>469</v>
      </c>
      <c r="C18" s="319" t="s">
        <v>468</v>
      </c>
      <c r="D18" s="186">
        <v>100.8</v>
      </c>
      <c r="E18" s="186">
        <v>206.9</v>
      </c>
      <c r="F18" s="187" t="s">
        <v>39</v>
      </c>
      <c r="G18" s="186">
        <v>1.3</v>
      </c>
      <c r="H18" s="186">
        <v>63.4</v>
      </c>
      <c r="I18" s="187" t="s">
        <v>39</v>
      </c>
      <c r="J18" s="187" t="s">
        <v>39</v>
      </c>
      <c r="K18" s="187" t="s">
        <v>39</v>
      </c>
      <c r="L18" s="187" t="s">
        <v>39</v>
      </c>
      <c r="M18" s="186">
        <v>0</v>
      </c>
    </row>
    <row r="19" spans="2:13" s="185" customFormat="1" ht="20.149999999999999" customHeight="1">
      <c r="B19" s="319" t="s">
        <v>475</v>
      </c>
      <c r="C19" s="319" t="s">
        <v>468</v>
      </c>
      <c r="D19" s="186">
        <v>19772.5</v>
      </c>
      <c r="E19" s="186">
        <v>5725.5</v>
      </c>
      <c r="F19" s="186">
        <v>6.2</v>
      </c>
      <c r="G19" s="186">
        <v>12.8</v>
      </c>
      <c r="H19" s="186">
        <v>33.299999999999997</v>
      </c>
      <c r="I19" s="186">
        <v>0.5</v>
      </c>
      <c r="J19" s="186">
        <v>1.3</v>
      </c>
      <c r="K19" s="186">
        <v>0</v>
      </c>
      <c r="L19" s="186">
        <v>3.1</v>
      </c>
      <c r="M19" s="186">
        <v>29.5</v>
      </c>
    </row>
    <row r="20" spans="2:13" s="185" customFormat="1" ht="20.149999999999999" customHeight="1">
      <c r="B20" s="320" t="s">
        <v>456</v>
      </c>
      <c r="C20" s="319" t="s">
        <v>58</v>
      </c>
      <c r="D20" s="186">
        <v>0</v>
      </c>
      <c r="E20" s="186">
        <v>0</v>
      </c>
      <c r="F20" s="187" t="s">
        <v>39</v>
      </c>
      <c r="G20" s="186">
        <v>0</v>
      </c>
      <c r="H20" s="187" t="s">
        <v>39</v>
      </c>
      <c r="I20" s="187" t="s">
        <v>39</v>
      </c>
      <c r="J20" s="186">
        <v>0</v>
      </c>
      <c r="K20" s="186">
        <v>0</v>
      </c>
      <c r="L20" s="186">
        <v>0</v>
      </c>
      <c r="M20" s="186">
        <v>0</v>
      </c>
    </row>
    <row r="21" spans="2:13" s="185" customFormat="1" ht="20.149999999999999" customHeight="1">
      <c r="B21" s="320" t="s">
        <v>456</v>
      </c>
      <c r="C21" s="319" t="s">
        <v>476</v>
      </c>
      <c r="D21" s="186">
        <v>0.9</v>
      </c>
      <c r="E21" s="186">
        <v>0.3</v>
      </c>
      <c r="F21" s="186">
        <v>0.3</v>
      </c>
      <c r="G21" s="186">
        <v>2.5</v>
      </c>
      <c r="H21" s="187" t="s">
        <v>39</v>
      </c>
      <c r="I21" s="186">
        <v>0</v>
      </c>
      <c r="J21" s="186">
        <v>0.2</v>
      </c>
      <c r="K21" s="186">
        <v>0</v>
      </c>
      <c r="L21" s="186">
        <v>0.8</v>
      </c>
      <c r="M21" s="186">
        <v>0.5</v>
      </c>
    </row>
    <row r="22" spans="2:13" s="185" customFormat="1" ht="20.149999999999999" customHeight="1">
      <c r="B22" s="320" t="s">
        <v>456</v>
      </c>
      <c r="C22" s="319" t="s">
        <v>59</v>
      </c>
      <c r="D22" s="186">
        <v>0.8</v>
      </c>
      <c r="E22" s="186">
        <v>0.2</v>
      </c>
      <c r="F22" s="186">
        <v>0.5</v>
      </c>
      <c r="G22" s="186">
        <v>0.3</v>
      </c>
      <c r="H22" s="186">
        <v>0</v>
      </c>
      <c r="I22" s="186">
        <v>0</v>
      </c>
      <c r="J22" s="186">
        <v>0.1</v>
      </c>
      <c r="K22" s="186">
        <v>0</v>
      </c>
      <c r="L22" s="186">
        <v>0.2</v>
      </c>
      <c r="M22" s="186">
        <v>0.9</v>
      </c>
    </row>
    <row r="23" spans="2:13" s="185" customFormat="1" ht="20.149999999999999" customHeight="1">
      <c r="B23" s="320" t="s">
        <v>456</v>
      </c>
      <c r="C23" s="319" t="s">
        <v>477</v>
      </c>
      <c r="D23" s="187" t="s">
        <v>39</v>
      </c>
      <c r="E23" s="187" t="s">
        <v>39</v>
      </c>
      <c r="F23" s="187" t="s">
        <v>39</v>
      </c>
      <c r="G23" s="187" t="s">
        <v>39</v>
      </c>
      <c r="H23" s="187" t="s">
        <v>39</v>
      </c>
      <c r="I23" s="187" t="s">
        <v>39</v>
      </c>
      <c r="J23" s="187" t="s">
        <v>39</v>
      </c>
      <c r="K23" s="187" t="s">
        <v>39</v>
      </c>
      <c r="L23" s="186">
        <v>0.2</v>
      </c>
      <c r="M23" s="186">
        <v>0.1</v>
      </c>
    </row>
    <row r="24" spans="2:13" s="185" customFormat="1" ht="20.149999999999999" customHeight="1">
      <c r="B24" s="320" t="s">
        <v>456</v>
      </c>
      <c r="C24" s="319" t="s">
        <v>478</v>
      </c>
      <c r="D24" s="187" t="s">
        <v>39</v>
      </c>
      <c r="E24" s="187" t="s">
        <v>39</v>
      </c>
      <c r="F24" s="187" t="s">
        <v>39</v>
      </c>
      <c r="G24" s="186">
        <v>0.2</v>
      </c>
      <c r="H24" s="187" t="s">
        <v>39</v>
      </c>
      <c r="I24" s="187" t="s">
        <v>39</v>
      </c>
      <c r="J24" s="187" t="s">
        <v>39</v>
      </c>
      <c r="K24" s="187" t="s">
        <v>39</v>
      </c>
      <c r="L24" s="187" t="s">
        <v>39</v>
      </c>
      <c r="M24" s="186">
        <v>0.1</v>
      </c>
    </row>
    <row r="25" spans="2:13" s="185" customFormat="1" ht="20.149999999999999" customHeight="1">
      <c r="B25" s="320" t="s">
        <v>456</v>
      </c>
      <c r="C25" s="319" t="s">
        <v>479</v>
      </c>
      <c r="D25" s="186">
        <v>340</v>
      </c>
      <c r="E25" s="187" t="s">
        <v>39</v>
      </c>
      <c r="F25" s="186">
        <v>5.3</v>
      </c>
      <c r="G25" s="186">
        <v>3</v>
      </c>
      <c r="H25" s="186">
        <v>8.6999999999999993</v>
      </c>
      <c r="I25" s="187" t="s">
        <v>39</v>
      </c>
      <c r="J25" s="186">
        <v>0</v>
      </c>
      <c r="K25" s="187" t="s">
        <v>39</v>
      </c>
      <c r="L25" s="186">
        <v>0.8</v>
      </c>
      <c r="M25" s="186">
        <v>8.1999999999999993</v>
      </c>
    </row>
    <row r="26" spans="2:13" s="185" customFormat="1" ht="20.149999999999999" customHeight="1">
      <c r="B26" s="320" t="s">
        <v>456</v>
      </c>
      <c r="C26" s="319" t="s">
        <v>163</v>
      </c>
      <c r="D26" s="186">
        <v>16323.8</v>
      </c>
      <c r="E26" s="186">
        <v>4525.5</v>
      </c>
      <c r="F26" s="187" t="s">
        <v>39</v>
      </c>
      <c r="G26" s="187" t="s">
        <v>39</v>
      </c>
      <c r="H26" s="187" t="s">
        <v>39</v>
      </c>
      <c r="I26" s="187" t="s">
        <v>39</v>
      </c>
      <c r="J26" s="187" t="s">
        <v>39</v>
      </c>
      <c r="K26" s="187" t="s">
        <v>39</v>
      </c>
      <c r="L26" s="187" t="s">
        <v>39</v>
      </c>
      <c r="M26" s="186">
        <v>0.3</v>
      </c>
    </row>
    <row r="27" spans="2:13" s="185" customFormat="1" ht="20.149999999999999" customHeight="1">
      <c r="B27" s="320" t="s">
        <v>456</v>
      </c>
      <c r="C27" s="319" t="s">
        <v>154</v>
      </c>
      <c r="D27" s="186">
        <v>2103.9</v>
      </c>
      <c r="E27" s="186">
        <v>817.1</v>
      </c>
      <c r="F27" s="186">
        <v>0.1</v>
      </c>
      <c r="G27" s="186">
        <v>5.8</v>
      </c>
      <c r="H27" s="186">
        <v>24.6</v>
      </c>
      <c r="I27" s="186">
        <v>0.5</v>
      </c>
      <c r="J27" s="186">
        <v>0.1</v>
      </c>
      <c r="K27" s="186">
        <v>0</v>
      </c>
      <c r="L27" s="186">
        <v>0.9</v>
      </c>
      <c r="M27" s="186">
        <v>18.100000000000001</v>
      </c>
    </row>
    <row r="28" spans="2:13" s="185" customFormat="1" ht="20.149999999999999" customHeight="1">
      <c r="B28" s="320" t="s">
        <v>456</v>
      </c>
      <c r="C28" s="319" t="s">
        <v>155</v>
      </c>
      <c r="D28" s="186">
        <v>142</v>
      </c>
      <c r="E28" s="186">
        <v>160.4</v>
      </c>
      <c r="F28" s="186">
        <v>0</v>
      </c>
      <c r="G28" s="186">
        <v>0</v>
      </c>
      <c r="H28" s="187" t="s">
        <v>39</v>
      </c>
      <c r="I28" s="187" t="s">
        <v>39</v>
      </c>
      <c r="J28" s="187" t="s">
        <v>39</v>
      </c>
      <c r="K28" s="186">
        <v>0</v>
      </c>
      <c r="L28" s="186">
        <v>0</v>
      </c>
      <c r="M28" s="186">
        <v>0</v>
      </c>
    </row>
    <row r="29" spans="2:13" s="185" customFormat="1" ht="20.149999999999999" customHeight="1">
      <c r="B29" s="320" t="s">
        <v>456</v>
      </c>
      <c r="C29" s="319" t="s">
        <v>480</v>
      </c>
      <c r="D29" s="186">
        <v>861</v>
      </c>
      <c r="E29" s="186">
        <v>222</v>
      </c>
      <c r="F29" s="186">
        <v>0.1</v>
      </c>
      <c r="G29" s="186">
        <v>0.9</v>
      </c>
      <c r="H29" s="187" t="s">
        <v>39</v>
      </c>
      <c r="I29" s="186">
        <v>0</v>
      </c>
      <c r="J29" s="186">
        <v>0.9</v>
      </c>
      <c r="K29" s="187" t="s">
        <v>39</v>
      </c>
      <c r="L29" s="186">
        <v>0.3</v>
      </c>
      <c r="M29" s="186">
        <v>1.3</v>
      </c>
    </row>
    <row r="30" spans="2:13" s="185" customFormat="1" ht="20.149999999999999" customHeight="1">
      <c r="B30" s="319" t="s">
        <v>85</v>
      </c>
      <c r="C30" s="319" t="s">
        <v>468</v>
      </c>
      <c r="D30" s="186">
        <v>715.6</v>
      </c>
      <c r="E30" s="186">
        <v>747.8</v>
      </c>
      <c r="F30" s="186">
        <v>15.3</v>
      </c>
      <c r="G30" s="186">
        <v>192.8</v>
      </c>
      <c r="H30" s="186">
        <v>64.099999999999994</v>
      </c>
      <c r="I30" s="186">
        <v>17.3</v>
      </c>
      <c r="J30" s="186">
        <v>77.2</v>
      </c>
      <c r="K30" s="186">
        <v>3.4</v>
      </c>
      <c r="L30" s="186">
        <v>147.19999999999999</v>
      </c>
      <c r="M30" s="186">
        <v>248.5</v>
      </c>
    </row>
    <row r="31" spans="2:13" s="185" customFormat="1" ht="20.149999999999999" customHeight="1">
      <c r="B31" s="319" t="s">
        <v>481</v>
      </c>
      <c r="C31" s="319" t="s">
        <v>468</v>
      </c>
      <c r="D31" s="186">
        <v>162.6</v>
      </c>
      <c r="E31" s="186">
        <v>3.6</v>
      </c>
      <c r="F31" s="186">
        <v>2</v>
      </c>
      <c r="G31" s="187" t="s">
        <v>39</v>
      </c>
      <c r="H31" s="186">
        <v>0.2</v>
      </c>
      <c r="I31" s="187" t="s">
        <v>39</v>
      </c>
      <c r="J31" s="187" t="s">
        <v>39</v>
      </c>
      <c r="K31" s="187" t="s">
        <v>39</v>
      </c>
      <c r="L31" s="187" t="s">
        <v>39</v>
      </c>
      <c r="M31" s="186">
        <v>1.9</v>
      </c>
    </row>
    <row r="32" spans="2:13" s="185" customFormat="1" ht="20.149999999999999" customHeight="1">
      <c r="B32" s="319" t="s">
        <v>121</v>
      </c>
      <c r="C32" s="319" t="s">
        <v>468</v>
      </c>
      <c r="D32" s="186">
        <v>1022.8</v>
      </c>
      <c r="E32" s="186">
        <v>777.4</v>
      </c>
      <c r="F32" s="186">
        <v>2</v>
      </c>
      <c r="G32" s="186">
        <v>96</v>
      </c>
      <c r="H32" s="186">
        <v>77.8</v>
      </c>
      <c r="I32" s="186">
        <v>16.100000000000001</v>
      </c>
      <c r="J32" s="186">
        <v>16.899999999999999</v>
      </c>
      <c r="K32" s="186">
        <v>0.4</v>
      </c>
      <c r="L32" s="186">
        <v>17.399999999999999</v>
      </c>
      <c r="M32" s="186">
        <v>84.8</v>
      </c>
    </row>
    <row r="33" spans="2:13" s="185" customFormat="1" ht="20.149999999999999" customHeight="1">
      <c r="B33" s="321" t="s">
        <v>482</v>
      </c>
      <c r="C33" s="321" t="s">
        <v>468</v>
      </c>
      <c r="D33" s="186">
        <v>2203.4</v>
      </c>
      <c r="E33" s="186">
        <v>1137.7</v>
      </c>
      <c r="F33" s="186">
        <v>67.400000000000006</v>
      </c>
      <c r="G33" s="186">
        <v>311.5</v>
      </c>
      <c r="H33" s="186">
        <v>216.1</v>
      </c>
      <c r="I33" s="186">
        <v>53.7</v>
      </c>
      <c r="J33" s="186">
        <v>117.3</v>
      </c>
      <c r="K33" s="186">
        <v>9.6</v>
      </c>
      <c r="L33" s="186">
        <v>239.3</v>
      </c>
      <c r="M33" s="186">
        <v>1039.8</v>
      </c>
    </row>
    <row r="35" spans="2:13">
      <c r="B35" s="188" t="s">
        <v>630</v>
      </c>
      <c r="C35" s="188"/>
    </row>
    <row r="36" spans="2:13">
      <c r="C36" s="312" t="s">
        <v>446</v>
      </c>
      <c r="D36" s="312" t="s">
        <v>447</v>
      </c>
    </row>
    <row r="37" spans="2:13">
      <c r="B37" s="176" t="s">
        <v>445</v>
      </c>
      <c r="C37" s="177">
        <f>SUM('2019 KESIS Energy Balance'!Z59:AE59)</f>
        <v>50.731999999999999</v>
      </c>
      <c r="D37" s="178">
        <f>C37/SUM($C$37:$C$39)</f>
        <v>4.8876454289358787E-2</v>
      </c>
    </row>
    <row r="38" spans="2:13">
      <c r="B38" s="176" t="s">
        <v>423</v>
      </c>
      <c r="C38" s="177">
        <f>SUM('2019 KESIS Energy Balance'!AF59:AH59)</f>
        <v>174.44899999999998</v>
      </c>
      <c r="D38" s="178">
        <f>C38/SUM($C$37:$C$39)</f>
        <v>0.16806844938745466</v>
      </c>
    </row>
    <row r="39" spans="2:13">
      <c r="B39" s="176" t="s">
        <v>424</v>
      </c>
      <c r="C39" s="177">
        <f>SUM('2019 KESIS Energy Balance'!W59:Z59)</f>
        <v>812.7829999999999</v>
      </c>
      <c r="D39" s="178">
        <f>C39/SUM($C$37:$C$39)</f>
        <v>0.78305509632318648</v>
      </c>
    </row>
  </sheetData>
  <mergeCells count="3">
    <mergeCell ref="B15:B16"/>
    <mergeCell ref="C15:C16"/>
    <mergeCell ref="D15:M15"/>
  </mergeCells>
  <phoneticPr fontId="3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topLeftCell="A25" workbookViewId="0">
      <selection activeCell="D37" sqref="D37"/>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627</v>
      </c>
    </row>
    <row r="4" spans="2:14">
      <c r="B4" s="188" t="s">
        <v>631</v>
      </c>
      <c r="C4" s="188"/>
    </row>
    <row r="5" spans="2:14" s="330" customFormat="1" ht="29">
      <c r="B5" s="326"/>
      <c r="C5" s="326" t="s">
        <v>634</v>
      </c>
      <c r="D5" s="326" t="s">
        <v>635</v>
      </c>
      <c r="E5" s="326" t="s">
        <v>416</v>
      </c>
      <c r="F5" s="329" t="s">
        <v>417</v>
      </c>
      <c r="G5" s="329" t="s">
        <v>418</v>
      </c>
      <c r="H5" s="329" t="s">
        <v>419</v>
      </c>
      <c r="I5" s="329" t="s">
        <v>420</v>
      </c>
      <c r="J5" s="329" t="s">
        <v>421</v>
      </c>
      <c r="K5" s="329" t="s">
        <v>422</v>
      </c>
      <c r="L5" s="329" t="s">
        <v>423</v>
      </c>
      <c r="M5" s="329" t="s">
        <v>424</v>
      </c>
      <c r="N5" s="329" t="s">
        <v>425</v>
      </c>
    </row>
    <row r="6" spans="2:14" s="333" customFormat="1" ht="29">
      <c r="B6" s="346" t="s">
        <v>16</v>
      </c>
      <c r="C6" s="347" t="str">
        <f>VLOOKUP($B6,About!$B$31:$E$55,3,0)</f>
        <v>EndUse&gt;Industry&gt;non-ferrous metals</v>
      </c>
      <c r="D6" s="347" t="str">
        <f>VLOOKUP($B6,About!$B$31:$E$55,4,0)</f>
        <v>Primary non-ferrous metals manufacturing</v>
      </c>
      <c r="E6" s="348">
        <f>D40/SUM(D40:H40)</f>
        <v>0.33838301347488775</v>
      </c>
      <c r="F6" s="348">
        <f>D18/SUM(D18:H18)</f>
        <v>0.97029702970297016</v>
      </c>
      <c r="G6" s="349">
        <f>D37/SUM(D37:H37)</f>
        <v>0.40929344366645448</v>
      </c>
      <c r="H6" s="348">
        <f>D38/SUM(D38:H38)</f>
        <v>0.76582278481012667</v>
      </c>
      <c r="I6" s="348">
        <f>SUM(D27:D29)/SUM(D27:H29)</f>
        <v>0.10526315789473685</v>
      </c>
      <c r="J6" s="349">
        <f>D39/SUM(D39:H39)</f>
        <v>0.59027777777777779</v>
      </c>
      <c r="K6" s="346" t="s">
        <v>433</v>
      </c>
      <c r="L6" s="348">
        <f>SUM(D30:D32)/SUM(D30:H32)</f>
        <v>0.93931398416886547</v>
      </c>
      <c r="M6" s="348">
        <f>SUM(D34:D35)/SUM(D34:H35)</f>
        <v>0.38990825688073388</v>
      </c>
      <c r="N6" s="346" t="s">
        <v>433</v>
      </c>
    </row>
    <row r="7" spans="2:14" s="333" customFormat="1" ht="101.5">
      <c r="B7" s="350" t="s">
        <v>17</v>
      </c>
      <c r="C7" s="351" t="str">
        <f>VLOOKUP($B7,About!$B$31:$E$55,3,0)</f>
        <v>EndUse&gt;Industry&gt;non-ferrous metals</v>
      </c>
      <c r="D7" s="351" t="str">
        <f>VLOOKUP($B7,About!$B$31:$E$55,4,0)</f>
        <v>Metal Foundry, Structural Metal Products, Tank and Steam Generator Manufacturing, Weapons and Gun Ammunition Manufacturing, other Metalworking Products Manufacturing</v>
      </c>
      <c r="E7" s="352">
        <f>1-E6</f>
        <v>0.66161698652511225</v>
      </c>
      <c r="F7" s="352">
        <f t="shared" ref="F7:M7" si="0">1-F6</f>
        <v>2.970297029702984E-2</v>
      </c>
      <c r="G7" s="352">
        <f t="shared" si="0"/>
        <v>0.59070655633354552</v>
      </c>
      <c r="H7" s="352">
        <f t="shared" si="0"/>
        <v>0.23417721518987333</v>
      </c>
      <c r="I7" s="352">
        <f t="shared" si="0"/>
        <v>0.89473684210526316</v>
      </c>
      <c r="J7" s="352">
        <f t="shared" si="0"/>
        <v>0.40972222222222221</v>
      </c>
      <c r="K7" s="350" t="s">
        <v>432</v>
      </c>
      <c r="L7" s="352">
        <f t="shared" si="0"/>
        <v>6.0686015831134532E-2</v>
      </c>
      <c r="M7" s="352">
        <f t="shared" si="0"/>
        <v>0.61009174311926606</v>
      </c>
      <c r="N7" s="350" t="s">
        <v>432</v>
      </c>
    </row>
    <row r="8" spans="2:14" s="327" customFormat="1">
      <c r="B8" s="327" t="s">
        <v>495</v>
      </c>
      <c r="E8" s="328">
        <f t="shared" ref="E8:N8" si="1">SUM(E6:E7)</f>
        <v>1</v>
      </c>
      <c r="F8" s="328">
        <f t="shared" si="1"/>
        <v>1</v>
      </c>
      <c r="G8" s="328">
        <f t="shared" si="1"/>
        <v>1</v>
      </c>
      <c r="H8" s="328">
        <f t="shared" si="1"/>
        <v>1</v>
      </c>
      <c r="I8" s="328">
        <f t="shared" si="1"/>
        <v>1</v>
      </c>
      <c r="J8" s="328">
        <f t="shared" si="1"/>
        <v>1</v>
      </c>
      <c r="K8" s="328">
        <f t="shared" si="1"/>
        <v>0</v>
      </c>
      <c r="L8" s="328">
        <f t="shared" si="1"/>
        <v>1</v>
      </c>
      <c r="M8" s="328">
        <f t="shared" si="1"/>
        <v>1</v>
      </c>
      <c r="N8" s="328">
        <f t="shared" si="1"/>
        <v>0</v>
      </c>
    </row>
    <row r="10" spans="2:14" s="185" customFormat="1">
      <c r="B10" s="188" t="s">
        <v>633</v>
      </c>
      <c r="C10" s="2"/>
    </row>
    <row r="11" spans="2:14" s="185" customFormat="1">
      <c r="B11" s="2" t="s">
        <v>450</v>
      </c>
      <c r="C11" s="2" t="s">
        <v>451</v>
      </c>
    </row>
    <row r="12" spans="2:14" s="185" customFormat="1">
      <c r="B12" s="2" t="s">
        <v>452</v>
      </c>
      <c r="C12" s="2" t="s">
        <v>496</v>
      </c>
    </row>
    <row r="13" spans="2:14" s="185" customFormat="1">
      <c r="B13" s="2" t="s">
        <v>454</v>
      </c>
      <c r="C13" s="2" t="s">
        <v>455</v>
      </c>
    </row>
    <row r="14" spans="2:14" s="185" customFormat="1">
      <c r="B14" s="2" t="s">
        <v>457</v>
      </c>
      <c r="C14" s="2" t="s">
        <v>458</v>
      </c>
    </row>
    <row r="15" spans="2:14" s="185" customFormat="1" ht="20.149999999999999" customHeight="1">
      <c r="B15" s="475" t="s">
        <v>459</v>
      </c>
      <c r="C15" s="475" t="s">
        <v>460</v>
      </c>
      <c r="D15" s="477" t="s">
        <v>461</v>
      </c>
      <c r="E15" s="477" t="s">
        <v>461</v>
      </c>
      <c r="F15" s="477" t="s">
        <v>461</v>
      </c>
      <c r="G15" s="477" t="s">
        <v>461</v>
      </c>
      <c r="H15" s="477" t="s">
        <v>461</v>
      </c>
    </row>
    <row r="16" spans="2:14" s="185" customFormat="1" ht="20.149999999999999" customHeight="1">
      <c r="B16" s="476" t="s">
        <v>459</v>
      </c>
      <c r="C16" s="476" t="s">
        <v>460</v>
      </c>
      <c r="D16" s="318" t="s">
        <v>497</v>
      </c>
      <c r="E16" s="317" t="s">
        <v>498</v>
      </c>
      <c r="F16" s="317" t="s">
        <v>499</v>
      </c>
      <c r="G16" s="317" t="s">
        <v>500</v>
      </c>
      <c r="H16" s="317" t="s">
        <v>501</v>
      </c>
    </row>
    <row r="17" spans="2:8" s="185" customFormat="1" ht="20.149999999999999" customHeight="1">
      <c r="B17" s="319" t="s">
        <v>467</v>
      </c>
      <c r="C17" s="319" t="s">
        <v>468</v>
      </c>
      <c r="D17" s="186">
        <v>1798.8</v>
      </c>
      <c r="E17" s="186">
        <v>307.2</v>
      </c>
      <c r="F17" s="186">
        <v>335.9</v>
      </c>
      <c r="G17" s="186">
        <v>47.5</v>
      </c>
      <c r="H17" s="186">
        <v>1404.5</v>
      </c>
    </row>
    <row r="18" spans="2:8" s="185" customFormat="1" ht="20.149999999999999" customHeight="1">
      <c r="B18" s="319" t="s">
        <v>469</v>
      </c>
      <c r="C18" s="319" t="s">
        <v>468</v>
      </c>
      <c r="D18" s="186">
        <v>284.2</v>
      </c>
      <c r="E18" s="186">
        <v>6.1</v>
      </c>
      <c r="F18" s="187" t="s">
        <v>39</v>
      </c>
      <c r="G18" s="187" t="s">
        <v>39</v>
      </c>
      <c r="H18" s="186">
        <v>2.6</v>
      </c>
    </row>
    <row r="19" spans="2:8" s="185" customFormat="1" ht="20.149999999999999" customHeight="1">
      <c r="B19" s="320" t="s">
        <v>456</v>
      </c>
      <c r="C19" s="319" t="s">
        <v>470</v>
      </c>
      <c r="D19" s="187" t="s">
        <v>39</v>
      </c>
      <c r="E19" s="186">
        <v>0.1</v>
      </c>
      <c r="F19" s="187" t="s">
        <v>39</v>
      </c>
      <c r="G19" s="187" t="s">
        <v>39</v>
      </c>
      <c r="H19" s="186">
        <v>0</v>
      </c>
    </row>
    <row r="20" spans="2:8" s="185" customFormat="1" ht="20.149999999999999" customHeight="1">
      <c r="B20" s="320" t="s">
        <v>456</v>
      </c>
      <c r="C20" s="319" t="s">
        <v>136</v>
      </c>
      <c r="D20" s="187" t="s">
        <v>39</v>
      </c>
      <c r="E20" s="187" t="s">
        <v>39</v>
      </c>
      <c r="F20" s="187" t="s">
        <v>39</v>
      </c>
      <c r="G20" s="187" t="s">
        <v>39</v>
      </c>
      <c r="H20" s="186">
        <v>0</v>
      </c>
    </row>
    <row r="21" spans="2:8" s="185" customFormat="1" ht="20.149999999999999" customHeight="1">
      <c r="B21" s="320" t="s">
        <v>456</v>
      </c>
      <c r="C21" s="319" t="s">
        <v>137</v>
      </c>
      <c r="D21" s="186">
        <v>131.6</v>
      </c>
      <c r="E21" s="186">
        <v>4.5</v>
      </c>
      <c r="F21" s="187" t="s">
        <v>39</v>
      </c>
      <c r="G21" s="187" t="s">
        <v>39</v>
      </c>
      <c r="H21" s="187" t="s">
        <v>39</v>
      </c>
    </row>
    <row r="22" spans="2:8" s="185" customFormat="1" ht="20.149999999999999" customHeight="1">
      <c r="B22" s="320" t="s">
        <v>456</v>
      </c>
      <c r="C22" s="319" t="s">
        <v>471</v>
      </c>
      <c r="D22" s="186">
        <v>131.1</v>
      </c>
      <c r="E22" s="187" t="s">
        <v>39</v>
      </c>
      <c r="F22" s="187" t="s">
        <v>39</v>
      </c>
      <c r="G22" s="187" t="s">
        <v>39</v>
      </c>
      <c r="H22" s="187" t="s">
        <v>39</v>
      </c>
    </row>
    <row r="23" spans="2:8" s="185" customFormat="1" ht="20.149999999999999" customHeight="1">
      <c r="B23" s="320" t="s">
        <v>456</v>
      </c>
      <c r="C23" s="319" t="s">
        <v>472</v>
      </c>
      <c r="D23" s="187" t="s">
        <v>39</v>
      </c>
      <c r="E23" s="187" t="s">
        <v>39</v>
      </c>
      <c r="F23" s="187" t="s">
        <v>39</v>
      </c>
      <c r="G23" s="187" t="s">
        <v>39</v>
      </c>
      <c r="H23" s="187" t="s">
        <v>39</v>
      </c>
    </row>
    <row r="24" spans="2:8" s="185" customFormat="1" ht="20.149999999999999" customHeight="1">
      <c r="B24" s="320" t="s">
        <v>456</v>
      </c>
      <c r="C24" s="319" t="s">
        <v>473</v>
      </c>
      <c r="D24" s="186">
        <v>21.4</v>
      </c>
      <c r="E24" s="186">
        <v>1.5</v>
      </c>
      <c r="F24" s="187" t="s">
        <v>39</v>
      </c>
      <c r="G24" s="187" t="s">
        <v>39</v>
      </c>
      <c r="H24" s="186">
        <v>2.6</v>
      </c>
    </row>
    <row r="25" spans="2:8" s="185" customFormat="1" ht="20.149999999999999" customHeight="1">
      <c r="B25" s="320" t="s">
        <v>456</v>
      </c>
      <c r="C25" s="319" t="s">
        <v>474</v>
      </c>
      <c r="D25" s="187" t="s">
        <v>39</v>
      </c>
      <c r="E25" s="187" t="s">
        <v>39</v>
      </c>
      <c r="F25" s="187" t="s">
        <v>39</v>
      </c>
      <c r="G25" s="187" t="s">
        <v>39</v>
      </c>
      <c r="H25" s="186">
        <v>0</v>
      </c>
    </row>
    <row r="26" spans="2:8" s="185" customFormat="1" ht="20.149999999999999" customHeight="1">
      <c r="B26" s="319" t="s">
        <v>475</v>
      </c>
      <c r="C26" s="319" t="s">
        <v>468</v>
      </c>
      <c r="D26" s="186">
        <v>335.5</v>
      </c>
      <c r="E26" s="186">
        <v>17.600000000000001</v>
      </c>
      <c r="F26" s="186">
        <v>13.5</v>
      </c>
      <c r="G26" s="186">
        <v>5.4</v>
      </c>
      <c r="H26" s="186">
        <v>26.6</v>
      </c>
    </row>
    <row r="27" spans="2:8" s="185" customFormat="1" ht="20.149999999999999" customHeight="1">
      <c r="B27" s="320" t="s">
        <v>456</v>
      </c>
      <c r="C27" s="319" t="s">
        <v>58</v>
      </c>
      <c r="D27" s="186">
        <v>0</v>
      </c>
      <c r="E27" s="186">
        <v>0</v>
      </c>
      <c r="F27" s="186">
        <v>0</v>
      </c>
      <c r="G27" s="187" t="s">
        <v>39</v>
      </c>
      <c r="H27" s="186">
        <v>0.1</v>
      </c>
    </row>
    <row r="28" spans="2:8" s="185" customFormat="1" ht="20.149999999999999" customHeight="1">
      <c r="B28" s="320" t="s">
        <v>456</v>
      </c>
      <c r="C28" s="319" t="s">
        <v>476</v>
      </c>
      <c r="D28" s="186">
        <v>0.1</v>
      </c>
      <c r="E28" s="186">
        <v>0.4</v>
      </c>
      <c r="F28" s="186">
        <v>0</v>
      </c>
      <c r="G28" s="186">
        <v>0</v>
      </c>
      <c r="H28" s="186">
        <v>0.9</v>
      </c>
    </row>
    <row r="29" spans="2:8" s="185" customFormat="1" ht="20.149999999999999" customHeight="1">
      <c r="B29" s="320" t="s">
        <v>456</v>
      </c>
      <c r="C29" s="319" t="s">
        <v>59</v>
      </c>
      <c r="D29" s="186">
        <v>0.3</v>
      </c>
      <c r="E29" s="186">
        <v>0.5</v>
      </c>
      <c r="F29" s="186">
        <v>0.4</v>
      </c>
      <c r="G29" s="186">
        <v>0.1</v>
      </c>
      <c r="H29" s="186">
        <v>1</v>
      </c>
    </row>
    <row r="30" spans="2:8" s="185" customFormat="1" ht="20.149999999999999" customHeight="1">
      <c r="B30" s="320" t="s">
        <v>456</v>
      </c>
      <c r="C30" s="319" t="s">
        <v>477</v>
      </c>
      <c r="D30" s="186">
        <v>0</v>
      </c>
      <c r="E30" s="186">
        <v>0.2</v>
      </c>
      <c r="F30" s="186">
        <v>0.4</v>
      </c>
      <c r="G30" s="187" t="s">
        <v>39</v>
      </c>
      <c r="H30" s="186">
        <v>0</v>
      </c>
    </row>
    <row r="31" spans="2:8" s="185" customFormat="1" ht="20.149999999999999" customHeight="1">
      <c r="B31" s="320" t="s">
        <v>456</v>
      </c>
      <c r="C31" s="319" t="s">
        <v>478</v>
      </c>
      <c r="D31" s="187" t="s">
        <v>39</v>
      </c>
      <c r="E31" s="186">
        <v>0.3</v>
      </c>
      <c r="F31" s="187" t="s">
        <v>39</v>
      </c>
      <c r="G31" s="187" t="s">
        <v>39</v>
      </c>
      <c r="H31" s="187" t="s">
        <v>39</v>
      </c>
    </row>
    <row r="32" spans="2:8" s="185" customFormat="1" ht="20.149999999999999" customHeight="1">
      <c r="B32" s="320" t="s">
        <v>456</v>
      </c>
      <c r="C32" s="319" t="s">
        <v>479</v>
      </c>
      <c r="D32" s="186">
        <v>35.6</v>
      </c>
      <c r="E32" s="186">
        <v>0.1</v>
      </c>
      <c r="F32" s="186">
        <v>0.4</v>
      </c>
      <c r="G32" s="187" t="s">
        <v>39</v>
      </c>
      <c r="H32" s="186">
        <v>0.9</v>
      </c>
    </row>
    <row r="33" spans="2:8" s="185" customFormat="1" ht="20.149999999999999" customHeight="1">
      <c r="B33" s="320" t="s">
        <v>456</v>
      </c>
      <c r="C33" s="319" t="s">
        <v>163</v>
      </c>
      <c r="D33" s="187" t="s">
        <v>39</v>
      </c>
      <c r="E33" s="187" t="s">
        <v>39</v>
      </c>
      <c r="F33" s="187" t="s">
        <v>39</v>
      </c>
      <c r="G33" s="187" t="s">
        <v>39</v>
      </c>
      <c r="H33" s="187" t="s">
        <v>39</v>
      </c>
    </row>
    <row r="34" spans="2:8" s="185" customFormat="1" ht="20.149999999999999" customHeight="1">
      <c r="B34" s="320" t="s">
        <v>456</v>
      </c>
      <c r="C34" s="319" t="s">
        <v>154</v>
      </c>
      <c r="D34" s="186">
        <v>24.3</v>
      </c>
      <c r="E34" s="186">
        <v>11.1</v>
      </c>
      <c r="F34" s="186">
        <v>4.4000000000000004</v>
      </c>
      <c r="G34" s="186">
        <v>0.4</v>
      </c>
      <c r="H34" s="186">
        <v>23.3</v>
      </c>
    </row>
    <row r="35" spans="2:8" s="185" customFormat="1" ht="20.149999999999999" customHeight="1">
      <c r="B35" s="320" t="s">
        <v>456</v>
      </c>
      <c r="C35" s="319" t="s">
        <v>155</v>
      </c>
      <c r="D35" s="186">
        <v>1.2</v>
      </c>
      <c r="E35" s="186">
        <v>0</v>
      </c>
      <c r="F35" s="186">
        <v>0.4</v>
      </c>
      <c r="G35" s="186">
        <v>0</v>
      </c>
      <c r="H35" s="186">
        <v>0.3</v>
      </c>
    </row>
    <row r="36" spans="2:8" s="185" customFormat="1" ht="20.149999999999999" customHeight="1">
      <c r="B36" s="320" t="s">
        <v>456</v>
      </c>
      <c r="C36" s="319" t="s">
        <v>480</v>
      </c>
      <c r="D36" s="186">
        <v>274.2</v>
      </c>
      <c r="E36" s="186">
        <v>5</v>
      </c>
      <c r="F36" s="186">
        <v>7.4</v>
      </c>
      <c r="G36" s="186">
        <v>4.8</v>
      </c>
      <c r="H36" s="186">
        <v>0.1</v>
      </c>
    </row>
    <row r="37" spans="2:8" s="185" customFormat="1" ht="20.149999999999999" customHeight="1">
      <c r="B37" s="319" t="s">
        <v>85</v>
      </c>
      <c r="C37" s="319" t="s">
        <v>468</v>
      </c>
      <c r="D37" s="186">
        <v>257.2</v>
      </c>
      <c r="E37" s="186">
        <v>22.8</v>
      </c>
      <c r="F37" s="186">
        <v>62.4</v>
      </c>
      <c r="G37" s="186">
        <v>13</v>
      </c>
      <c r="H37" s="186">
        <v>273</v>
      </c>
    </row>
    <row r="38" spans="2:8" s="185" customFormat="1" ht="20.149999999999999" customHeight="1">
      <c r="B38" s="319" t="s">
        <v>481</v>
      </c>
      <c r="C38" s="319" t="s">
        <v>468</v>
      </c>
      <c r="D38" s="186">
        <v>84.7</v>
      </c>
      <c r="E38" s="186">
        <v>0.1</v>
      </c>
      <c r="F38" s="186">
        <v>9.1999999999999993</v>
      </c>
      <c r="G38" s="187" t="s">
        <v>39</v>
      </c>
      <c r="H38" s="186">
        <v>16.600000000000001</v>
      </c>
    </row>
    <row r="39" spans="2:8" s="185" customFormat="1" ht="20.149999999999999" customHeight="1">
      <c r="B39" s="319" t="s">
        <v>121</v>
      </c>
      <c r="C39" s="319" t="s">
        <v>468</v>
      </c>
      <c r="D39" s="186">
        <v>8.5</v>
      </c>
      <c r="E39" s="186">
        <v>0</v>
      </c>
      <c r="F39" s="187" t="s">
        <v>39</v>
      </c>
      <c r="G39" s="186">
        <v>1.8</v>
      </c>
      <c r="H39" s="186">
        <v>4.0999999999999996</v>
      </c>
    </row>
    <row r="40" spans="2:8" s="185" customFormat="1" ht="20.149999999999999" customHeight="1">
      <c r="B40" s="321" t="s">
        <v>482</v>
      </c>
      <c r="C40" s="321" t="s">
        <v>468</v>
      </c>
      <c r="D40" s="186">
        <v>828.7</v>
      </c>
      <c r="E40" s="186">
        <v>260.7</v>
      </c>
      <c r="F40" s="186">
        <v>250.8</v>
      </c>
      <c r="G40" s="186">
        <v>27.3</v>
      </c>
      <c r="H40" s="186">
        <v>1081.5</v>
      </c>
    </row>
    <row r="42" spans="2:8">
      <c r="B42" s="188" t="s">
        <v>630</v>
      </c>
      <c r="C42" s="188"/>
    </row>
    <row r="43" spans="2:8">
      <c r="C43" s="148" t="s">
        <v>446</v>
      </c>
      <c r="D43" s="148" t="s">
        <v>447</v>
      </c>
    </row>
    <row r="44" spans="2:8">
      <c r="B44" s="176" t="s">
        <v>445</v>
      </c>
      <c r="C44" s="177">
        <f>SUM('2019 KESIS Energy Balance'!Z62:AE62)</f>
        <v>3.2590000000000003</v>
      </c>
      <c r="D44" s="178">
        <f>C44/SUM($C$44:$C$46)</f>
        <v>0.1176789196215787</v>
      </c>
    </row>
    <row r="45" spans="2:8">
      <c r="B45" s="176" t="s">
        <v>423</v>
      </c>
      <c r="C45" s="177">
        <f>SUM('2019 KESIS Energy Balance'!AF62:AH62)</f>
        <v>12.266999999999999</v>
      </c>
      <c r="D45" s="178">
        <f>C45/SUM($C$44:$C$46)</f>
        <v>0.44294793095977469</v>
      </c>
    </row>
    <row r="46" spans="2:8">
      <c r="B46" s="176" t="s">
        <v>424</v>
      </c>
      <c r="C46" s="177">
        <f>SUM('2019 KESIS Energy Balance'!W62:Y62)</f>
        <v>12.167999999999999</v>
      </c>
      <c r="D46" s="178">
        <f>C46/SUM($C$44:$C$46)</f>
        <v>0.43937314941864664</v>
      </c>
    </row>
  </sheetData>
  <mergeCells count="3">
    <mergeCell ref="B15:B16"/>
    <mergeCell ref="C15:C16"/>
    <mergeCell ref="D15:H15"/>
  </mergeCells>
  <phoneticPr fontId="3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3" zoomScale="85" zoomScaleNormal="85" workbookViewId="0">
      <selection activeCell="I31" sqref="I31"/>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29" width="19.6328125" style="148" customWidth="1"/>
    <col min="30" max="16384" width="8.6328125" style="148"/>
  </cols>
  <sheetData>
    <row r="2" spans="2:14">
      <c r="B2" s="311" t="s">
        <v>628</v>
      </c>
    </row>
    <row r="4" spans="2:14">
      <c r="B4" s="188" t="s">
        <v>631</v>
      </c>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ht="145">
      <c r="B6" s="355" t="s">
        <v>18</v>
      </c>
      <c r="C6" s="356" t="str">
        <f>VLOOKUP($B6,About!$B$31:$E$55,3,0)</f>
        <v>EndUse&gt;Industry&gt;machinery</v>
      </c>
      <c r="D6" s="356" t="str">
        <f>VLOOKUP($B6,About!$B$31:$E$55,4,0)</f>
        <v>Semiconductor manufacturing business, electronic component manufacturing business, computer and peripheral device manufacturing business, communication and broadcasting equipment manufacturing business, video and audio equipment manufacturing business</v>
      </c>
      <c r="E6" s="357">
        <f>SUM(D36:H36)/SUM($D$36:$AC$36)</f>
        <v>0.55477986857442951</v>
      </c>
      <c r="F6" s="357">
        <f>SUM(D21:H21)/SUM($D$21:$AC$21)</f>
        <v>0</v>
      </c>
      <c r="G6" s="357">
        <f>SUM(D33:H33)/SUM($D$33:$AC$33)</f>
        <v>0.5136790714812085</v>
      </c>
      <c r="H6" s="357">
        <f>SUM(D34:H34)/SUM($D$34:$AC$34)</f>
        <v>0.9375</v>
      </c>
      <c r="I6" s="357">
        <f>SUM(D23:H25)/SUM($D$23:$AC$25)</f>
        <v>1.0554089709762534E-2</v>
      </c>
      <c r="J6" s="357">
        <f>SUM(D35:H35)/SUM($D$35:$AC$35)</f>
        <v>0.80044101433296577</v>
      </c>
      <c r="K6" s="194" t="s">
        <v>433</v>
      </c>
      <c r="L6" s="357">
        <f>SUM(D26:H28)/SUM($D$26:$AC$28)</f>
        <v>0</v>
      </c>
      <c r="M6" s="357">
        <f>SUM(D30:H31)/SUM($D$30:$AC$31)</f>
        <v>4.0089086859688192E-2</v>
      </c>
      <c r="N6" s="194" t="s">
        <v>433</v>
      </c>
    </row>
    <row r="7" spans="2:14" ht="145">
      <c r="B7" s="358" t="s">
        <v>19</v>
      </c>
      <c r="C7" s="359" t="str">
        <f>VLOOKUP($B7,About!$B$31:$E$55,3,0)</f>
        <v>EndUse&gt;Industry&gt;machinery</v>
      </c>
      <c r="D7" s="359" t="str">
        <f>VLOOKUP($B7,About!$B$31:$E$55,4,0)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60">
        <f>SUM(N36:S36)/SUM($D$36:$AC$36)</f>
        <v>9.660932276121792E-2</v>
      </c>
      <c r="F7" s="360">
        <f>SUM(N21:S21)/SUM($D$21:$AC$21)</f>
        <v>0</v>
      </c>
      <c r="G7" s="360">
        <f>SUM(N33:S33)/SUM($D$33:$AC$33)</f>
        <v>7.5580324244657326E-2</v>
      </c>
      <c r="H7" s="360">
        <f>SUM(N34:S34)/SUM($D$34:$AC$34)</f>
        <v>0</v>
      </c>
      <c r="I7" s="360">
        <f>SUM(N23:S25)/SUM($D$23:$AC$25)</f>
        <v>1.3192612137203167E-2</v>
      </c>
      <c r="J7" s="360">
        <f>SUM(N35:S35)/SUM($D$35:$AC$35)</f>
        <v>0.16317530319735396</v>
      </c>
      <c r="K7" s="361" t="s">
        <v>432</v>
      </c>
      <c r="L7" s="360">
        <f>SUM(N26:S28)/SUM($D$26:$AC$28)</f>
        <v>1.515151515151515E-2</v>
      </c>
      <c r="M7" s="360">
        <f>SUM(N30:S31)/SUM($D$30:$AC$31)</f>
        <v>5.1224944320712694E-2</v>
      </c>
      <c r="N7" s="361" t="s">
        <v>432</v>
      </c>
    </row>
    <row r="8" spans="2:14" ht="188.5">
      <c r="B8" s="362" t="s">
        <v>20</v>
      </c>
      <c r="C8" s="363" t="str">
        <f>VLOOKUP($B8,About!$B$31:$E$55,3,0)</f>
        <v>EndUse&gt;Industry&gt;machinery</v>
      </c>
      <c r="D8" s="363" t="str">
        <f>VLOOKUP($B8,About!$B$31:$E$55,4,0)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64">
        <f>SUM(I36:M36,T36:U36)/SUM($D$36:$AC$36)</f>
        <v>0.15081916815043489</v>
      </c>
      <c r="F8" s="364">
        <f>SUM(I21:M21,T21:U21)/SUM($D$21:$AC$21)</f>
        <v>1</v>
      </c>
      <c r="G8" s="364">
        <f>SUM(I33:M33,T33:U33)/SUM($D$33:$AC$33)</f>
        <v>6.0058953574060409E-2</v>
      </c>
      <c r="H8" s="364">
        <f>SUM(I34:M34,T34:U34)/SUM($D$34:$AC$34)</f>
        <v>6.25E-2</v>
      </c>
      <c r="I8" s="364">
        <f>SUM(I23:M25,T23:U25)/SUM($D$23:$AC$25)</f>
        <v>5.4089709762532981E-2</v>
      </c>
      <c r="J8" s="364">
        <f>SUM(I35:M35,T35:U35)/SUM($D$35:$AC$35)</f>
        <v>7.1664829106945997E-3</v>
      </c>
      <c r="K8" s="365" t="s">
        <v>432</v>
      </c>
      <c r="L8" s="364">
        <f>SUM(I26:M28,,T26:U28)/SUM($D$26:$AC$28)</f>
        <v>0.33333333333333337</v>
      </c>
      <c r="M8" s="364">
        <f>SUM(I30:M31,T30:U31)/SUM($D$30:$AC$31)</f>
        <v>0.19376391982182625</v>
      </c>
      <c r="N8" s="365" t="s">
        <v>432</v>
      </c>
    </row>
    <row r="9" spans="2:14" ht="116">
      <c r="B9" s="366" t="s">
        <v>21</v>
      </c>
      <c r="C9" s="367" t="str">
        <f>VLOOKUP($B9,About!$B$31:$E$55,3,0)</f>
        <v>EndUse&gt;Industry&gt;transportation equiment</v>
      </c>
      <c r="D9" s="367" t="str">
        <f>VLOOKUP($B9,About!$B$31:$E$55,4,0)</f>
        <v>Automobile engine and automobile manufacturing business, automobile body and trailer manufacturing business, new automobile parts manufacturing business, automobile remanufactured parts manufacturing business</v>
      </c>
      <c r="E9" s="368">
        <f>SUM(I37:M37,V36:Y36)/SUM($D$36:$AC$36)</f>
        <v>0.15746730372628637</v>
      </c>
      <c r="F9" s="368">
        <f>SUM(V21:Y21)/SUM($D$21:$AC$21)</f>
        <v>0</v>
      </c>
      <c r="G9" s="368">
        <f>SUM(V33:Y33)/SUM($D$33:$AC$33)</f>
        <v>0.31553979366249074</v>
      </c>
      <c r="H9" s="368">
        <f>SUM(V34:Y34)/SUM($D$34:$AC$34)</f>
        <v>0</v>
      </c>
      <c r="I9" s="368">
        <f>SUM(V23:Y25)/SUM($D$23:$AC$25)</f>
        <v>0.46569920844327173</v>
      </c>
      <c r="J9" s="368">
        <f>SUM(V35:Y35)/SUM($D$35:$AC$35)</f>
        <v>2.9217199558985673E-2</v>
      </c>
      <c r="K9" s="369" t="s">
        <v>432</v>
      </c>
      <c r="L9" s="368">
        <f>SUM(V26:Y28)/SUM($D$26:$AC$28)</f>
        <v>0.10101010101010101</v>
      </c>
      <c r="M9" s="368">
        <f>SUM(V30:Y31)/SUM($D$30:$AC$31)</f>
        <v>0.47216035634743875</v>
      </c>
      <c r="N9" s="369" t="s">
        <v>432</v>
      </c>
    </row>
    <row r="10" spans="2:14" ht="101.5">
      <c r="B10" s="370" t="s">
        <v>22</v>
      </c>
      <c r="C10" s="371" t="str">
        <f>VLOOKUP($B10,About!$B$31:$E$55,3,0)</f>
        <v>EndUse&gt;Industry&gt;transportation equiment</v>
      </c>
      <c r="D10" s="371" t="str">
        <f>VLOOKUP($B10,About!$B$31:$E$55,4,0)</f>
        <v>Ship and boat construction business, railway equipment manufacturing business, aircraft, spaceship and parts manufacturing business, and other transportation equipment manufacturing business</v>
      </c>
      <c r="E10" s="372">
        <f>SUM(Z36:AD36)/SUM($D$36:$AC$36)</f>
        <v>4.0324336787631136E-2</v>
      </c>
      <c r="F10" s="372">
        <f>SUM(Z21:AC21)/SUM($D$21:$AC$21)</f>
        <v>0</v>
      </c>
      <c r="G10" s="372">
        <f>SUM(Z33:AC33)/SUM($D$33:$AC$33)</f>
        <v>3.5141857037582908E-2</v>
      </c>
      <c r="H10" s="372">
        <f>SUM(Z34:AC34)/SUM($D$34:$AC$34)</f>
        <v>0</v>
      </c>
      <c r="I10" s="372">
        <f>SUM(Z23:AC25)/SUM($D$23:$AC$25)</f>
        <v>0.45646437994722949</v>
      </c>
      <c r="J10" s="372">
        <f>SUM(Z35:AC35)/SUM($D$35:$AC$35)</f>
        <v>0</v>
      </c>
      <c r="K10" s="373" t="s">
        <v>432</v>
      </c>
      <c r="L10" s="372">
        <f>SUM(Z26:AC28)/SUM($D$26:$AC$28)</f>
        <v>0.5505050505050505</v>
      </c>
      <c r="M10" s="372">
        <f>SUM(Z30:AC31)/SUM($D$30:$AC$31)</f>
        <v>0.24276169265033407</v>
      </c>
      <c r="N10" s="373" t="s">
        <v>432</v>
      </c>
    </row>
    <row r="11" spans="2:14" s="151" customFormat="1">
      <c r="B11" s="354" t="s">
        <v>645</v>
      </c>
      <c r="C11" s="313"/>
      <c r="D11" s="313"/>
      <c r="E11" s="314">
        <f>SUM(E6:E10)</f>
        <v>0.99999999999999978</v>
      </c>
      <c r="F11" s="314">
        <f t="shared" ref="F11:M11" si="0">SUM(F6:F10)</f>
        <v>1</v>
      </c>
      <c r="G11" s="314">
        <f t="shared" si="0"/>
        <v>0.99999999999999989</v>
      </c>
      <c r="H11" s="314">
        <f t="shared" si="0"/>
        <v>1</v>
      </c>
      <c r="I11" s="314">
        <f t="shared" si="0"/>
        <v>1</v>
      </c>
      <c r="J11" s="314">
        <f t="shared" si="0"/>
        <v>1</v>
      </c>
      <c r="K11" s="149" t="s">
        <v>432</v>
      </c>
      <c r="L11" s="314">
        <f t="shared" si="0"/>
        <v>1</v>
      </c>
      <c r="M11" s="314">
        <f t="shared" si="0"/>
        <v>0.99999999999999989</v>
      </c>
      <c r="N11" s="149" t="s">
        <v>432</v>
      </c>
    </row>
    <row r="13" spans="2:14" s="185" customFormat="1">
      <c r="B13" s="188" t="s">
        <v>633</v>
      </c>
      <c r="C13" s="2"/>
    </row>
    <row r="14" spans="2:14" s="185" customFormat="1">
      <c r="B14" s="2" t="s">
        <v>450</v>
      </c>
      <c r="C14" s="2" t="s">
        <v>451</v>
      </c>
    </row>
    <row r="15" spans="2:14" s="185" customFormat="1">
      <c r="B15" s="2" t="s">
        <v>452</v>
      </c>
      <c r="C15" s="2" t="s">
        <v>528</v>
      </c>
    </row>
    <row r="16" spans="2:14" s="185" customFormat="1">
      <c r="B16" s="2" t="s">
        <v>454</v>
      </c>
      <c r="C16" s="2" t="s">
        <v>455</v>
      </c>
    </row>
    <row r="17" spans="2:29" s="185" customFormat="1">
      <c r="B17" s="2" t="s">
        <v>457</v>
      </c>
      <c r="C17" s="2" t="s">
        <v>458</v>
      </c>
    </row>
    <row r="18" spans="2:29" s="185" customFormat="1" ht="20.149999999999999" customHeight="1">
      <c r="B18" s="475" t="s">
        <v>459</v>
      </c>
      <c r="C18" s="475" t="s">
        <v>460</v>
      </c>
      <c r="D18" s="477" t="s">
        <v>461</v>
      </c>
      <c r="E18" s="477" t="s">
        <v>461</v>
      </c>
      <c r="F18" s="477" t="s">
        <v>461</v>
      </c>
      <c r="G18" s="477" t="s">
        <v>461</v>
      </c>
      <c r="H18" s="477" t="s">
        <v>461</v>
      </c>
      <c r="I18" s="477" t="s">
        <v>461</v>
      </c>
      <c r="J18" s="477" t="s">
        <v>461</v>
      </c>
      <c r="K18" s="477" t="s">
        <v>461</v>
      </c>
      <c r="L18" s="477" t="s">
        <v>461</v>
      </c>
      <c r="M18" s="477" t="s">
        <v>461</v>
      </c>
      <c r="N18" s="477" t="s">
        <v>461</v>
      </c>
      <c r="O18" s="477" t="s">
        <v>461</v>
      </c>
      <c r="P18" s="477" t="s">
        <v>461</v>
      </c>
      <c r="Q18" s="477" t="s">
        <v>461</v>
      </c>
      <c r="R18" s="477" t="s">
        <v>461</v>
      </c>
      <c r="S18" s="477" t="s">
        <v>461</v>
      </c>
      <c r="T18" s="477" t="s">
        <v>461</v>
      </c>
      <c r="U18" s="477" t="s">
        <v>461</v>
      </c>
      <c r="V18" s="477" t="s">
        <v>461</v>
      </c>
      <c r="W18" s="477" t="s">
        <v>461</v>
      </c>
      <c r="X18" s="477" t="s">
        <v>461</v>
      </c>
      <c r="Y18" s="477" t="s">
        <v>461</v>
      </c>
      <c r="Z18" s="477" t="s">
        <v>461</v>
      </c>
      <c r="AA18" s="477" t="s">
        <v>461</v>
      </c>
      <c r="AB18" s="477" t="s">
        <v>461</v>
      </c>
      <c r="AC18" s="477" t="s">
        <v>461</v>
      </c>
    </row>
    <row r="19" spans="2:29" s="185" customFormat="1" ht="20.149999999999999" customHeight="1">
      <c r="B19" s="476" t="s">
        <v>459</v>
      </c>
      <c r="C19" s="476" t="s">
        <v>460</v>
      </c>
      <c r="D19" s="210" t="s">
        <v>502</v>
      </c>
      <c r="E19" s="210" t="s">
        <v>503</v>
      </c>
      <c r="F19" s="210" t="s">
        <v>504</v>
      </c>
      <c r="G19" s="210" t="s">
        <v>505</v>
      </c>
      <c r="H19" s="210" t="s">
        <v>506</v>
      </c>
      <c r="I19" s="212" t="s">
        <v>507</v>
      </c>
      <c r="J19" s="212" t="s">
        <v>508</v>
      </c>
      <c r="K19" s="212" t="s">
        <v>509</v>
      </c>
      <c r="L19" s="212" t="s">
        <v>510</v>
      </c>
      <c r="M19" s="212" t="s">
        <v>511</v>
      </c>
      <c r="N19" s="211" t="s">
        <v>512</v>
      </c>
      <c r="O19" s="211" t="s">
        <v>513</v>
      </c>
      <c r="P19" s="211" t="s">
        <v>514</v>
      </c>
      <c r="Q19" s="211" t="s">
        <v>515</v>
      </c>
      <c r="R19" s="211" t="s">
        <v>516</v>
      </c>
      <c r="S19" s="211" t="s">
        <v>517</v>
      </c>
      <c r="T19" s="212" t="s">
        <v>518</v>
      </c>
      <c r="U19" s="212" t="s">
        <v>519</v>
      </c>
      <c r="V19" s="213" t="s">
        <v>520</v>
      </c>
      <c r="W19" s="213" t="s">
        <v>521</v>
      </c>
      <c r="X19" s="213" t="s">
        <v>522</v>
      </c>
      <c r="Y19" s="213" t="s">
        <v>523</v>
      </c>
      <c r="Z19" s="214" t="s">
        <v>524</v>
      </c>
      <c r="AA19" s="214" t="s">
        <v>525</v>
      </c>
      <c r="AB19" s="214" t="s">
        <v>526</v>
      </c>
      <c r="AC19" s="214" t="s">
        <v>527</v>
      </c>
    </row>
    <row r="20" spans="2:29" s="185" customFormat="1" ht="20.149999999999999" customHeight="1">
      <c r="B20" s="319" t="s">
        <v>467</v>
      </c>
      <c r="C20" s="319" t="s">
        <v>468</v>
      </c>
      <c r="D20" s="186">
        <v>2812.4</v>
      </c>
      <c r="E20" s="186">
        <v>2583.3000000000002</v>
      </c>
      <c r="F20" s="186">
        <v>9.6999999999999993</v>
      </c>
      <c r="G20" s="186">
        <v>105.1</v>
      </c>
      <c r="H20" s="186">
        <v>87</v>
      </c>
      <c r="I20" s="186">
        <v>2.8</v>
      </c>
      <c r="J20" s="186">
        <v>74.2</v>
      </c>
      <c r="K20" s="186">
        <v>114.9</v>
      </c>
      <c r="L20" s="186">
        <v>40.6</v>
      </c>
      <c r="M20" s="186">
        <v>0.8</v>
      </c>
      <c r="N20" s="186">
        <v>264.5</v>
      </c>
      <c r="O20" s="186">
        <v>409.6</v>
      </c>
      <c r="P20" s="186">
        <v>83</v>
      </c>
      <c r="Q20" s="186">
        <v>71.900000000000006</v>
      </c>
      <c r="R20" s="186">
        <v>99.2</v>
      </c>
      <c r="S20" s="186">
        <v>23.7</v>
      </c>
      <c r="T20" s="186">
        <v>499.3</v>
      </c>
      <c r="U20" s="186">
        <v>596.79999999999995</v>
      </c>
      <c r="V20" s="186">
        <v>699</v>
      </c>
      <c r="W20" s="186">
        <v>24</v>
      </c>
      <c r="X20" s="186">
        <v>1253.9000000000001</v>
      </c>
      <c r="Y20" s="186">
        <v>2.2000000000000002</v>
      </c>
      <c r="Z20" s="186">
        <v>392.9</v>
      </c>
      <c r="AA20" s="186">
        <v>14.3</v>
      </c>
      <c r="AB20" s="186">
        <v>47.2</v>
      </c>
      <c r="AC20" s="186">
        <v>6</v>
      </c>
    </row>
    <row r="21" spans="2:29" s="185" customFormat="1" ht="20.149999999999999" customHeight="1">
      <c r="B21" s="319" t="s">
        <v>469</v>
      </c>
      <c r="C21" s="319" t="s">
        <v>468</v>
      </c>
      <c r="D21" s="187" t="s">
        <v>39</v>
      </c>
      <c r="E21" s="187" t="s">
        <v>39</v>
      </c>
      <c r="F21" s="187" t="s">
        <v>39</v>
      </c>
      <c r="G21" s="187" t="s">
        <v>39</v>
      </c>
      <c r="H21" s="187" t="s">
        <v>39</v>
      </c>
      <c r="I21" s="187" t="s">
        <v>39</v>
      </c>
      <c r="J21" s="186">
        <v>0.1</v>
      </c>
      <c r="K21" s="186">
        <v>0</v>
      </c>
      <c r="L21" s="187" t="s">
        <v>39</v>
      </c>
      <c r="M21" s="187" t="s">
        <v>39</v>
      </c>
      <c r="N21" s="186">
        <v>0</v>
      </c>
      <c r="O21" s="187" t="s">
        <v>39</v>
      </c>
      <c r="P21" s="187" t="s">
        <v>39</v>
      </c>
      <c r="Q21" s="186">
        <v>0</v>
      </c>
      <c r="R21" s="186">
        <v>0</v>
      </c>
      <c r="S21" s="187" t="s">
        <v>39</v>
      </c>
      <c r="T21" s="186">
        <v>0</v>
      </c>
      <c r="U21" s="186">
        <v>0</v>
      </c>
      <c r="V21" s="187" t="s">
        <v>39</v>
      </c>
      <c r="W21" s="187" t="s">
        <v>39</v>
      </c>
      <c r="X21" s="187" t="s">
        <v>39</v>
      </c>
      <c r="Y21" s="187" t="s">
        <v>39</v>
      </c>
      <c r="Z21" s="187" t="s">
        <v>39</v>
      </c>
      <c r="AA21" s="187" t="s">
        <v>39</v>
      </c>
      <c r="AB21" s="187" t="s">
        <v>39</v>
      </c>
      <c r="AC21" s="187" t="s">
        <v>39</v>
      </c>
    </row>
    <row r="22" spans="2:29" s="185" customFormat="1" ht="20.149999999999999" customHeight="1">
      <c r="B22" s="319" t="s">
        <v>475</v>
      </c>
      <c r="C22" s="319" t="s">
        <v>468</v>
      </c>
      <c r="D22" s="186">
        <v>1.7</v>
      </c>
      <c r="E22" s="186">
        <v>0.8</v>
      </c>
      <c r="F22" s="186">
        <v>0</v>
      </c>
      <c r="G22" s="186">
        <v>0.3</v>
      </c>
      <c r="H22" s="186">
        <v>0.1</v>
      </c>
      <c r="I22" s="187" t="s">
        <v>39</v>
      </c>
      <c r="J22" s="186">
        <v>1.4</v>
      </c>
      <c r="K22" s="186">
        <v>0.3</v>
      </c>
      <c r="L22" s="186">
        <v>0</v>
      </c>
      <c r="M22" s="187" t="s">
        <v>39</v>
      </c>
      <c r="N22" s="186">
        <v>0.5</v>
      </c>
      <c r="O22" s="186">
        <v>0</v>
      </c>
      <c r="P22" s="186">
        <v>1.7</v>
      </c>
      <c r="Q22" s="186">
        <v>0.5</v>
      </c>
      <c r="R22" s="186">
        <v>1.2</v>
      </c>
      <c r="S22" s="186">
        <v>0.1</v>
      </c>
      <c r="T22" s="186">
        <v>13.8</v>
      </c>
      <c r="U22" s="186">
        <v>4.4000000000000004</v>
      </c>
      <c r="V22" s="186">
        <v>4.4000000000000004</v>
      </c>
      <c r="W22" s="186">
        <v>0.1</v>
      </c>
      <c r="X22" s="186">
        <v>54.6</v>
      </c>
      <c r="Y22" s="186">
        <v>0.2</v>
      </c>
      <c r="Z22" s="186">
        <v>62</v>
      </c>
      <c r="AA22" s="186">
        <v>0</v>
      </c>
      <c r="AB22" s="186">
        <v>7.3</v>
      </c>
      <c r="AC22" s="186">
        <v>0</v>
      </c>
    </row>
    <row r="23" spans="2:29" s="185" customFormat="1" ht="20.149999999999999" customHeight="1">
      <c r="B23" s="320" t="s">
        <v>456</v>
      </c>
      <c r="C23" s="319" t="s">
        <v>58</v>
      </c>
      <c r="D23" s="186">
        <v>0</v>
      </c>
      <c r="E23" s="186">
        <v>0</v>
      </c>
      <c r="F23" s="186">
        <v>0</v>
      </c>
      <c r="G23" s="186">
        <v>0</v>
      </c>
      <c r="H23" s="186">
        <v>0</v>
      </c>
      <c r="I23" s="187" t="s">
        <v>39</v>
      </c>
      <c r="J23" s="186">
        <v>0</v>
      </c>
      <c r="K23" s="186">
        <v>0</v>
      </c>
      <c r="L23" s="187" t="s">
        <v>39</v>
      </c>
      <c r="M23" s="187" t="s">
        <v>39</v>
      </c>
      <c r="N23" s="186">
        <v>0</v>
      </c>
      <c r="O23" s="187" t="s">
        <v>39</v>
      </c>
      <c r="P23" s="186">
        <v>0</v>
      </c>
      <c r="Q23" s="186">
        <v>0</v>
      </c>
      <c r="R23" s="186">
        <v>0</v>
      </c>
      <c r="S23" s="186">
        <v>0</v>
      </c>
      <c r="T23" s="186">
        <v>0.6</v>
      </c>
      <c r="U23" s="186">
        <v>0.1</v>
      </c>
      <c r="V23" s="186">
        <v>0.6</v>
      </c>
      <c r="W23" s="186">
        <v>0</v>
      </c>
      <c r="X23" s="186">
        <v>0.1</v>
      </c>
      <c r="Y23" s="186">
        <v>0</v>
      </c>
      <c r="Z23" s="187" t="s">
        <v>39</v>
      </c>
      <c r="AA23" s="187" t="s">
        <v>39</v>
      </c>
      <c r="AB23" s="187" t="s">
        <v>39</v>
      </c>
      <c r="AC23" s="187" t="s">
        <v>39</v>
      </c>
    </row>
    <row r="24" spans="2:29" s="185" customFormat="1" ht="20.149999999999999" customHeight="1">
      <c r="B24" s="320" t="s">
        <v>456</v>
      </c>
      <c r="C24" s="319" t="s">
        <v>476</v>
      </c>
      <c r="D24" s="186">
        <v>0</v>
      </c>
      <c r="E24" s="186">
        <v>0.2</v>
      </c>
      <c r="F24" s="186">
        <v>0</v>
      </c>
      <c r="G24" s="186">
        <v>0</v>
      </c>
      <c r="H24" s="186">
        <v>0</v>
      </c>
      <c r="I24" s="187" t="s">
        <v>39</v>
      </c>
      <c r="J24" s="186">
        <v>0.1</v>
      </c>
      <c r="K24" s="186">
        <v>0</v>
      </c>
      <c r="L24" s="187" t="s">
        <v>39</v>
      </c>
      <c r="M24" s="187" t="s">
        <v>39</v>
      </c>
      <c r="N24" s="186">
        <v>0</v>
      </c>
      <c r="O24" s="186">
        <v>0</v>
      </c>
      <c r="P24" s="186">
        <v>0.2</v>
      </c>
      <c r="Q24" s="186">
        <v>0</v>
      </c>
      <c r="R24" s="186">
        <v>0.2</v>
      </c>
      <c r="S24" s="186">
        <v>0</v>
      </c>
      <c r="T24" s="186">
        <v>0.2</v>
      </c>
      <c r="U24" s="186">
        <v>0.2</v>
      </c>
      <c r="V24" s="186">
        <v>0.6</v>
      </c>
      <c r="W24" s="186">
        <v>0</v>
      </c>
      <c r="X24" s="186">
        <v>1.4</v>
      </c>
      <c r="Y24" s="186">
        <v>0</v>
      </c>
      <c r="Z24" s="186">
        <v>0.7</v>
      </c>
      <c r="AA24" s="186">
        <v>0</v>
      </c>
      <c r="AB24" s="186">
        <v>0.1</v>
      </c>
      <c r="AC24" s="186">
        <v>0</v>
      </c>
    </row>
    <row r="25" spans="2:29" s="185" customFormat="1" ht="20.149999999999999" customHeight="1">
      <c r="B25" s="320" t="s">
        <v>456</v>
      </c>
      <c r="C25" s="319" t="s">
        <v>59</v>
      </c>
      <c r="D25" s="186">
        <v>0.2</v>
      </c>
      <c r="E25" s="186">
        <v>0.2</v>
      </c>
      <c r="F25" s="186">
        <v>0</v>
      </c>
      <c r="G25" s="186">
        <v>0.1</v>
      </c>
      <c r="H25" s="186">
        <v>0.1</v>
      </c>
      <c r="I25" s="187" t="s">
        <v>39</v>
      </c>
      <c r="J25" s="186">
        <v>0.1</v>
      </c>
      <c r="K25" s="186">
        <v>0.1</v>
      </c>
      <c r="L25" s="186">
        <v>0</v>
      </c>
      <c r="M25" s="187" t="s">
        <v>39</v>
      </c>
      <c r="N25" s="186">
        <v>0.2</v>
      </c>
      <c r="O25" s="186">
        <v>0</v>
      </c>
      <c r="P25" s="186">
        <v>0.1</v>
      </c>
      <c r="Q25" s="186">
        <v>0.1</v>
      </c>
      <c r="R25" s="186">
        <v>0.1</v>
      </c>
      <c r="S25" s="186">
        <v>0.1</v>
      </c>
      <c r="T25" s="186">
        <v>1.7</v>
      </c>
      <c r="U25" s="186">
        <v>1</v>
      </c>
      <c r="V25" s="186">
        <v>3</v>
      </c>
      <c r="W25" s="186">
        <v>0</v>
      </c>
      <c r="X25" s="186">
        <v>29.6</v>
      </c>
      <c r="Y25" s="186">
        <v>0</v>
      </c>
      <c r="Z25" s="186">
        <v>33.799999999999997</v>
      </c>
      <c r="AA25" s="186">
        <v>0</v>
      </c>
      <c r="AB25" s="186">
        <v>0</v>
      </c>
      <c r="AC25" s="186">
        <v>0</v>
      </c>
    </row>
    <row r="26" spans="2:29" s="185" customFormat="1" ht="20.149999999999999" customHeight="1">
      <c r="B26" s="320" t="s">
        <v>456</v>
      </c>
      <c r="C26" s="319" t="s">
        <v>477</v>
      </c>
      <c r="D26" s="187" t="s">
        <v>39</v>
      </c>
      <c r="E26" s="187" t="s">
        <v>39</v>
      </c>
      <c r="F26" s="187" t="s">
        <v>39</v>
      </c>
      <c r="G26" s="187" t="s">
        <v>39</v>
      </c>
      <c r="H26" s="187" t="s">
        <v>39</v>
      </c>
      <c r="I26" s="187" t="s">
        <v>39</v>
      </c>
      <c r="J26" s="187" t="s">
        <v>39</v>
      </c>
      <c r="K26" s="187" t="s">
        <v>39</v>
      </c>
      <c r="L26" s="187" t="s">
        <v>39</v>
      </c>
      <c r="M26" s="187" t="s">
        <v>39</v>
      </c>
      <c r="N26" s="187" t="s">
        <v>39</v>
      </c>
      <c r="O26" s="187" t="s">
        <v>39</v>
      </c>
      <c r="P26" s="186">
        <v>0.3</v>
      </c>
      <c r="Q26" s="187" t="s">
        <v>39</v>
      </c>
      <c r="R26" s="186">
        <v>0</v>
      </c>
      <c r="S26" s="187" t="s">
        <v>39</v>
      </c>
      <c r="T26" s="186">
        <v>5.4</v>
      </c>
      <c r="U26" s="186">
        <v>0</v>
      </c>
      <c r="V26" s="187" t="s">
        <v>39</v>
      </c>
      <c r="W26" s="187" t="s">
        <v>39</v>
      </c>
      <c r="X26" s="187" t="s">
        <v>39</v>
      </c>
      <c r="Y26" s="187" t="s">
        <v>39</v>
      </c>
      <c r="Z26" s="186">
        <v>10.9</v>
      </c>
      <c r="AA26" s="187" t="s">
        <v>39</v>
      </c>
      <c r="AB26" s="187" t="s">
        <v>39</v>
      </c>
      <c r="AC26" s="187" t="s">
        <v>39</v>
      </c>
    </row>
    <row r="27" spans="2:29" s="185" customFormat="1" ht="20.149999999999999" customHeight="1">
      <c r="B27" s="320" t="s">
        <v>456</v>
      </c>
      <c r="C27" s="319" t="s">
        <v>478</v>
      </c>
      <c r="D27" s="187" t="s">
        <v>39</v>
      </c>
      <c r="E27" s="187" t="s">
        <v>39</v>
      </c>
      <c r="F27" s="187" t="s">
        <v>39</v>
      </c>
      <c r="G27" s="187" t="s">
        <v>39</v>
      </c>
      <c r="H27" s="187" t="s">
        <v>39</v>
      </c>
      <c r="I27" s="187" t="s">
        <v>39</v>
      </c>
      <c r="J27" s="187" t="s">
        <v>39</v>
      </c>
      <c r="K27" s="187" t="s">
        <v>39</v>
      </c>
      <c r="L27" s="187" t="s">
        <v>39</v>
      </c>
      <c r="M27" s="187" t="s">
        <v>39</v>
      </c>
      <c r="N27" s="187" t="s">
        <v>39</v>
      </c>
      <c r="O27" s="187" t="s">
        <v>39</v>
      </c>
      <c r="P27" s="187" t="s">
        <v>39</v>
      </c>
      <c r="Q27" s="187" t="s">
        <v>39</v>
      </c>
      <c r="R27" s="186">
        <v>0</v>
      </c>
      <c r="S27" s="187" t="s">
        <v>39</v>
      </c>
      <c r="T27" s="187" t="s">
        <v>39</v>
      </c>
      <c r="U27" s="187" t="s">
        <v>39</v>
      </c>
      <c r="V27" s="187" t="s">
        <v>39</v>
      </c>
      <c r="W27" s="187" t="s">
        <v>39</v>
      </c>
      <c r="X27" s="186">
        <v>0</v>
      </c>
      <c r="Y27" s="187" t="s">
        <v>39</v>
      </c>
      <c r="Z27" s="187" t="s">
        <v>39</v>
      </c>
      <c r="AA27" s="187" t="s">
        <v>39</v>
      </c>
      <c r="AB27" s="187" t="s">
        <v>39</v>
      </c>
      <c r="AC27" s="187" t="s">
        <v>39</v>
      </c>
    </row>
    <row r="28" spans="2:29" s="185" customFormat="1" ht="20.149999999999999" customHeight="1">
      <c r="B28" s="320" t="s">
        <v>456</v>
      </c>
      <c r="C28" s="319" t="s">
        <v>479</v>
      </c>
      <c r="D28" s="187" t="s">
        <v>39</v>
      </c>
      <c r="E28" s="186">
        <v>0</v>
      </c>
      <c r="F28" s="187" t="s">
        <v>39</v>
      </c>
      <c r="G28" s="186">
        <v>0</v>
      </c>
      <c r="H28" s="187" t="s">
        <v>39</v>
      </c>
      <c r="I28" s="187" t="s">
        <v>39</v>
      </c>
      <c r="J28" s="187" t="s">
        <v>39</v>
      </c>
      <c r="K28" s="186">
        <v>0</v>
      </c>
      <c r="L28" s="186">
        <v>0</v>
      </c>
      <c r="M28" s="187" t="s">
        <v>39</v>
      </c>
      <c r="N28" s="186">
        <v>0</v>
      </c>
      <c r="O28" s="187" t="s">
        <v>39</v>
      </c>
      <c r="P28" s="187" t="s">
        <v>39</v>
      </c>
      <c r="Q28" s="186">
        <v>0</v>
      </c>
      <c r="R28" s="187" t="s">
        <v>39</v>
      </c>
      <c r="S28" s="186">
        <v>0</v>
      </c>
      <c r="T28" s="186">
        <v>0.9</v>
      </c>
      <c r="U28" s="186">
        <v>0.3</v>
      </c>
      <c r="V28" s="187" t="s">
        <v>39</v>
      </c>
      <c r="W28" s="187" t="s">
        <v>39</v>
      </c>
      <c r="X28" s="186">
        <v>2</v>
      </c>
      <c r="Y28" s="187" t="s">
        <v>39</v>
      </c>
      <c r="Z28" s="187" t="s">
        <v>39</v>
      </c>
      <c r="AA28" s="186">
        <v>0</v>
      </c>
      <c r="AB28" s="187" t="s">
        <v>39</v>
      </c>
      <c r="AC28" s="187" t="s">
        <v>39</v>
      </c>
    </row>
    <row r="29" spans="2:29" s="185" customFormat="1" ht="20.149999999999999" customHeight="1">
      <c r="B29" s="320" t="s">
        <v>456</v>
      </c>
      <c r="C29" s="319" t="s">
        <v>163</v>
      </c>
      <c r="D29" s="187" t="s">
        <v>39</v>
      </c>
      <c r="E29" s="187" t="s">
        <v>39</v>
      </c>
      <c r="F29" s="187" t="s">
        <v>39</v>
      </c>
      <c r="G29" s="187" t="s">
        <v>39</v>
      </c>
      <c r="H29" s="187" t="s">
        <v>39</v>
      </c>
      <c r="I29" s="187" t="s">
        <v>39</v>
      </c>
      <c r="J29" s="187" t="s">
        <v>39</v>
      </c>
      <c r="K29" s="187" t="s">
        <v>39</v>
      </c>
      <c r="L29" s="187" t="s">
        <v>39</v>
      </c>
      <c r="M29" s="187" t="s">
        <v>39</v>
      </c>
      <c r="N29" s="187" t="s">
        <v>39</v>
      </c>
      <c r="O29" s="187" t="s">
        <v>39</v>
      </c>
      <c r="P29" s="187" t="s">
        <v>39</v>
      </c>
      <c r="Q29" s="187" t="s">
        <v>39</v>
      </c>
      <c r="R29" s="187" t="s">
        <v>39</v>
      </c>
      <c r="S29" s="187" t="s">
        <v>39</v>
      </c>
      <c r="T29" s="187" t="s">
        <v>39</v>
      </c>
      <c r="U29" s="187" t="s">
        <v>39</v>
      </c>
      <c r="V29" s="187" t="s">
        <v>39</v>
      </c>
      <c r="W29" s="187" t="s">
        <v>39</v>
      </c>
      <c r="X29" s="186">
        <v>0.2</v>
      </c>
      <c r="Y29" s="187" t="s">
        <v>39</v>
      </c>
      <c r="Z29" s="187" t="s">
        <v>39</v>
      </c>
      <c r="AA29" s="187" t="s">
        <v>39</v>
      </c>
      <c r="AB29" s="187" t="s">
        <v>39</v>
      </c>
      <c r="AC29" s="187" t="s">
        <v>39</v>
      </c>
    </row>
    <row r="30" spans="2:29" s="185" customFormat="1" ht="20.149999999999999" customHeight="1">
      <c r="B30" s="320" t="s">
        <v>456</v>
      </c>
      <c r="C30" s="319" t="s">
        <v>154</v>
      </c>
      <c r="D30" s="186">
        <v>1.5</v>
      </c>
      <c r="E30" s="186">
        <v>0.1</v>
      </c>
      <c r="F30" s="186">
        <v>0</v>
      </c>
      <c r="G30" s="186">
        <v>0</v>
      </c>
      <c r="H30" s="187" t="s">
        <v>39</v>
      </c>
      <c r="I30" s="187" t="s">
        <v>39</v>
      </c>
      <c r="J30" s="186">
        <v>1.2</v>
      </c>
      <c r="K30" s="186">
        <v>0.1</v>
      </c>
      <c r="L30" s="186">
        <v>0</v>
      </c>
      <c r="M30" s="187" t="s">
        <v>39</v>
      </c>
      <c r="N30" s="186">
        <v>0.1</v>
      </c>
      <c r="O30" s="187" t="s">
        <v>39</v>
      </c>
      <c r="P30" s="186">
        <v>1.1000000000000001</v>
      </c>
      <c r="Q30" s="186">
        <v>0.3</v>
      </c>
      <c r="R30" s="186">
        <v>0.6</v>
      </c>
      <c r="S30" s="186">
        <v>0</v>
      </c>
      <c r="T30" s="186">
        <v>4.2</v>
      </c>
      <c r="U30" s="186">
        <v>2.6</v>
      </c>
      <c r="V30" s="186">
        <v>0.2</v>
      </c>
      <c r="W30" s="186">
        <v>0.1</v>
      </c>
      <c r="X30" s="186">
        <v>20</v>
      </c>
      <c r="Y30" s="186">
        <v>0.2</v>
      </c>
      <c r="Z30" s="186">
        <v>8.4</v>
      </c>
      <c r="AA30" s="186">
        <v>0</v>
      </c>
      <c r="AB30" s="186">
        <v>0</v>
      </c>
      <c r="AC30" s="186">
        <v>0</v>
      </c>
    </row>
    <row r="31" spans="2:29" s="185" customFormat="1" ht="20.149999999999999" customHeight="1">
      <c r="B31" s="320" t="s">
        <v>456</v>
      </c>
      <c r="C31" s="319" t="s">
        <v>155</v>
      </c>
      <c r="D31" s="187" t="s">
        <v>39</v>
      </c>
      <c r="E31" s="187" t="s">
        <v>39</v>
      </c>
      <c r="F31" s="187" t="s">
        <v>39</v>
      </c>
      <c r="G31" s="186">
        <v>0.2</v>
      </c>
      <c r="H31" s="186">
        <v>0</v>
      </c>
      <c r="I31" s="187" t="s">
        <v>39</v>
      </c>
      <c r="J31" s="186">
        <v>0</v>
      </c>
      <c r="K31" s="186">
        <v>0</v>
      </c>
      <c r="L31" s="186">
        <v>0</v>
      </c>
      <c r="M31" s="187" t="s">
        <v>39</v>
      </c>
      <c r="N31" s="186">
        <v>0.2</v>
      </c>
      <c r="O31" s="187" t="s">
        <v>39</v>
      </c>
      <c r="P31" s="186">
        <v>0</v>
      </c>
      <c r="Q31" s="186">
        <v>0</v>
      </c>
      <c r="R31" s="186">
        <v>0</v>
      </c>
      <c r="S31" s="186">
        <v>0</v>
      </c>
      <c r="T31" s="186">
        <v>0.6</v>
      </c>
      <c r="U31" s="186">
        <v>0</v>
      </c>
      <c r="V31" s="186">
        <v>0.1</v>
      </c>
      <c r="W31" s="186">
        <v>0</v>
      </c>
      <c r="X31" s="186">
        <v>0.6</v>
      </c>
      <c r="Y31" s="186">
        <v>0</v>
      </c>
      <c r="Z31" s="186">
        <v>2.5</v>
      </c>
      <c r="AA31" s="186">
        <v>0</v>
      </c>
      <c r="AB31" s="186">
        <v>0</v>
      </c>
      <c r="AC31" s="187" t="s">
        <v>39</v>
      </c>
    </row>
    <row r="32" spans="2:29" s="185" customFormat="1" ht="20.149999999999999" customHeight="1">
      <c r="B32" s="320" t="s">
        <v>456</v>
      </c>
      <c r="C32" s="319" t="s">
        <v>480</v>
      </c>
      <c r="D32" s="187" t="s">
        <v>39</v>
      </c>
      <c r="E32" s="186">
        <v>0.3</v>
      </c>
      <c r="F32" s="187" t="s">
        <v>39</v>
      </c>
      <c r="G32" s="187" t="s">
        <v>39</v>
      </c>
      <c r="H32" s="187" t="s">
        <v>39</v>
      </c>
      <c r="I32" s="187" t="s">
        <v>39</v>
      </c>
      <c r="J32" s="187" t="s">
        <v>39</v>
      </c>
      <c r="K32" s="187" t="s">
        <v>39</v>
      </c>
      <c r="L32" s="187" t="s">
        <v>39</v>
      </c>
      <c r="M32" s="187" t="s">
        <v>39</v>
      </c>
      <c r="N32" s="186">
        <v>0</v>
      </c>
      <c r="O32" s="187" t="s">
        <v>39</v>
      </c>
      <c r="P32" s="186">
        <v>0</v>
      </c>
      <c r="Q32" s="186">
        <v>0.1</v>
      </c>
      <c r="R32" s="186">
        <v>0.3</v>
      </c>
      <c r="S32" s="187" t="s">
        <v>39</v>
      </c>
      <c r="T32" s="186">
        <v>0.1</v>
      </c>
      <c r="U32" s="186">
        <v>0.2</v>
      </c>
      <c r="V32" s="187" t="s">
        <v>39</v>
      </c>
      <c r="W32" s="187" t="s">
        <v>39</v>
      </c>
      <c r="X32" s="186">
        <v>1</v>
      </c>
      <c r="Y32" s="187" t="s">
        <v>39</v>
      </c>
      <c r="Z32" s="186">
        <v>5.7</v>
      </c>
      <c r="AA32" s="187" t="s">
        <v>39</v>
      </c>
      <c r="AB32" s="186">
        <v>7.1</v>
      </c>
      <c r="AC32" s="187" t="s">
        <v>39</v>
      </c>
    </row>
    <row r="33" spans="2:29" s="185" customFormat="1" ht="20.149999999999999" customHeight="1">
      <c r="B33" s="319" t="s">
        <v>85</v>
      </c>
      <c r="C33" s="319" t="s">
        <v>468</v>
      </c>
      <c r="D33" s="186">
        <v>366.4</v>
      </c>
      <c r="E33" s="186">
        <v>719.4</v>
      </c>
      <c r="F33" s="186">
        <v>0.1</v>
      </c>
      <c r="G33" s="186">
        <v>8.9</v>
      </c>
      <c r="H33" s="186">
        <v>20.5</v>
      </c>
      <c r="I33" s="186">
        <v>0</v>
      </c>
      <c r="J33" s="186">
        <v>0.4</v>
      </c>
      <c r="K33" s="186">
        <v>41.9</v>
      </c>
      <c r="L33" s="186">
        <v>7.1</v>
      </c>
      <c r="M33" s="186">
        <v>0</v>
      </c>
      <c r="N33" s="186">
        <v>28</v>
      </c>
      <c r="O33" s="186">
        <v>112.4</v>
      </c>
      <c r="P33" s="186">
        <v>5.9</v>
      </c>
      <c r="Q33" s="186">
        <v>0.6</v>
      </c>
      <c r="R33" s="186">
        <v>16.2</v>
      </c>
      <c r="S33" s="186">
        <v>1</v>
      </c>
      <c r="T33" s="186">
        <v>46.8</v>
      </c>
      <c r="U33" s="186">
        <v>34.200000000000003</v>
      </c>
      <c r="V33" s="186">
        <v>384.2</v>
      </c>
      <c r="W33" s="186">
        <v>0.3</v>
      </c>
      <c r="X33" s="186">
        <v>300.39999999999998</v>
      </c>
      <c r="Y33" s="186">
        <v>0.2</v>
      </c>
      <c r="Z33" s="186">
        <v>62.7</v>
      </c>
      <c r="AA33" s="186">
        <v>3.4</v>
      </c>
      <c r="AB33" s="186">
        <v>9.3000000000000007</v>
      </c>
      <c r="AC33" s="186">
        <v>0.9</v>
      </c>
    </row>
    <row r="34" spans="2:29" s="185" customFormat="1" ht="20.149999999999999" customHeight="1">
      <c r="B34" s="319" t="s">
        <v>481</v>
      </c>
      <c r="C34" s="319" t="s">
        <v>468</v>
      </c>
      <c r="D34" s="186">
        <v>3</v>
      </c>
      <c r="E34" s="187" t="s">
        <v>39</v>
      </c>
      <c r="F34" s="187" t="s">
        <v>39</v>
      </c>
      <c r="G34" s="187" t="s">
        <v>39</v>
      </c>
      <c r="H34" s="187" t="s">
        <v>39</v>
      </c>
      <c r="I34" s="187" t="s">
        <v>39</v>
      </c>
      <c r="J34" s="186">
        <v>0</v>
      </c>
      <c r="K34" s="186">
        <v>0.2</v>
      </c>
      <c r="L34" s="187" t="s">
        <v>39</v>
      </c>
      <c r="M34" s="187" t="s">
        <v>39</v>
      </c>
      <c r="N34" s="186">
        <v>0</v>
      </c>
      <c r="O34" s="187" t="s">
        <v>39</v>
      </c>
      <c r="P34" s="187" t="s">
        <v>39</v>
      </c>
      <c r="Q34" s="187" t="s">
        <v>39</v>
      </c>
      <c r="R34" s="186">
        <v>0</v>
      </c>
      <c r="S34" s="187" t="s">
        <v>39</v>
      </c>
      <c r="T34" s="187" t="s">
        <v>39</v>
      </c>
      <c r="U34" s="186">
        <v>0</v>
      </c>
      <c r="V34" s="187" t="s">
        <v>39</v>
      </c>
      <c r="W34" s="187" t="s">
        <v>39</v>
      </c>
      <c r="X34" s="187" t="s">
        <v>39</v>
      </c>
      <c r="Y34" s="187" t="s">
        <v>39</v>
      </c>
      <c r="Z34" s="187" t="s">
        <v>39</v>
      </c>
      <c r="AA34" s="187" t="s">
        <v>39</v>
      </c>
      <c r="AB34" s="187" t="s">
        <v>39</v>
      </c>
      <c r="AC34" s="187" t="s">
        <v>39</v>
      </c>
    </row>
    <row r="35" spans="2:29" s="185" customFormat="1" ht="20.149999999999999" customHeight="1">
      <c r="B35" s="319" t="s">
        <v>121</v>
      </c>
      <c r="C35" s="319" t="s">
        <v>468</v>
      </c>
      <c r="D35" s="186">
        <v>80.599999999999994</v>
      </c>
      <c r="E35" s="186">
        <v>59.3</v>
      </c>
      <c r="F35" s="187" t="s">
        <v>39</v>
      </c>
      <c r="G35" s="186">
        <v>4.2</v>
      </c>
      <c r="H35" s="186">
        <v>1.1000000000000001</v>
      </c>
      <c r="I35" s="187" t="s">
        <v>39</v>
      </c>
      <c r="J35" s="187" t="s">
        <v>39</v>
      </c>
      <c r="K35" s="187" t="s">
        <v>39</v>
      </c>
      <c r="L35" s="187" t="s">
        <v>39</v>
      </c>
      <c r="M35" s="187" t="s">
        <v>39</v>
      </c>
      <c r="N35" s="186">
        <v>2</v>
      </c>
      <c r="O35" s="186">
        <v>24.7</v>
      </c>
      <c r="P35" s="186">
        <v>0.3</v>
      </c>
      <c r="Q35" s="186">
        <v>0</v>
      </c>
      <c r="R35" s="186">
        <v>2.6</v>
      </c>
      <c r="S35" s="187" t="s">
        <v>39</v>
      </c>
      <c r="T35" s="186">
        <v>0.8</v>
      </c>
      <c r="U35" s="186">
        <v>0.5</v>
      </c>
      <c r="V35" s="186">
        <v>4.5999999999999996</v>
      </c>
      <c r="W35" s="187" t="s">
        <v>39</v>
      </c>
      <c r="X35" s="186">
        <v>0.7</v>
      </c>
      <c r="Y35" s="187" t="s">
        <v>39</v>
      </c>
      <c r="Z35" s="187" t="s">
        <v>39</v>
      </c>
      <c r="AA35" s="186">
        <v>0</v>
      </c>
      <c r="AB35" s="187" t="s">
        <v>39</v>
      </c>
      <c r="AC35" s="187" t="s">
        <v>39</v>
      </c>
    </row>
    <row r="36" spans="2:29" s="185" customFormat="1" ht="20.149999999999999" customHeight="1">
      <c r="B36" s="321" t="s">
        <v>482</v>
      </c>
      <c r="C36" s="321" t="s">
        <v>468</v>
      </c>
      <c r="D36" s="186">
        <v>2360.6999999999998</v>
      </c>
      <c r="E36" s="186">
        <v>1803.7</v>
      </c>
      <c r="F36" s="186">
        <v>9.5</v>
      </c>
      <c r="G36" s="186">
        <v>91.7</v>
      </c>
      <c r="H36" s="186">
        <v>65.400000000000006</v>
      </c>
      <c r="I36" s="186">
        <v>2.8</v>
      </c>
      <c r="J36" s="186">
        <v>72.3</v>
      </c>
      <c r="K36" s="186">
        <v>72.5</v>
      </c>
      <c r="L36" s="186">
        <v>33.5</v>
      </c>
      <c r="M36" s="186">
        <v>0.8</v>
      </c>
      <c r="N36" s="186">
        <v>234</v>
      </c>
      <c r="O36" s="186">
        <v>272.5</v>
      </c>
      <c r="P36" s="186">
        <v>75.099999999999994</v>
      </c>
      <c r="Q36" s="186">
        <v>70.900000000000006</v>
      </c>
      <c r="R36" s="186">
        <v>79.099999999999994</v>
      </c>
      <c r="S36" s="186">
        <v>22.6</v>
      </c>
      <c r="T36" s="186">
        <v>437.9</v>
      </c>
      <c r="U36" s="186">
        <v>557.6</v>
      </c>
      <c r="V36" s="186">
        <v>305.8</v>
      </c>
      <c r="W36" s="186">
        <v>23.5</v>
      </c>
      <c r="X36" s="186">
        <v>898.2</v>
      </c>
      <c r="Y36" s="186">
        <v>1.8</v>
      </c>
      <c r="Z36" s="186">
        <v>268.3</v>
      </c>
      <c r="AA36" s="186">
        <v>10.9</v>
      </c>
      <c r="AB36" s="186">
        <v>30.6</v>
      </c>
      <c r="AC36" s="186">
        <v>5</v>
      </c>
    </row>
    <row r="38" spans="2:29">
      <c r="B38" s="188" t="s">
        <v>630</v>
      </c>
      <c r="C38" s="374"/>
      <c r="D38" s="312"/>
    </row>
    <row r="39" spans="2:29">
      <c r="C39" s="312" t="s">
        <v>446</v>
      </c>
      <c r="D39" s="312" t="s">
        <v>447</v>
      </c>
    </row>
    <row r="40" spans="2:29">
      <c r="B40" s="176" t="s">
        <v>445</v>
      </c>
      <c r="C40" s="177">
        <f>SUM('2019 KESIS Energy Balance'!Z63:AE64)</f>
        <v>162.25</v>
      </c>
      <c r="D40" s="178">
        <f>C40/SUM($C$40:$C$42)</f>
        <v>0.53352756257645306</v>
      </c>
    </row>
    <row r="41" spans="2:29">
      <c r="B41" s="176" t="s">
        <v>423</v>
      </c>
      <c r="C41" s="177">
        <f>SUM('2019 KESIS Energy Balance'!AF63:AH64)</f>
        <v>84.221000000000004</v>
      </c>
      <c r="D41" s="178">
        <f>C41/SUM($C$40:$C$42)</f>
        <v>0.27694437502466229</v>
      </c>
    </row>
    <row r="42" spans="2:29">
      <c r="B42" s="176" t="s">
        <v>424</v>
      </c>
      <c r="C42" s="177">
        <f>SUM('2019 KESIS Energy Balance'!W63:Y64)</f>
        <v>57.636999999999993</v>
      </c>
      <c r="D42" s="178">
        <f>C42/SUM($C$40:$C$42)</f>
        <v>0.18952806239888459</v>
      </c>
    </row>
  </sheetData>
  <mergeCells count="3">
    <mergeCell ref="B18:B19"/>
    <mergeCell ref="C18:C19"/>
    <mergeCell ref="D18:AC18"/>
  </mergeCells>
  <phoneticPr fontId="3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topLeftCell="A22" workbookViewId="0">
      <selection activeCell="E7" sqref="E7"/>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629</v>
      </c>
    </row>
    <row r="4" spans="2:14">
      <c r="B4" s="188" t="s">
        <v>631</v>
      </c>
    </row>
    <row r="5" spans="2:14" s="325" customFormat="1" ht="29">
      <c r="B5" s="322"/>
      <c r="C5" s="322" t="s">
        <v>646</v>
      </c>
      <c r="D5" s="322" t="s">
        <v>635</v>
      </c>
      <c r="E5" s="322" t="s">
        <v>416</v>
      </c>
      <c r="F5" s="376" t="s">
        <v>417</v>
      </c>
      <c r="G5" s="376" t="s">
        <v>418</v>
      </c>
      <c r="H5" s="376" t="s">
        <v>419</v>
      </c>
      <c r="I5" s="376" t="s">
        <v>420</v>
      </c>
      <c r="J5" s="376" t="s">
        <v>421</v>
      </c>
      <c r="K5" s="376" t="s">
        <v>422</v>
      </c>
      <c r="L5" s="376" t="s">
        <v>423</v>
      </c>
      <c r="M5" s="376" t="s">
        <v>424</v>
      </c>
      <c r="N5" s="376" t="s">
        <v>425</v>
      </c>
    </row>
    <row r="6" spans="2:14" s="325" customFormat="1" ht="29">
      <c r="B6" s="326" t="s">
        <v>2</v>
      </c>
      <c r="C6" s="329" t="str">
        <f>VLOOKUP($B6,About!$B$31:$E$55,3,0)</f>
        <v>EndUse&gt;Industry&gt;agriculture and fishery</v>
      </c>
      <c r="D6" s="377">
        <f>VLOOKUP($B6,About!$B$31:$E$55,4,0)</f>
        <v>0</v>
      </c>
      <c r="E6" s="331">
        <f>SUM('2019 KESIS Energy Balance'!BH51,'2019 KESIS Energy Balance'!BH52)/SUM('2019 KESIS Energy Balance'!BH51:BH53,'2019 KESIS Energy Balance'!BH55:BH58,'2019 KESIS Energy Balance'!BH60,'2019 KESIS Energy Balance'!BH65:BH66)</f>
        <v>0.24518732467066875</v>
      </c>
      <c r="F6" s="331">
        <f>SUM('2019 KESIS Energy Balance'!D51:P51)/SUM('2019 KESIS Energy Balance'!D51:P53,'2019 KESIS Energy Balance'!D55:P58,'2019 KESIS Energy Balance'!D60:P60,'2019 KESIS Energy Balance'!D65:P66)</f>
        <v>1.1245283295027787E-2</v>
      </c>
      <c r="G6" s="332">
        <f>SUM('2019 KESIS Energy Balance'!Q51:R51)/SUM('2019 KESIS Energy Balance'!Q51:R53,'2019 KESIS Energy Balance'!Q55:R58,'2019 KESIS Energy Balance'!Q60:R60,'2019 KESIS Energy Balance'!Q65:R66)</f>
        <v>1.7271178993865361E-5</v>
      </c>
      <c r="H6" s="331">
        <f>SUM('2019 KESIS Energy Balance'!AP51:AX52)/SUM('2019 KESIS Energy Balance'!AP51:AX53,'2019 KESIS Energy Balance'!AP55:AX58,'2019 KESIS Energy Balance'!AP60:AX60,'2019 KESIS Energy Balance'!AP65:AX66)</f>
        <v>6.4885741127741509E-2</v>
      </c>
      <c r="I6" s="331">
        <f>SUM('2019 KESIS Energy Balance'!Z51:AE52)/SUM('2019 KESIS Energy Balance'!Z51:AE53,'2019 KESIS Energy Balance'!Z55:AE58,'2019 KESIS Energy Balance'!Z60:AE60,'2019 KESIS Energy Balance'!Z65:AE66)</f>
        <v>0.52772283732120484</v>
      </c>
      <c r="J6" s="332">
        <f>'2019 KESIS Energy Balance'!BI51/SUM('2019 KESIS Energy Balance'!BI51:BI53,'2019 KESIS Energy Balance'!BI55:BI58,'2019 KESIS Energy Balance'!BI60,'2019 KESIS Energy Balance'!BI65:BI66)</f>
        <v>0</v>
      </c>
      <c r="K6" s="326" t="s">
        <v>433</v>
      </c>
      <c r="L6" s="331">
        <f>SUM('2019 KESIS Energy Balance'!AF51:AH52)/SUM('2019 KESIS Energy Balance'!AF51:AH53,'2019 KESIS Energy Balance'!AF55:AH58,'2019 KESIS Energy Balance'!AF60:AH60,'2019 KESIS Energy Balance'!AF65:AH66)</f>
        <v>7.2250152556777844E-2</v>
      </c>
      <c r="M6" s="331">
        <f>SUM('2019 KESIS Energy Balance'!W51:Y52)/SUM('2019 KESIS Energy Balance'!W51:Y53,'2019 KESIS Energy Balance'!W55:Y58,'2019 KESIS Energy Balance'!W60:Y60,'2019 KESIS Energy Balance'!W65:Y66)</f>
        <v>6.2617354256935759E-3</v>
      </c>
      <c r="N6" s="326" t="s">
        <v>433</v>
      </c>
    </row>
    <row r="7" spans="2:14" s="325" customFormat="1" ht="29">
      <c r="B7" s="326" t="s">
        <v>5</v>
      </c>
      <c r="C7" s="329" t="str">
        <f>VLOOKUP($B7,About!$B$31:$E$55,3,0)</f>
        <v>EndUse&gt;Industry&gt;mining(exc. Coal mining)</v>
      </c>
      <c r="D7" s="377">
        <f>VLOOKUP($B7,About!$B$31:$E$55,4,0)</f>
        <v>0</v>
      </c>
      <c r="E7" s="331">
        <f>'2019 KESIS Energy Balance'!BH53/SUM('2019 KESIS Energy Balance'!BH51:BH53,'2019 KESIS Energy Balance'!BH55:BH58,'2019 KESIS Energy Balance'!BH60,'2019 KESIS Energy Balance'!BH65:BH66)</f>
        <v>2.1147186600081816E-2</v>
      </c>
      <c r="F7" s="378">
        <f>SUM('2019 KESIS Energy Balance'!D53:P53)/SUM('2019 KESIS Energy Balance'!D51:P53,'2019 KESIS Energy Balance'!D55:P58,'2019 KESIS Energy Balance'!D60:P60,'2019 KESIS Energy Balance'!D65:P66)</f>
        <v>0</v>
      </c>
      <c r="G7" s="379">
        <f>SUM('2019 KESIS Energy Balance'!Q53:R53)/SUM('2019 KESIS Energy Balance'!Q51:R53,'2019 KESIS Energy Balance'!Q55:R58,'2019 KESIS Energy Balance'!Q60:R60,'2019 KESIS Energy Balance'!Q65:R66)</f>
        <v>0</v>
      </c>
      <c r="H7" s="331">
        <f>SUM('2019 KESIS Energy Balance'!AP53:AX53)/SUM('2019 KESIS Energy Balance'!AP51:AX53,'2019 KESIS Energy Balance'!AP55:AX58,'2019 KESIS Energy Balance'!AP60:AX60,'2019 KESIS Energy Balance'!AP65:AX66)</f>
        <v>2.8951339071810415E-5</v>
      </c>
      <c r="I7" s="331">
        <f>SUM('2019 KESIS Energy Balance'!Z53:AE53)/SUM('2019 KESIS Energy Balance'!Z51:AE53,'2019 KESIS Energy Balance'!Z55:AE58,'2019 KESIS Energy Balance'!Z60:AE60,'2019 KESIS Energy Balance'!Z65:AE66)</f>
        <v>1.3689642221595119E-2</v>
      </c>
      <c r="J7" s="332">
        <f>'2019 KESIS Energy Balance'!BI53/SUM('2019 KESIS Energy Balance'!BI51:BI53,'2019 KESIS Energy Balance'!BI55:BI58,'2019 KESIS Energy Balance'!BI60,'2019 KESIS Energy Balance'!BI65:BI66)</f>
        <v>0</v>
      </c>
      <c r="K7" s="326" t="s">
        <v>432</v>
      </c>
      <c r="L7" s="331">
        <f>SUM('2019 KESIS Energy Balance'!AF53:AH53)/SUM('2019 KESIS Energy Balance'!AF51:AH53,'2019 KESIS Energy Balance'!AF55:AH58,'2019 KESIS Energy Balance'!AF60:AH60,'2019 KESIS Energy Balance'!AF65:AH66)</f>
        <v>9.4778778845214309E-3</v>
      </c>
      <c r="M7" s="331">
        <f>SUM('2019 KESIS Energy Balance'!W53:Z53)/SUM('2019 KESIS Energy Balance'!W51:Y53,'2019 KESIS Energy Balance'!W55:Y58,'2019 KESIS Energy Balance'!W60:Y60,'2019 KESIS Energy Balance'!W65:Y66)</f>
        <v>2.3007295411968053E-3</v>
      </c>
      <c r="N7" s="326" t="s">
        <v>432</v>
      </c>
    </row>
    <row r="8" spans="2:14" s="325" customFormat="1" ht="29">
      <c r="B8" s="326" t="s">
        <v>6</v>
      </c>
      <c r="C8" s="329" t="str">
        <f>VLOOKUP($B8,About!$B$31:$E$55,3,0)</f>
        <v>EndUse&gt;Industry&gt;food and tobacco</v>
      </c>
      <c r="D8" s="377">
        <f>VLOOKUP($B8,About!$B$31:$E$55,4,0)</f>
        <v>0</v>
      </c>
      <c r="E8" s="331">
        <f>'2019 KESIS Energy Balance'!BH55/SUM('2019 KESIS Energy Balance'!BH51:BH53,'2019 KESIS Energy Balance'!BH55:BH58,'2019 KESIS Energy Balance'!BH60,'2019 KESIS Energy Balance'!BH65:BH66)</f>
        <v>0.19424912379612064</v>
      </c>
      <c r="F8" s="378">
        <f>SUM('2019 KESIS Energy Balance'!D55:P55)/SUM('2019 KESIS Energy Balance'!D51:P53,'2019 KESIS Energy Balance'!D55:P58,'2019 KESIS Energy Balance'!D60:P60,'2019 KESIS Energy Balance'!D65:P66)</f>
        <v>0</v>
      </c>
      <c r="G8" s="379">
        <f>SUM('2019 KESIS Energy Balance'!Q55:R55)/SUM('2019 KESIS Energy Balance'!Q51:R53,'2019 KESIS Energy Balance'!Q55:R58,'2019 KESIS Energy Balance'!Q60:R60,'2019 KESIS Energy Balance'!Q65:R66)</f>
        <v>0.34223936421841389</v>
      </c>
      <c r="H8" s="331">
        <f>SUM('2019 KESIS Energy Balance'!AP55:AX55)/SUM('2019 KESIS Energy Balance'!AP51:AX53,'2019 KESIS Energy Balance'!AP55:AX58,'2019 KESIS Energy Balance'!AP60:AX60,'2019 KESIS Energy Balance'!AP65:AX66)</f>
        <v>2.4516476448326923E-2</v>
      </c>
      <c r="I8" s="331">
        <f>SUM('2019 KESIS Energy Balance'!Z55:AE55)/SUM('2019 KESIS Energy Balance'!Z51:AE53,'2019 KESIS Energy Balance'!Z55:AE58,'2019 KESIS Energy Balance'!Z60:AE60,'2019 KESIS Energy Balance'!Z65:AE66)</f>
        <v>1.5778228870258485E-2</v>
      </c>
      <c r="J8" s="332">
        <f>'2019 KESIS Energy Balance'!BI55/SUM('2019 KESIS Energy Balance'!BI51:BI53,'2019 KESIS Energy Balance'!BI55:BI58,'2019 KESIS Energy Balance'!BI60,'2019 KESIS Energy Balance'!BI65:BI66)</f>
        <v>0.20561907933404644</v>
      </c>
      <c r="K8" s="326" t="s">
        <v>432</v>
      </c>
      <c r="L8" s="331">
        <f>SUM('2019 KESIS Energy Balance'!AF55:AH55)/SUM('2019 KESIS Energy Balance'!AF51:AH53,'2019 KESIS Energy Balance'!AF55:AH58,'2019 KESIS Energy Balance'!AF60:AH60,'2019 KESIS Energy Balance'!AF65:AH66)</f>
        <v>4.2177570558661996E-2</v>
      </c>
      <c r="M8" s="331">
        <f>SUM('2019 KESIS Energy Balance'!W55:Y55)/SUM('2019 KESIS Energy Balance'!W51:Y53,'2019 KESIS Energy Balance'!W55:Y58,'2019 KESIS Energy Balance'!W60:Y60,'2019 KESIS Energy Balance'!W65:Y66)</f>
        <v>2.605930532673769E-2</v>
      </c>
      <c r="N8" s="326" t="s">
        <v>432</v>
      </c>
    </row>
    <row r="9" spans="2:14" s="325" customFormat="1" ht="29">
      <c r="B9" s="326" t="s">
        <v>7</v>
      </c>
      <c r="C9" s="329" t="str">
        <f>VLOOKUP($B9,About!$B$31:$E$55,3,0)</f>
        <v>EndUse&gt;Industry&gt;fiber and leather</v>
      </c>
      <c r="D9" s="377">
        <f>VLOOKUP($B9,About!$B$31:$E$55,4,0)</f>
        <v>0</v>
      </c>
      <c r="E9" s="331">
        <f>'2019 KESIS Energy Balance'!BH56/SUM('2019 KESIS Energy Balance'!BH51:BH53,'2019 KESIS Energy Balance'!BH55:BH58,'2019 KESIS Energy Balance'!BH60,'2019 KESIS Energy Balance'!BH65:BH66)</f>
        <v>0.14636678331811279</v>
      </c>
      <c r="F9" s="378">
        <f>SUM('2019 KESIS Energy Balance'!D56:P56)/SUM('2019 KESIS Energy Balance'!D51:P53,'2019 KESIS Energy Balance'!D55:P58,'2019 KESIS Energy Balance'!D60:P60,'2019 KESIS Energy Balance'!D65:P66)</f>
        <v>9.4724608667475202E-2</v>
      </c>
      <c r="G9" s="379">
        <f>SUM('2019 KESIS Energy Balance'!Q56:R56)/SUM('2019 KESIS Energy Balance'!Q51:R53,'2019 KESIS Energy Balance'!Q55:R58,'2019 KESIS Energy Balance'!Q60:R60,'2019 KESIS Energy Balance'!Q65:R66)</f>
        <v>0.10993231804075747</v>
      </c>
      <c r="H9" s="331">
        <f>SUM('2019 KESIS Energy Balance'!AP56:AX56)/SUM('2019 KESIS Energy Balance'!AP51:AX53,'2019 KESIS Energy Balance'!AP55:AX58,'2019 KESIS Energy Balance'!AP60:AX60,'2019 KESIS Energy Balance'!AP65:AX66)</f>
        <v>5.290326440823704E-2</v>
      </c>
      <c r="I9" s="331">
        <f>SUM('2019 KESIS Energy Balance'!Z56:AE56)/SUM('2019 KESIS Energy Balance'!Z51:AE53,'2019 KESIS Energy Balance'!Z55:AE58,'2019 KESIS Energy Balance'!Z60:AE60,'2019 KESIS Energy Balance'!Z65:AE66)</f>
        <v>2.8583268912864821E-3</v>
      </c>
      <c r="J9" s="332">
        <f>'2019 KESIS Energy Balance'!BI56/SUM('2019 KESIS Energy Balance'!BI51:BI53,'2019 KESIS Energy Balance'!BI55:BI58,'2019 KESIS Energy Balance'!BI60,'2019 KESIS Energy Balance'!BI65:BI66)</f>
        <v>0.38832509510663149</v>
      </c>
      <c r="K9" s="326" t="s">
        <v>432</v>
      </c>
      <c r="L9" s="331">
        <f>SUM('2019 KESIS Energy Balance'!AF56:AH56)/SUM('2019 KESIS Energy Balance'!AF51:AH53,'2019 KESIS Energy Balance'!AF55:AH58,'2019 KESIS Energy Balance'!AF60:AH60,'2019 KESIS Energy Balance'!AF65:AH66)</f>
        <v>3.2802933514742234E-2</v>
      </c>
      <c r="M9" s="331">
        <f>SUM('2019 KESIS Energy Balance'!W56:Y56)/SUM('2019 KESIS Energy Balance'!W51:Y53,'2019 KESIS Energy Balance'!W55:Y58,'2019 KESIS Energy Balance'!W60:Y60,'2019 KESIS Energy Balance'!W65:Y66)</f>
        <v>4.1624129633694874E-3</v>
      </c>
      <c r="N9" s="326" t="s">
        <v>432</v>
      </c>
    </row>
    <row r="10" spans="2:14" s="325" customFormat="1" ht="29">
      <c r="B10" s="326" t="s">
        <v>8</v>
      </c>
      <c r="C10" s="329" t="str">
        <f>VLOOKUP($B10,About!$B$31:$E$55,3,0)</f>
        <v>EndUse&gt;Industry&gt;wood and wood products</v>
      </c>
      <c r="D10" s="377">
        <f>VLOOKUP($B10,About!$B$31:$E$55,4,0)</f>
        <v>0</v>
      </c>
      <c r="E10" s="331">
        <f>'2019 KESIS Energy Balance'!BH57/SUM('2019 KESIS Energy Balance'!BH51:BH53,'2019 KESIS Energy Balance'!BH55:BH58,'2019 KESIS Energy Balance'!BH60,'2019 KESIS Energy Balance'!BH65:BH66)</f>
        <v>2.4576544706291909E-2</v>
      </c>
      <c r="F10" s="380">
        <f>SUM('2019 KESIS Energy Balance'!D57:P57)/SUM('2019 KESIS Energy Balance'!D51:P53,'2019 KESIS Energy Balance'!D55:P58,'2019 KESIS Energy Balance'!D60:P60,'2019 KESIS Energy Balance'!D65:P66)</f>
        <v>0</v>
      </c>
      <c r="G10" s="379">
        <f>SUM('2019 KESIS Energy Balance'!Q57:R57)/SUM('2019 KESIS Energy Balance'!Q51:R53,'2019 KESIS Energy Balance'!Q55:R58,'2019 KESIS Energy Balance'!Q60:R60,'2019 KESIS Energy Balance'!Q65:R66)</f>
        <v>1.1373703239862556E-2</v>
      </c>
      <c r="H10" s="331">
        <f>SUM('2019 KESIS Energy Balance'!AP57:AX57)/SUM('2019 KESIS Energy Balance'!AP51:AX53,'2019 KESIS Energy Balance'!AP55:AX58,'2019 KESIS Energy Balance'!AP60:AX60,'2019 KESIS Energy Balance'!AP65:AX66)</f>
        <v>3.2626711566976753E-2</v>
      </c>
      <c r="I10" s="331">
        <f>SUM('2019 KESIS Energy Balance'!Z57:AE57)/SUM('2019 KESIS Energy Balance'!Z51:AE53,'2019 KESIS Energy Balance'!Z55:AE58,'2019 KESIS Energy Balance'!Z60:AE60,'2019 KESIS Energy Balance'!Z65:AE66)</f>
        <v>4.4746574490651351E-4</v>
      </c>
      <c r="J10" s="332">
        <f>'2019 KESIS Energy Balance'!BI57/SUM('2019 KESIS Energy Balance'!BI51:BI53,'2019 KESIS Energy Balance'!BI55:BI58,'2019 KESIS Energy Balance'!BI60,'2019 KESIS Energy Balance'!BI65:BI66)</f>
        <v>1.3415444488265709E-2</v>
      </c>
      <c r="K10" s="326" t="s">
        <v>432</v>
      </c>
      <c r="L10" s="331">
        <f>SUM('2019 KESIS Energy Balance'!AF57:AH57)/SUM('2019 KESIS Energy Balance'!AF51:AH53,'2019 KESIS Energy Balance'!AF55:AH58,'2019 KESIS Energy Balance'!AF60:AH60,'2019 KESIS Energy Balance'!AF65:AH66)</f>
        <v>2.3118573949017459E-3</v>
      </c>
      <c r="M10" s="331">
        <f>SUM('2019 KESIS Energy Balance'!W57:Y57)/SUM('2019 KESIS Energy Balance'!W51:Y53,'2019 KESIS Energy Balance'!W55:Y58,'2019 KESIS Energy Balance'!W60:Y60,'2019 KESIS Energy Balance'!W65:Y66)</f>
        <v>2.5682066671071333E-4</v>
      </c>
      <c r="N10" s="326" t="s">
        <v>432</v>
      </c>
    </row>
    <row r="11" spans="2:14" s="325" customFormat="1" ht="29">
      <c r="B11" s="326" t="s">
        <v>9</v>
      </c>
      <c r="C11" s="329" t="str">
        <f>VLOOKUP($B11,About!$B$31:$E$55,3,0)</f>
        <v>EndUse&gt;Industry&gt;paper and printing</v>
      </c>
      <c r="D11" s="377">
        <f>VLOOKUP($B11,About!$B$31:$E$55,4,0)</f>
        <v>0</v>
      </c>
      <c r="E11" s="331">
        <f>'2019 KESIS Energy Balance'!BH58/SUM('2019 KESIS Energy Balance'!BH51:BH53,'2019 KESIS Energy Balance'!BH55:BH58,'2019 KESIS Energy Balance'!BH60,'2019 KESIS Energy Balance'!BH65:BH66)</f>
        <v>0.14030893713952816</v>
      </c>
      <c r="F11" s="378">
        <f>SUM('2019 KESIS Energy Balance'!D58:P58)/SUM('2019 KESIS Energy Balance'!D51:P53,'2019 KESIS Energy Balance'!D55:P58,'2019 KESIS Energy Balance'!D60:P60,'2019 KESIS Energy Balance'!D65:P66)</f>
        <v>0</v>
      </c>
      <c r="G11" s="379">
        <f>SUM('2019 KESIS Energy Balance'!Q58:R58)/SUM('2019 KESIS Energy Balance'!Q51:R53,'2019 KESIS Energy Balance'!Q55:R58,'2019 KESIS Energy Balance'!Q60:R60,'2019 KESIS Energy Balance'!Q65:R66)</f>
        <v>0.12327956941687025</v>
      </c>
      <c r="H11" s="331">
        <f>SUM('2019 KESIS Energy Balance'!AP58:AX58)/SUM('2019 KESIS Energy Balance'!AP51:AX53,'2019 KESIS Energy Balance'!AP55:AX58,'2019 KESIS Energy Balance'!AP60:AX60,'2019 KESIS Energy Balance'!AP65:AX66)</f>
        <v>0.28959638455677666</v>
      </c>
      <c r="I11" s="331">
        <f>SUM('2019 KESIS Energy Balance'!Z58:AE58)/SUM('2019 KESIS Energy Balance'!Z51:AE53,'2019 KESIS Energy Balance'!Z55:AE58,'2019 KESIS Energy Balance'!Z60:AE60,'2019 KESIS Energy Balance'!Z65:AE66)</f>
        <v>1.387846202346241E-3</v>
      </c>
      <c r="J11" s="332">
        <f>'2019 KESIS Energy Balance'!BI58/SUM('2019 KESIS Energy Balance'!BI51:BI53,'2019 KESIS Energy Balance'!BI55:BI58,'2019 KESIS Energy Balance'!BI60,'2019 KESIS Energy Balance'!BI65:BI66)</f>
        <v>0.39205263052896017</v>
      </c>
      <c r="K11" s="326" t="s">
        <v>432</v>
      </c>
      <c r="L11" s="331">
        <f>SUM('2019 KESIS Energy Balance'!AF58:AH58)/SUM('2019 KESIS Energy Balance'!AF51:AH53,'2019 KESIS Energy Balance'!AF55:AH58,'2019 KESIS Energy Balance'!AF60:AH60,'2019 KESIS Energy Balance'!AF65:AH66)</f>
        <v>3.3577239819254784E-2</v>
      </c>
      <c r="M11" s="331">
        <f>SUM('2019 KESIS Energy Balance'!W58:Y58)/SUM('2019 KESIS Energy Balance'!W51:Y53,'2019 KESIS Energy Balance'!W55:Y58,'2019 KESIS Energy Balance'!W60:Y60,'2019 KESIS Energy Balance'!W65:Y66)</f>
        <v>5.6692362941950002E-3</v>
      </c>
      <c r="N11" s="326" t="s">
        <v>432</v>
      </c>
    </row>
    <row r="12" spans="2:14" s="325" customFormat="1" ht="29">
      <c r="B12" s="385" t="s">
        <v>13</v>
      </c>
      <c r="C12" s="386" t="str">
        <f>VLOOKUP($B12,About!$B$31:$E$55,3,0)</f>
        <v>EndUse&gt;Industry&gt;non-metallic minerals</v>
      </c>
      <c r="D12" s="387" t="str">
        <f>VLOOKUP($B12,About!$B$31:$E$55,4,0)</f>
        <v>Glass and glassware manufacturing</v>
      </c>
      <c r="E12" s="388">
        <f>'2019 KESIS Energy Balance'!BH60/SUM('2019 KESIS Energy Balance'!BH51:BH53,'2019 KESIS Energy Balance'!BH55:BH58,'2019 KESIS Energy Balance'!BH60,'2019 KESIS Energy Balance'!BH65:BH66)*SUM(D42)/SUM(D42:H42)</f>
        <v>4.7190059339062639E-2</v>
      </c>
      <c r="F12" s="388">
        <f>SUM('2019 KESIS Energy Balance'!D60:P60)/SUM('2019 KESIS Energy Balance'!D51:P53,'2019 KESIS Energy Balance'!D55:P58,'2019 KESIS Energy Balance'!D60:P60,'2019 KESIS Energy Balance'!D65:P66)*SUM(D27)/SUM(D27:H27)</f>
        <v>0</v>
      </c>
      <c r="G12" s="389">
        <f>SUM('2019 KESIS Energy Balance'!Q60:R60)/SUM('2019 KESIS Energy Balance'!Q51:R53,'2019 KESIS Energy Balance'!Q55:R58,'2019 KESIS Energy Balance'!Q60:R60,'2019 KESIS Energy Balance'!Q65:R66)*SUM(D39)/SUM(D39:H39)</f>
        <v>9.8699459275715454E-2</v>
      </c>
      <c r="H12" s="388">
        <f>SUM('2019 KESIS Energy Balance'!AP60:AX60)/SUM('2019 KESIS Energy Balance'!AP51:AX53,'2019 KESIS Energy Balance'!AP55:AX58,'2019 KESIS Energy Balance'!AP60:AX60,'2019 KESIS Energy Balance'!AP65:AX66)*SUM(D40)/SUM(D40:H40)</f>
        <v>0</v>
      </c>
      <c r="I12" s="388">
        <f>SUM('2019 KESIS Energy Balance'!Z60:AE60)/SUM('2019 KESIS Energy Balance'!Z51:AE53,'2019 KESIS Energy Balance'!Z55:AE58,'2019 KESIS Energy Balance'!Z60:AE60,'2019 KESIS Energy Balance'!Z65:AE66)*SUM(D29:D31)/SUM(D29:H31)</f>
        <v>4.9108612939415528E-4</v>
      </c>
      <c r="J12" s="390">
        <f>'2019 KESIS Energy Balance'!BI60/SUM('2019 KESIS Energy Balance'!BI51:BI53,'2019 KESIS Energy Balance'!BI55:BI58,'2019 KESIS Energy Balance'!BI60,'2019 KESIS Energy Balance'!BI65:BI66)*SUM(D41)/SUM(D41:H41)</f>
        <v>2.3368782812878752E-5</v>
      </c>
      <c r="K12" s="388" t="s">
        <v>433</v>
      </c>
      <c r="L12" s="388">
        <f>SUM('2019 KESIS Energy Balance'!AF60:AH60)/SUM('2019 KESIS Energy Balance'!AF51:AH53,'2019 KESIS Energy Balance'!AF55:AH58,'2019 KESIS Energy Balance'!AF60:AH60,'2019 KESIS Energy Balance'!AF65:AH66)*SUM(D32:D34)/SUM(D32:H34)</f>
        <v>0.41954224422056896</v>
      </c>
      <c r="M12" s="388">
        <f>SUM('2019 KESIS Energy Balance'!W60:Y60)/SUM('2019 KESIS Energy Balance'!W51:Y53,'2019 KESIS Energy Balance'!W55:Y58,'2019 KESIS Energy Balance'!W60:Y60,'2019 KESIS Energy Balance'!W65:Y66)*SUM(D36:D37)/SUM(D36:H37)</f>
        <v>6.0299450468703298E-4</v>
      </c>
      <c r="N12" s="388" t="s">
        <v>433</v>
      </c>
    </row>
    <row r="13" spans="2:14" s="325" customFormat="1" ht="116">
      <c r="B13" s="391" t="s">
        <v>14</v>
      </c>
      <c r="C13" s="392" t="str">
        <f>VLOOKUP($B13,About!$B$31:$E$55,3,0)</f>
        <v>EndUse&gt;Industry&gt;non-metallic minerals</v>
      </c>
      <c r="D13" s="393" t="str">
        <f>VLOOKUP($B13,About!$B$31:$E$55,4,0)</f>
        <v>Refractory and non-refractory ceramic products manufacturing business, cement, lime, plaster and its products manufacturing business, cement manufacturing business, other non-metallic minerals product manufacturing business</v>
      </c>
      <c r="E13" s="394">
        <f>'2019 KESIS Energy Balance'!BH60/SUM('2019 KESIS Energy Balance'!BH51:BH53,'2019 KESIS Energy Balance'!BH55:BH58,'2019 KESIS Energy Balance'!BH60,'2019 KESIS Energy Balance'!BH65:BH66)*(1-SUM(D42)/SUM(D42:H42))</f>
        <v>0.11892728945655964</v>
      </c>
      <c r="F13" s="394">
        <f>SUM('2019 KESIS Energy Balance'!D60:P60)/SUM('2019 KESIS Energy Balance'!D51:P53,'2019 KESIS Energy Balance'!D55:P58,'2019 KESIS Energy Balance'!D60:P60,'2019 KESIS Energy Balance'!D65:P66)*(1-SUM(D27)/SUM(D27:H27))</f>
        <v>0.48002548372525877</v>
      </c>
      <c r="G13" s="395">
        <f>SUM('2019 KESIS Energy Balance'!Q60:R60)/SUM('2019 KESIS Energy Balance'!Q51:R53,'2019 KESIS Energy Balance'!Q55:R58,'2019 KESIS Energy Balance'!Q60:R60,'2019 KESIS Energy Balance'!Q65:R66)*(1-SUM(D39)/SUM(D39:H39))</f>
        <v>0.15332032085796346</v>
      </c>
      <c r="H13" s="394">
        <f>SUM('2019 KESIS Energy Balance'!AP60:AX60)/SUM('2019 KESIS Energy Balance'!AP51:AX53,'2019 KESIS Energy Balance'!AP55:AX58,'2019 KESIS Energy Balance'!AP60:AX60,'2019 KESIS Energy Balance'!AP65:AX66)*(1-SUM(D40)/SUM(D40:H40))</f>
        <v>0.33752436134552311</v>
      </c>
      <c r="I13" s="394">
        <f>SUM('2019 KESIS Energy Balance'!Z60:AE60)/SUM('2019 KESIS Energy Balance'!Z51:AE53,'2019 KESIS Energy Balance'!Z55:AE58,'2019 KESIS Energy Balance'!Z60:AE60,'2019 KESIS Energy Balance'!Z65:AE66)*(1-SUM(D29:D31)/SUM(D29:H31))</f>
        <v>5.680229563325729E-2</v>
      </c>
      <c r="J13" s="396">
        <f>'2019 KESIS Energy Balance'!BI60/SUM('2019 KESIS Energy Balance'!BI51:BI53,'2019 KESIS Energy Balance'!BI55:BI58,'2019 KESIS Energy Balance'!BI60,'2019 KESIS Energy Balance'!BI65:BI66)*(1-SUM(D41)/SUM(D41:H41))</f>
        <v>4.8918652021626174E-4</v>
      </c>
      <c r="K13" s="394" t="s">
        <v>433</v>
      </c>
      <c r="L13" s="394">
        <f>SUM('2019 KESIS Energy Balance'!AF60:AH60)/SUM('2019 KESIS Energy Balance'!AF51:AH53,'2019 KESIS Energy Balance'!AF55:AH58,'2019 KESIS Energy Balance'!AF60:AH60,'2019 KESIS Energy Balance'!AF65:AH66)*(1-SUM(D32:D34)/SUM(D32:H34))</f>
        <v>6.7098206646930614E-2</v>
      </c>
      <c r="M13" s="394">
        <f>SUM('2019 KESIS Energy Balance'!W60:Y60)/SUM('2019 KESIS Energy Balance'!W51:Y53,'2019 KESIS Energy Balance'!W55:Y58,'2019 KESIS Energy Balance'!W60:Y60,'2019 KESIS Energy Balance'!W65:Y66)*(1-SUM(D36:D37)/SUM(D36:H37))</f>
        <v>1.6682847963007914E-2</v>
      </c>
      <c r="N13" s="394" t="s">
        <v>433</v>
      </c>
    </row>
    <row r="14" spans="2:14" s="325" customFormat="1" ht="29">
      <c r="B14" s="326" t="s">
        <v>23</v>
      </c>
      <c r="C14" s="329" t="str">
        <f>VLOOKUP($B14,About!$B$31:$E$55,3,0)</f>
        <v>EndUse&gt;Industry&gt;other manufacturing</v>
      </c>
      <c r="D14" s="377">
        <f>VLOOKUP($B14,About!$B$31:$E$55,4,0)</f>
        <v>0</v>
      </c>
      <c r="E14" s="378">
        <f>'2019 KESIS Energy Balance'!BH65/SUM('2019 KESIS Energy Balance'!BH51:BH53,'2019 KESIS Energy Balance'!BH55:BH58,'2019 KESIS Energy Balance'!BH60,'2019 KESIS Energy Balance'!BH65:BH66)</f>
        <v>6.1909016485137774E-2</v>
      </c>
      <c r="F14" s="378">
        <f>SUM('2019 KESIS Energy Balance'!D65:P65)/SUM('2019 KESIS Energy Balance'!D51:P53,'2019 KESIS Energy Balance'!D55:P58,'2019 KESIS Energy Balance'!D60:P60,'2019 KESIS Energy Balance'!D65:P66)</f>
        <v>0.41388732924623384</v>
      </c>
      <c r="G14" s="379">
        <f>SUM('2019 KESIS Energy Balance'!Q65:R65)/SUM('2019 KESIS Energy Balance'!Q51:R53,'2019 KESIS Energy Balance'!Q55:R58,'2019 KESIS Energy Balance'!Q60:R60,'2019 KESIS Energy Balance'!Q65:R66)</f>
        <v>0.16108323149656451</v>
      </c>
      <c r="H14" s="331">
        <f>SUM('2019 KESIS Energy Balance'!AP65:AX65)/SUM('2019 KESIS Energy Balance'!AP51:AX53,'2019 KESIS Energy Balance'!AP55:AX58,'2019 KESIS Energy Balance'!AP60:AX60,'2019 KESIS Energy Balance'!AP65:AX66)</f>
        <v>0.18176808722845453</v>
      </c>
      <c r="I14" s="331">
        <f>SUM('2019 KESIS Energy Balance'!Z65:AE65)/SUM('2019 KESIS Energy Balance'!Z51:AE53,'2019 KESIS Energy Balance'!Z55:AE58,'2019 KESIS Energy Balance'!Z60:AE60,'2019 KESIS Energy Balance'!Z65:AE66)</f>
        <v>8.3296802004051554E-2</v>
      </c>
      <c r="J14" s="332">
        <f>'2019 KESIS Energy Balance'!BI65/SUM('2019 KESIS Energy Balance'!BI51:BI53,'2019 KESIS Energy Balance'!BI55:BI58,'2019 KESIS Energy Balance'!BI60,'2019 KESIS Energy Balance'!BI65:BI66)</f>
        <v>7.5195239067149351E-5</v>
      </c>
      <c r="K14" s="326" t="s">
        <v>433</v>
      </c>
      <c r="L14" s="331">
        <f>SUM('2019 KESIS Energy Balance'!AF65:AH65)/SUM('2019 KESIS Energy Balance'!AF51:AH53,'2019 KESIS Energy Balance'!AF55:AH58,'2019 KESIS Energy Balance'!AF60:AH60,'2019 KESIS Energy Balance'!AF65:AH66)</f>
        <v>0.28629606892063542</v>
      </c>
      <c r="M14" s="331">
        <f>SUM('2019 KESIS Energy Balance'!W65:Y65)/SUM('2019 KESIS Energy Balance'!W51:Y53,'2019 KESIS Energy Balance'!W55:Y58,'2019 KESIS Energy Balance'!W60:Y60,'2019 KESIS Energy Balance'!W65:Y66)</f>
        <v>0.91695741039516276</v>
      </c>
      <c r="N14" s="326" t="s">
        <v>433</v>
      </c>
    </row>
    <row r="15" spans="2:14" s="325" customFormat="1">
      <c r="B15" s="326" t="s">
        <v>26</v>
      </c>
      <c r="C15" s="329" t="str">
        <f>VLOOKUP($B15,About!$B$31:$E$55,3,0)</f>
        <v>EndUse&gt;Industry&gt;construction</v>
      </c>
      <c r="D15" s="377">
        <f>VLOOKUP($B15,About!$B$31:$E$55,4,0)</f>
        <v>0</v>
      </c>
      <c r="E15" s="381">
        <f>SUM('2019 KESIS Energy Balance'!BH66)/SUM('2019 KESIS Energy Balance'!BH51:BH53,'2019 KESIS Energy Balance'!BH55:BH58,'2019 KESIS Energy Balance'!BH60,'2019 KESIS Energy Balance'!BH65:BH66)</f>
        <v>1.3773448843582223E-4</v>
      </c>
      <c r="F15" s="381">
        <f>SUM('2019 KESIS Energy Balance'!D66:P66)/SUM('2019 KESIS Energy Balance'!D51:P53,'2019 KESIS Energy Balance'!D55:P58,'2019 KESIS Energy Balance'!D60:P60,'2019 KESIS Energy Balance'!D65:P66)</f>
        <v>1.1729506600439339E-4</v>
      </c>
      <c r="G15" s="382">
        <f>SUM('2019 KESIS Energy Balance'!Q66:R66)/SUM('2019 KESIS Energy Balance'!Q51:R53,'2019 KESIS Energy Balance'!Q55:R58,'2019 KESIS Energy Balance'!Q60:R60,'2019 KESIS Energy Balance'!Q65:R66)</f>
        <v>5.4762274858597493E-5</v>
      </c>
      <c r="H15" s="383">
        <f>SUM('2019 KESIS Energy Balance'!AP66:AX66)/SUM('2019 KESIS Energy Balance'!AP51:AX53,'2019 KESIS Energy Balance'!AP55:AX58,'2019 KESIS Energy Balance'!AP60:AX60,'2019 KESIS Energy Balance'!AP65:AX66)</f>
        <v>1.6150021978891576E-2</v>
      </c>
      <c r="I15" s="383">
        <f>SUM('2019 KESIS Energy Balance'!Z66:AE66)/SUM('2019 KESIS Energy Balance'!Z51:AE53,'2019 KESIS Energy Balance'!Z55:AE58,'2019 KESIS Energy Balance'!Z60:AE60,'2019 KESIS Energy Balance'!Z65:AE66)</f>
        <v>0.29752546898169935</v>
      </c>
      <c r="J15" s="384">
        <f>SUM('2019 KESIS Energy Balance'!BI66)/SUM('2019 KESIS Energy Balance'!BI51:BI53,'2019 KESIS Energy Balance'!BI55:BI58,'2019 KESIS Energy Balance'!BI60,'2019 KESIS Energy Balance'!BI65:BI66)</f>
        <v>0</v>
      </c>
      <c r="K15" s="326" t="s">
        <v>433</v>
      </c>
      <c r="L15" s="383">
        <f>SUM('2019 KESIS Energy Balance'!AF66:AH66)/SUM('2019 KESIS Energy Balance'!AF51:AH53,'2019 KESIS Energy Balance'!AF55:AH58,'2019 KESIS Energy Balance'!AF60:AH60,'2019 KESIS Energy Balance'!AF65:AH66)</f>
        <v>3.4465848483004893E-2</v>
      </c>
      <c r="M15" s="383">
        <f>SUM('2019 KESIS Energy Balance'!W66:Y66)/SUM('2019 KESIS Energy Balance'!W51:Y53,'2019 KESIS Energy Balance'!W55:Y58,'2019 KESIS Energy Balance'!W60:Y60,'2019 KESIS Energy Balance'!W65:Y66)</f>
        <v>2.1470633995383622E-2</v>
      </c>
      <c r="N15" s="326" t="s">
        <v>433</v>
      </c>
    </row>
    <row r="16" spans="2:14" s="151" customFormat="1">
      <c r="B16" s="327" t="s">
        <v>429</v>
      </c>
      <c r="C16" s="327"/>
      <c r="D16" s="327"/>
      <c r="E16" s="328">
        <f>SUM(E6:E15)</f>
        <v>0.99999999999999989</v>
      </c>
      <c r="F16" s="328">
        <f t="shared" ref="F16:N16" si="0">SUM(F6:F15)</f>
        <v>1</v>
      </c>
      <c r="G16" s="328">
        <f t="shared" si="0"/>
        <v>1</v>
      </c>
      <c r="H16" s="328">
        <f t="shared" si="0"/>
        <v>0.99999999999999989</v>
      </c>
      <c r="I16" s="328">
        <f t="shared" si="0"/>
        <v>1</v>
      </c>
      <c r="J16" s="328">
        <f t="shared" si="0"/>
        <v>1</v>
      </c>
      <c r="K16" s="328">
        <f t="shared" si="0"/>
        <v>0</v>
      </c>
      <c r="L16" s="328">
        <f t="shared" si="0"/>
        <v>0.99999999999999989</v>
      </c>
      <c r="M16" s="328">
        <f t="shared" si="0"/>
        <v>1.0004241270761445</v>
      </c>
      <c r="N16" s="328">
        <f t="shared" si="0"/>
        <v>0</v>
      </c>
    </row>
    <row r="19" spans="2:9">
      <c r="B19" s="188" t="s">
        <v>633</v>
      </c>
      <c r="C19" s="2" t="s">
        <v>449</v>
      </c>
    </row>
    <row r="20" spans="2:9">
      <c r="B20" s="2" t="s">
        <v>450</v>
      </c>
      <c r="C20" s="2" t="s">
        <v>451</v>
      </c>
      <c r="I20" s="37"/>
    </row>
    <row r="21" spans="2:9">
      <c r="B21" s="2" t="s">
        <v>452</v>
      </c>
      <c r="C21" s="2" t="s">
        <v>453</v>
      </c>
    </row>
    <row r="22" spans="2:9">
      <c r="B22" s="2" t="s">
        <v>454</v>
      </c>
      <c r="C22" s="2" t="s">
        <v>455</v>
      </c>
    </row>
    <row r="23" spans="2:9">
      <c r="B23" s="2" t="s">
        <v>457</v>
      </c>
      <c r="C23" s="2" t="s">
        <v>458</v>
      </c>
    </row>
    <row r="24" spans="2:9" s="185" customFormat="1" ht="20" customHeight="1">
      <c r="B24" s="481" t="s">
        <v>459</v>
      </c>
      <c r="C24" s="481" t="s">
        <v>460</v>
      </c>
      <c r="D24" s="478" t="s">
        <v>461</v>
      </c>
      <c r="E24" s="479"/>
      <c r="F24" s="479"/>
      <c r="G24" s="479"/>
      <c r="H24" s="480"/>
    </row>
    <row r="25" spans="2:9" s="185" customFormat="1" ht="20" customHeight="1">
      <c r="B25" s="482"/>
      <c r="C25" s="482"/>
      <c r="D25" s="318" t="s">
        <v>462</v>
      </c>
      <c r="E25" s="375" t="s">
        <v>463</v>
      </c>
      <c r="F25" s="375" t="s">
        <v>464</v>
      </c>
      <c r="G25" s="375" t="s">
        <v>465</v>
      </c>
      <c r="H25" s="375" t="s">
        <v>466</v>
      </c>
    </row>
    <row r="26" spans="2:9" s="185" customFormat="1" ht="20" customHeight="1">
      <c r="B26" s="319" t="s">
        <v>467</v>
      </c>
      <c r="C26" s="319" t="s">
        <v>468</v>
      </c>
      <c r="D26" s="186">
        <v>840.2</v>
      </c>
      <c r="E26" s="186">
        <v>241.3</v>
      </c>
      <c r="F26" s="186">
        <v>630.70000000000005</v>
      </c>
      <c r="G26" s="186">
        <v>4400.2</v>
      </c>
      <c r="H26" s="186">
        <v>265.39999999999998</v>
      </c>
    </row>
    <row r="27" spans="2:9" s="185" customFormat="1" ht="20" customHeight="1">
      <c r="B27" s="319" t="s">
        <v>469</v>
      </c>
      <c r="C27" s="319" t="s">
        <v>468</v>
      </c>
      <c r="D27" s="186">
        <v>0</v>
      </c>
      <c r="E27" s="186">
        <v>1.1000000000000001</v>
      </c>
      <c r="F27" s="186">
        <v>154.69999999999999</v>
      </c>
      <c r="G27" s="186">
        <v>2192</v>
      </c>
      <c r="H27" s="186">
        <v>2.6</v>
      </c>
    </row>
    <row r="28" spans="2:9" s="185" customFormat="1" ht="20" customHeight="1">
      <c r="B28" s="319" t="s">
        <v>475</v>
      </c>
      <c r="C28" s="319" t="s">
        <v>468</v>
      </c>
      <c r="D28" s="186">
        <v>251</v>
      </c>
      <c r="E28" s="186">
        <v>45</v>
      </c>
      <c r="F28" s="186">
        <v>101.9</v>
      </c>
      <c r="G28" s="186">
        <v>1070.7</v>
      </c>
      <c r="H28" s="186">
        <v>80</v>
      </c>
    </row>
    <row r="29" spans="2:9" s="185" customFormat="1" ht="20" customHeight="1">
      <c r="B29" s="320" t="s">
        <v>456</v>
      </c>
      <c r="C29" s="319" t="s">
        <v>58</v>
      </c>
      <c r="D29" s="186">
        <v>0</v>
      </c>
      <c r="E29" s="186">
        <v>0</v>
      </c>
      <c r="F29" s="186">
        <v>0</v>
      </c>
      <c r="G29" s="187" t="s">
        <v>39</v>
      </c>
      <c r="H29" s="186">
        <v>0</v>
      </c>
    </row>
    <row r="30" spans="2:9" s="185" customFormat="1" ht="20" customHeight="1">
      <c r="B30" s="320" t="s">
        <v>456</v>
      </c>
      <c r="C30" s="319" t="s">
        <v>476</v>
      </c>
      <c r="D30" s="186">
        <v>0.1</v>
      </c>
      <c r="E30" s="186">
        <v>0</v>
      </c>
      <c r="F30" s="186">
        <v>0.9</v>
      </c>
      <c r="G30" s="186">
        <v>0.2</v>
      </c>
      <c r="H30" s="186">
        <v>0.1</v>
      </c>
    </row>
    <row r="31" spans="2:9" s="185" customFormat="1" ht="20" customHeight="1">
      <c r="B31" s="320" t="s">
        <v>456</v>
      </c>
      <c r="C31" s="319" t="s">
        <v>59</v>
      </c>
      <c r="D31" s="186">
        <v>0.2</v>
      </c>
      <c r="E31" s="186">
        <v>0.3</v>
      </c>
      <c r="F31" s="186">
        <v>4.0999999999999996</v>
      </c>
      <c r="G31" s="186">
        <v>0.1</v>
      </c>
      <c r="H31" s="186">
        <v>29</v>
      </c>
    </row>
    <row r="32" spans="2:9" s="185" customFormat="1" ht="20" customHeight="1">
      <c r="B32" s="320" t="s">
        <v>456</v>
      </c>
      <c r="C32" s="319" t="s">
        <v>477</v>
      </c>
      <c r="D32" s="187" t="s">
        <v>39</v>
      </c>
      <c r="E32" s="187" t="s">
        <v>39</v>
      </c>
      <c r="F32" s="186">
        <v>0</v>
      </c>
      <c r="G32" s="186">
        <v>1.6</v>
      </c>
      <c r="H32" s="187" t="s">
        <v>39</v>
      </c>
    </row>
    <row r="33" spans="2:8" s="185" customFormat="1" ht="20" customHeight="1">
      <c r="B33" s="320" t="s">
        <v>456</v>
      </c>
      <c r="C33" s="319" t="s">
        <v>478</v>
      </c>
      <c r="D33" s="187" t="s">
        <v>39</v>
      </c>
      <c r="E33" s="187" t="s">
        <v>39</v>
      </c>
      <c r="F33" s="187" t="s">
        <v>39</v>
      </c>
      <c r="G33" s="187" t="s">
        <v>39</v>
      </c>
      <c r="H33" s="187" t="s">
        <v>39</v>
      </c>
    </row>
    <row r="34" spans="2:8" s="185" customFormat="1" ht="20" customHeight="1">
      <c r="B34" s="320" t="s">
        <v>456</v>
      </c>
      <c r="C34" s="319" t="s">
        <v>479</v>
      </c>
      <c r="D34" s="186">
        <v>235.1</v>
      </c>
      <c r="E34" s="186">
        <v>13.1</v>
      </c>
      <c r="F34" s="186">
        <v>11.2</v>
      </c>
      <c r="G34" s="186">
        <v>2.9</v>
      </c>
      <c r="H34" s="186">
        <v>8.8000000000000007</v>
      </c>
    </row>
    <row r="35" spans="2:8" s="185" customFormat="1" ht="20" customHeight="1">
      <c r="B35" s="320" t="s">
        <v>456</v>
      </c>
      <c r="C35" s="319" t="s">
        <v>163</v>
      </c>
      <c r="D35" s="187" t="s">
        <v>39</v>
      </c>
      <c r="E35" s="187" t="s">
        <v>39</v>
      </c>
      <c r="F35" s="187" t="s">
        <v>39</v>
      </c>
      <c r="G35" s="187" t="s">
        <v>39</v>
      </c>
      <c r="H35" s="187" t="s">
        <v>39</v>
      </c>
    </row>
    <row r="36" spans="2:8" s="185" customFormat="1" ht="20" customHeight="1">
      <c r="B36" s="320" t="s">
        <v>456</v>
      </c>
      <c r="C36" s="319" t="s">
        <v>154</v>
      </c>
      <c r="D36" s="186">
        <v>1.2</v>
      </c>
      <c r="E36" s="186">
        <v>14.4</v>
      </c>
      <c r="F36" s="186">
        <v>15.3</v>
      </c>
      <c r="G36" s="186">
        <v>2.2000000000000002</v>
      </c>
      <c r="H36" s="186">
        <v>0.5</v>
      </c>
    </row>
    <row r="37" spans="2:8" s="185" customFormat="1" ht="20" customHeight="1">
      <c r="B37" s="320" t="s">
        <v>456</v>
      </c>
      <c r="C37" s="319" t="s">
        <v>155</v>
      </c>
      <c r="D37" s="186">
        <v>0</v>
      </c>
      <c r="E37" s="186">
        <v>0</v>
      </c>
      <c r="F37" s="186">
        <v>0.8</v>
      </c>
      <c r="G37" s="187" t="s">
        <v>39</v>
      </c>
      <c r="H37" s="186">
        <v>0</v>
      </c>
    </row>
    <row r="38" spans="2:8" s="185" customFormat="1" ht="20" customHeight="1">
      <c r="B38" s="320" t="s">
        <v>456</v>
      </c>
      <c r="C38" s="319" t="s">
        <v>480</v>
      </c>
      <c r="D38" s="186">
        <v>14.5</v>
      </c>
      <c r="E38" s="186">
        <v>17.100000000000001</v>
      </c>
      <c r="F38" s="186">
        <v>69.599999999999994</v>
      </c>
      <c r="G38" s="186">
        <v>1063.7</v>
      </c>
      <c r="H38" s="186">
        <v>41.5</v>
      </c>
    </row>
    <row r="39" spans="2:8" s="185" customFormat="1" ht="20" customHeight="1">
      <c r="B39" s="319" t="s">
        <v>85</v>
      </c>
      <c r="C39" s="319" t="s">
        <v>468</v>
      </c>
      <c r="D39" s="186">
        <v>248.1</v>
      </c>
      <c r="E39" s="186">
        <v>129.69999999999999</v>
      </c>
      <c r="F39" s="186">
        <v>162.5</v>
      </c>
      <c r="G39" s="186">
        <v>24.6</v>
      </c>
      <c r="H39" s="186">
        <v>68.599999999999994</v>
      </c>
    </row>
    <row r="40" spans="2:8" s="185" customFormat="1" ht="20" customHeight="1">
      <c r="B40" s="319" t="s">
        <v>481</v>
      </c>
      <c r="C40" s="319" t="s">
        <v>468</v>
      </c>
      <c r="D40" s="187" t="s">
        <v>39</v>
      </c>
      <c r="E40" s="186">
        <v>0.1</v>
      </c>
      <c r="F40" s="186">
        <v>4.5</v>
      </c>
      <c r="G40" s="186">
        <v>612.6</v>
      </c>
      <c r="H40" s="186">
        <v>0.1</v>
      </c>
    </row>
    <row r="41" spans="2:8" s="185" customFormat="1" ht="20" customHeight="1">
      <c r="B41" s="319" t="s">
        <v>121</v>
      </c>
      <c r="C41" s="319" t="s">
        <v>468</v>
      </c>
      <c r="D41" s="186">
        <v>1.5</v>
      </c>
      <c r="E41" s="186">
        <v>2</v>
      </c>
      <c r="F41" s="186">
        <v>3.1</v>
      </c>
      <c r="G41" s="186">
        <v>26.3</v>
      </c>
      <c r="H41" s="187" t="s">
        <v>39</v>
      </c>
    </row>
    <row r="42" spans="2:8" s="185" customFormat="1" ht="20" customHeight="1">
      <c r="B42" s="321" t="s">
        <v>482</v>
      </c>
      <c r="C42" s="321" t="s">
        <v>468</v>
      </c>
      <c r="D42" s="186">
        <v>339.5</v>
      </c>
      <c r="E42" s="186">
        <v>63.5</v>
      </c>
      <c r="F42" s="186">
        <v>203.9</v>
      </c>
      <c r="G42" s="186">
        <v>474</v>
      </c>
      <c r="H42" s="186">
        <v>114.2</v>
      </c>
    </row>
    <row r="44" spans="2:8">
      <c r="B44" s="188" t="s">
        <v>630</v>
      </c>
      <c r="C44" s="374"/>
      <c r="D44" s="312"/>
    </row>
    <row r="45" spans="2:8">
      <c r="C45" s="312" t="s">
        <v>446</v>
      </c>
      <c r="D45" s="312" t="s">
        <v>447</v>
      </c>
    </row>
    <row r="46" spans="2:8">
      <c r="B46" s="176" t="s">
        <v>445</v>
      </c>
      <c r="C46" s="177">
        <f>SUM('2019 KESIS Energy Balance'!Z51:AE53,'2019 KESIS Energy Balance'!Z55:AE58,'2019 KESIS Energy Balance'!Z60:AE60,'2019 KESIS Energy Balance'!Z65:AE66)</f>
        <v>2420.297</v>
      </c>
      <c r="D46" s="178">
        <f>C46/SUM($C$46:$C$48)</f>
        <v>0.62041144123886605</v>
      </c>
    </row>
    <row r="47" spans="2:8">
      <c r="B47" s="176" t="s">
        <v>423</v>
      </c>
      <c r="C47" s="177">
        <f>SUM('2019 KESIS Energy Balance'!AF51:AH53,'2019 KESIS Energy Balance'!AF55:AH58,'2019 KESIS Energy Balance'!AF60:AH60,'2019 KESIS Energy Balance'!AF65:AH66)</f>
        <v>542.42100000000005</v>
      </c>
      <c r="D47" s="178">
        <f>C47/SUM($C$46:$C$48)</f>
        <v>0.13904252014039062</v>
      </c>
    </row>
    <row r="48" spans="2:8">
      <c r="B48" s="176" t="s">
        <v>424</v>
      </c>
      <c r="C48" s="177">
        <f>SUM('2019 KESIS Energy Balance'!W51:Y53,'2019 KESIS Energy Balance'!W55:Y58,'2019 KESIS Energy Balance'!W60:Y60,'2019 KESIS Energy Balance'!W65:Y66)</f>
        <v>938.39800000000002</v>
      </c>
      <c r="D48" s="178">
        <f>C48/SUM($C$46:$C$48)</f>
        <v>0.24054603862074339</v>
      </c>
    </row>
  </sheetData>
  <mergeCells count="3">
    <mergeCell ref="D24:H24"/>
    <mergeCell ref="B24:B25"/>
    <mergeCell ref="C24:C25"/>
  </mergeCells>
  <phoneticPr fontId="3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K41"/>
  <sheetViews>
    <sheetView topLeftCell="A19" workbookViewId="0">
      <selection activeCell="C29" sqref="C29"/>
    </sheetView>
  </sheetViews>
  <sheetFormatPr defaultRowHeight="14.5"/>
  <cols>
    <col min="2" max="2" width="28.81640625" customWidth="1"/>
    <col min="3" max="6" width="12.453125" customWidth="1"/>
    <col min="7" max="10" width="11.36328125" customWidth="1"/>
  </cols>
  <sheetData>
    <row r="2" spans="2:11" s="402" customFormat="1" ht="17">
      <c r="B2" s="416" t="s">
        <v>681</v>
      </c>
    </row>
    <row r="4" spans="2:11" s="37" customFormat="1">
      <c r="B4" s="400"/>
      <c r="C4" s="404" t="s">
        <v>671</v>
      </c>
      <c r="D4" s="404" t="s">
        <v>672</v>
      </c>
      <c r="E4" s="404" t="s">
        <v>673</v>
      </c>
      <c r="F4" s="404" t="s">
        <v>674</v>
      </c>
      <c r="G4" s="404" t="s">
        <v>651</v>
      </c>
      <c r="H4" s="404" t="s">
        <v>652</v>
      </c>
      <c r="I4" s="404" t="s">
        <v>650</v>
      </c>
      <c r="J4" s="405" t="s">
        <v>444</v>
      </c>
      <c r="K4" s="407"/>
    </row>
    <row r="5" spans="2:11" s="37" customFormat="1">
      <c r="B5" s="318" t="s">
        <v>653</v>
      </c>
      <c r="C5" s="318">
        <v>20.6</v>
      </c>
      <c r="D5" s="418">
        <v>4569</v>
      </c>
      <c r="E5" s="408">
        <f>D5/$D$24</f>
        <v>0.27649016641452345</v>
      </c>
      <c r="F5" s="419">
        <f>C5*D5</f>
        <v>94121.400000000009</v>
      </c>
      <c r="G5" s="426">
        <v>0</v>
      </c>
      <c r="H5" s="426">
        <v>0</v>
      </c>
      <c r="I5" s="427">
        <v>1</v>
      </c>
      <c r="J5" s="428">
        <v>0</v>
      </c>
      <c r="K5" s="37" t="s">
        <v>675</v>
      </c>
    </row>
    <row r="6" spans="2:11" s="37" customFormat="1">
      <c r="B6" s="400" t="s">
        <v>654</v>
      </c>
      <c r="C6" s="400">
        <v>19.399999999999999</v>
      </c>
      <c r="D6" s="421"/>
      <c r="E6" s="422"/>
      <c r="F6" s="421"/>
      <c r="G6" s="429"/>
      <c r="H6" s="429"/>
      <c r="I6" s="429"/>
      <c r="J6" s="423"/>
    </row>
    <row r="7" spans="2:11" s="37" customFormat="1">
      <c r="B7" s="400" t="s">
        <v>655</v>
      </c>
      <c r="C7" s="400">
        <v>35</v>
      </c>
      <c r="D7" s="421"/>
      <c r="E7" s="422"/>
      <c r="F7" s="421"/>
      <c r="G7" s="429"/>
      <c r="H7" s="429"/>
      <c r="I7" s="429"/>
      <c r="J7" s="423"/>
    </row>
    <row r="8" spans="2:11" s="37" customFormat="1">
      <c r="B8" s="400" t="s">
        <v>656</v>
      </c>
      <c r="C8" s="400">
        <v>62.6</v>
      </c>
      <c r="D8" s="421"/>
      <c r="E8" s="422"/>
      <c r="F8" s="421"/>
      <c r="G8" s="429"/>
      <c r="H8" s="429"/>
      <c r="I8" s="429"/>
      <c r="J8" s="424"/>
    </row>
    <row r="9" spans="2:11" s="37" customFormat="1">
      <c r="B9" s="318" t="s">
        <v>657</v>
      </c>
      <c r="C9" s="318">
        <v>1.9</v>
      </c>
      <c r="D9" s="418">
        <v>6742</v>
      </c>
      <c r="E9" s="408">
        <f>D9/$D$24</f>
        <v>0.40798789712556732</v>
      </c>
      <c r="F9" s="419">
        <f>C9*D9</f>
        <v>12809.8</v>
      </c>
      <c r="G9" s="428">
        <v>0.75</v>
      </c>
      <c r="H9" s="428">
        <v>0.25</v>
      </c>
      <c r="I9" s="428">
        <v>0</v>
      </c>
      <c r="J9" s="428">
        <v>0</v>
      </c>
    </row>
    <row r="10" spans="2:11" s="37" customFormat="1">
      <c r="B10" s="400" t="s">
        <v>658</v>
      </c>
      <c r="C10" s="400">
        <v>1.7</v>
      </c>
      <c r="D10" s="421"/>
      <c r="E10" s="422"/>
      <c r="F10" s="421">
        <f>C10*E10</f>
        <v>0</v>
      </c>
      <c r="G10" s="430">
        <v>0.75</v>
      </c>
      <c r="H10" s="430">
        <v>0.25</v>
      </c>
      <c r="I10" s="431">
        <v>0</v>
      </c>
      <c r="J10" s="431">
        <v>0</v>
      </c>
    </row>
    <row r="11" spans="2:11" s="37" customFormat="1">
      <c r="B11" s="400" t="s">
        <v>659</v>
      </c>
      <c r="C11" s="400">
        <v>9.6</v>
      </c>
      <c r="D11" s="421"/>
      <c r="E11" s="422"/>
      <c r="F11" s="421">
        <f>C11*E11</f>
        <v>0</v>
      </c>
      <c r="G11" s="430">
        <v>0.75</v>
      </c>
      <c r="H11" s="430">
        <v>0.25</v>
      </c>
      <c r="I11" s="431">
        <v>0</v>
      </c>
      <c r="J11" s="431">
        <v>0</v>
      </c>
    </row>
    <row r="12" spans="2:11" s="37" customFormat="1">
      <c r="B12" s="318" t="s">
        <v>660</v>
      </c>
      <c r="C12" s="318">
        <v>9.5</v>
      </c>
      <c r="D12" s="418">
        <v>1019</v>
      </c>
      <c r="E12" s="408">
        <f>D12/$D$24</f>
        <v>6.1664145234493192E-2</v>
      </c>
      <c r="F12" s="419">
        <f>C12*D12</f>
        <v>9680.5</v>
      </c>
      <c r="G12" s="427">
        <f>G13*($C12-$C13)/($C14-$C13)+G14*($C14-$C12)/($C14-$C13)</f>
        <v>0.84124999999999994</v>
      </c>
      <c r="H12" s="427">
        <f>H13*($C12-$C13)/($C14-$C13)+H14*($C14-$C12)/($C14-$C13)</f>
        <v>0.13875000000000001</v>
      </c>
      <c r="I12" s="427">
        <f t="shared" ref="I12:J12" si="0">I13*($C12-$C13)/($C14-$C13)+I14*($C14-$C12)/($C14-$C13)</f>
        <v>1.8750000000000006E-3</v>
      </c>
      <c r="J12" s="427">
        <f t="shared" si="0"/>
        <v>1.8125000000000002E-2</v>
      </c>
    </row>
    <row r="13" spans="2:11" s="37" customFormat="1">
      <c r="B13" s="400" t="s">
        <v>661</v>
      </c>
      <c r="C13" s="400">
        <v>8.6</v>
      </c>
      <c r="D13" s="421"/>
      <c r="E13" s="422"/>
      <c r="F13" s="421">
        <f>C13*E13</f>
        <v>0</v>
      </c>
      <c r="G13" s="430">
        <v>0.76</v>
      </c>
      <c r="H13" s="430">
        <v>0.22</v>
      </c>
      <c r="I13" s="430">
        <v>0.01</v>
      </c>
      <c r="J13" s="430">
        <v>0.01</v>
      </c>
    </row>
    <row r="14" spans="2:11" s="37" customFormat="1">
      <c r="B14" s="400" t="s">
        <v>662</v>
      </c>
      <c r="C14" s="400">
        <v>13.4</v>
      </c>
      <c r="D14" s="421"/>
      <c r="E14" s="422"/>
      <c r="F14" s="421">
        <f>C14*E14</f>
        <v>0</v>
      </c>
      <c r="G14" s="430">
        <v>0.86</v>
      </c>
      <c r="H14" s="430">
        <v>0.12</v>
      </c>
      <c r="I14" s="430">
        <v>0</v>
      </c>
      <c r="J14" s="430">
        <v>0.02</v>
      </c>
    </row>
    <row r="15" spans="2:11" s="37" customFormat="1">
      <c r="B15" s="318" t="s">
        <v>663</v>
      </c>
      <c r="C15" s="318">
        <v>24.1</v>
      </c>
      <c r="D15" s="418">
        <v>2019</v>
      </c>
      <c r="E15" s="408">
        <f>D15/$D$24</f>
        <v>0.12217851739788199</v>
      </c>
      <c r="F15" s="419">
        <f>C15*D15</f>
        <v>48657.9</v>
      </c>
      <c r="G15" s="427">
        <f>G16*($C15-$C16)/($C17-$C16)+G17*($C17-$C15)/($C17-$C16)</f>
        <v>0.74681818181818216</v>
      </c>
      <c r="H15" s="427">
        <f>H16*($C15-$C16)/($C17-$C16)+H17*($C17-$C15)/($C17-$C16)</f>
        <v>0</v>
      </c>
      <c r="I15" s="427">
        <f>I16*($C15-$C16)/($C17-$C16)+I17*($C17-$C15)/($C17-$C16)</f>
        <v>0.25318181818181795</v>
      </c>
      <c r="J15" s="427">
        <f>J16*($C15-$C16)/($C17-$C16)+J17*($C17-$C15)/($C17-$C16)</f>
        <v>0</v>
      </c>
      <c r="K15" s="37" t="s">
        <v>675</v>
      </c>
    </row>
    <row r="16" spans="2:11" s="37" customFormat="1">
      <c r="B16" s="400" t="s">
        <v>664</v>
      </c>
      <c r="C16" s="400">
        <v>24.4</v>
      </c>
      <c r="D16" s="421"/>
      <c r="E16" s="422"/>
      <c r="F16" s="421">
        <f>C16*E16</f>
        <v>0</v>
      </c>
      <c r="G16" s="430">
        <f>1-I16</f>
        <v>0.43000000000000005</v>
      </c>
      <c r="H16" s="431">
        <v>0</v>
      </c>
      <c r="I16" s="430">
        <v>0.56999999999999995</v>
      </c>
      <c r="J16" s="431">
        <v>0</v>
      </c>
    </row>
    <row r="17" spans="2:37" s="37" customFormat="1">
      <c r="B17" s="400" t="s">
        <v>665</v>
      </c>
      <c r="C17" s="400">
        <v>20</v>
      </c>
      <c r="D17" s="421"/>
      <c r="E17" s="422"/>
      <c r="F17" s="421">
        <f>C17*E17</f>
        <v>0</v>
      </c>
      <c r="G17" s="430">
        <v>0.77</v>
      </c>
      <c r="H17" s="431">
        <v>0</v>
      </c>
      <c r="I17" s="430">
        <f>1-G17</f>
        <v>0.22999999999999998</v>
      </c>
      <c r="J17" s="431">
        <v>0</v>
      </c>
    </row>
    <row r="18" spans="2:37" s="37" customFormat="1">
      <c r="B18" s="318" t="s">
        <v>666</v>
      </c>
      <c r="C18" s="318">
        <v>24</v>
      </c>
      <c r="D18" s="418">
        <v>777</v>
      </c>
      <c r="E18" s="408">
        <f>D18/$D$24</f>
        <v>4.70196671709531E-2</v>
      </c>
      <c r="F18" s="419">
        <f>C18*D18</f>
        <v>18648</v>
      </c>
      <c r="G18" s="432">
        <f>G12</f>
        <v>0.84124999999999994</v>
      </c>
      <c r="H18" s="432">
        <f t="shared" ref="H18:J18" si="1">H12</f>
        <v>0.13875000000000001</v>
      </c>
      <c r="I18" s="432">
        <f t="shared" si="1"/>
        <v>1.8750000000000006E-3</v>
      </c>
      <c r="J18" s="432">
        <f t="shared" si="1"/>
        <v>1.8125000000000002E-2</v>
      </c>
      <c r="K18" s="37" t="s">
        <v>676</v>
      </c>
    </row>
    <row r="19" spans="2:37" s="37" customFormat="1">
      <c r="B19" s="400" t="s">
        <v>667</v>
      </c>
      <c r="C19" s="400">
        <v>21.6</v>
      </c>
      <c r="D19" s="421"/>
      <c r="E19" s="422"/>
      <c r="F19" s="421">
        <f>C19*E19</f>
        <v>0</v>
      </c>
      <c r="G19" s="429"/>
      <c r="H19" s="429"/>
      <c r="I19" s="429"/>
      <c r="J19" s="429"/>
    </row>
    <row r="20" spans="2:37" s="37" customFormat="1">
      <c r="B20" s="400" t="s">
        <v>668</v>
      </c>
      <c r="C20" s="400">
        <v>58.3</v>
      </c>
      <c r="D20" s="421"/>
      <c r="E20" s="422"/>
      <c r="F20" s="421">
        <f>C20*E20</f>
        <v>0</v>
      </c>
      <c r="G20" s="429"/>
      <c r="H20" s="429"/>
      <c r="I20" s="429"/>
      <c r="J20" s="429"/>
    </row>
    <row r="21" spans="2:37" s="37" customFormat="1">
      <c r="B21" s="318" t="s">
        <v>669</v>
      </c>
      <c r="C21" s="318">
        <v>11</v>
      </c>
      <c r="D21" s="418">
        <v>1399</v>
      </c>
      <c r="E21" s="408">
        <f>D21/$D$24</f>
        <v>8.4659606656580941E-2</v>
      </c>
      <c r="F21" s="419">
        <f>C21*D21</f>
        <v>15389</v>
      </c>
      <c r="G21" s="432">
        <f>G15</f>
        <v>0.74681818181818216</v>
      </c>
      <c r="H21" s="432">
        <f t="shared" ref="H21:J21" si="2">H15</f>
        <v>0</v>
      </c>
      <c r="I21" s="432">
        <f t="shared" si="2"/>
        <v>0.25318181818181795</v>
      </c>
      <c r="J21" s="432">
        <f t="shared" si="2"/>
        <v>0</v>
      </c>
      <c r="K21" s="37" t="s">
        <v>677</v>
      </c>
    </row>
    <row r="22" spans="2:37" s="37" customFormat="1">
      <c r="B22" s="400" t="s">
        <v>667</v>
      </c>
      <c r="C22" s="400">
        <v>10.6</v>
      </c>
      <c r="D22" s="421"/>
      <c r="E22" s="422"/>
      <c r="F22" s="421">
        <f>C22*E22</f>
        <v>0</v>
      </c>
      <c r="G22" s="429"/>
      <c r="H22" s="429"/>
      <c r="I22" s="429"/>
      <c r="J22" s="429"/>
    </row>
    <row r="23" spans="2:37" s="37" customFormat="1">
      <c r="B23" s="400" t="s">
        <v>668</v>
      </c>
      <c r="C23" s="400">
        <v>16</v>
      </c>
      <c r="D23" s="421"/>
      <c r="E23" s="422"/>
      <c r="F23" s="421">
        <f>C23*E23</f>
        <v>0</v>
      </c>
      <c r="G23" s="429"/>
      <c r="H23" s="429"/>
      <c r="I23" s="429"/>
      <c r="J23" s="429"/>
    </row>
    <row r="24" spans="2:37" s="403" customFormat="1">
      <c r="B24" s="406" t="s">
        <v>670</v>
      </c>
      <c r="C24" s="425"/>
      <c r="D24" s="433">
        <f>SUM(D5,D9,D12,D15,D18,D21)</f>
        <v>16525</v>
      </c>
      <c r="E24" s="425"/>
      <c r="F24" s="425"/>
      <c r="G24" s="409">
        <f>($F$5*G5+$F$9*G9+$F$12*G12+$F$15*G15+$F$18*G18+$F$21*G21)/SUM($F$5,$F$9,$F$12,$F$15,$F$18,$F$21)</f>
        <v>0.40776416854279252</v>
      </c>
      <c r="H24" s="409">
        <f t="shared" ref="H24:J24" si="3">($F$5*H5+$F$9*H9+$F$12*H12+$F$15*H15+$F$18*H18+$F$21*H21)/SUM($F$5,$F$9,$F$12,$F$15,$F$18,$F$21)</f>
        <v>3.5789228128922976E-2</v>
      </c>
      <c r="I24" s="409">
        <f t="shared" si="3"/>
        <v>0.55387040132343379</v>
      </c>
      <c r="J24" s="409">
        <f t="shared" si="3"/>
        <v>2.5762020048508182E-3</v>
      </c>
    </row>
    <row r="25" spans="2:37" s="37" customFormat="1"/>
    <row r="26" spans="2:37" s="402" customFormat="1">
      <c r="B26" s="416" t="s">
        <v>682</v>
      </c>
    </row>
    <row r="27" spans="2:37" s="37" customFormat="1"/>
    <row r="28" spans="2:37" s="37" customFormat="1">
      <c r="B28" s="400" t="s">
        <v>680</v>
      </c>
      <c r="C28" s="401">
        <v>250.2</v>
      </c>
      <c r="E28" s="286"/>
      <c r="F28" s="286"/>
      <c r="G28" s="286"/>
      <c r="H28" s="286"/>
      <c r="I28" s="286"/>
      <c r="J28" s="286"/>
      <c r="K28" s="286"/>
      <c r="L28" s="286"/>
      <c r="M28" s="286"/>
      <c r="N28" s="286"/>
      <c r="O28" s="286"/>
      <c r="P28" s="286"/>
      <c r="Q28" s="286"/>
      <c r="R28" s="286"/>
      <c r="S28" s="286"/>
      <c r="T28" s="286"/>
      <c r="U28" s="286"/>
      <c r="V28" s="286"/>
      <c r="W28" s="286"/>
      <c r="X28" s="286"/>
      <c r="Y28" s="286"/>
      <c r="Z28" s="286"/>
      <c r="AA28" s="286"/>
      <c r="AB28" s="286"/>
      <c r="AC28" s="286"/>
      <c r="AD28" s="286"/>
      <c r="AE28" s="286"/>
      <c r="AF28" s="286"/>
      <c r="AG28" s="286"/>
      <c r="AH28" s="286"/>
      <c r="AI28" s="286"/>
      <c r="AJ28" s="286"/>
    </row>
    <row r="29" spans="2:37" s="37" customFormat="1">
      <c r="B29" s="400" t="s">
        <v>29</v>
      </c>
      <c r="C29" s="441">
        <f>C28*About!$C$70/1000</f>
        <v>9922098411162</v>
      </c>
      <c r="E29" s="286"/>
      <c r="F29" s="286"/>
      <c r="G29" s="286"/>
      <c r="H29" s="286"/>
      <c r="I29" s="286"/>
      <c r="J29" s="286"/>
      <c r="K29" s="286"/>
      <c r="L29" s="286"/>
      <c r="M29" s="286"/>
      <c r="N29" s="286"/>
      <c r="O29" s="286"/>
      <c r="P29" s="286"/>
      <c r="Q29" s="286"/>
      <c r="R29" s="286"/>
      <c r="S29" s="286"/>
      <c r="T29" s="286"/>
      <c r="U29" s="286"/>
      <c r="V29" s="286"/>
      <c r="W29" s="286"/>
      <c r="X29" s="286"/>
      <c r="Y29" s="286"/>
      <c r="Z29" s="286"/>
      <c r="AA29" s="286"/>
      <c r="AB29" s="286"/>
      <c r="AC29" s="286"/>
      <c r="AD29" s="286"/>
      <c r="AE29" s="286"/>
      <c r="AF29" s="286"/>
      <c r="AG29" s="286"/>
      <c r="AH29" s="286"/>
      <c r="AI29" s="286"/>
      <c r="AJ29" s="286"/>
    </row>
    <row r="30" spans="2:37" s="37" customFormat="1">
      <c r="F30" s="286"/>
      <c r="G30" s="286"/>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6"/>
      <c r="AF30" s="286"/>
      <c r="AG30" s="286"/>
      <c r="AH30" s="286"/>
      <c r="AI30" s="286"/>
      <c r="AJ30" s="286"/>
      <c r="AK30" s="286"/>
    </row>
    <row r="31" spans="2:37" s="402" customFormat="1" ht="17">
      <c r="B31" s="416" t="s">
        <v>683</v>
      </c>
    </row>
    <row r="32" spans="2:37" s="435" customFormat="1">
      <c r="B32" s="434"/>
    </row>
    <row r="33" spans="2:37" s="37" customFormat="1">
      <c r="C33" s="404" t="s">
        <v>651</v>
      </c>
      <c r="D33" s="404" t="s">
        <v>652</v>
      </c>
      <c r="E33" s="404" t="s">
        <v>650</v>
      </c>
      <c r="F33" s="405" t="s">
        <v>444</v>
      </c>
    </row>
    <row r="34" spans="2:37" s="37" customFormat="1">
      <c r="C34" s="420">
        <f>$C$29*G24</f>
        <v>4045876208827.2358</v>
      </c>
      <c r="D34" s="420">
        <f>$C$29*H24</f>
        <v>355104243554.70099</v>
      </c>
      <c r="E34" s="420">
        <f>$C$29*I24</f>
        <v>5495556628960.9014</v>
      </c>
      <c r="F34" s="420">
        <f>$C$29*J24</f>
        <v>25561329819.162663</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row>
    <row r="35" spans="2:37" s="37" customFormat="1">
      <c r="B35" s="286"/>
      <c r="F35" s="286"/>
      <c r="G35" s="286"/>
      <c r="H35" s="286"/>
      <c r="I35" s="286"/>
      <c r="J35" s="286"/>
      <c r="K35" s="286"/>
      <c r="L35" s="286"/>
      <c r="M35" s="286"/>
      <c r="N35" s="286"/>
      <c r="O35" s="286"/>
      <c r="P35" s="286"/>
      <c r="Q35" s="286"/>
      <c r="R35" s="286"/>
      <c r="S35" s="286"/>
      <c r="T35" s="286"/>
      <c r="U35" s="286"/>
      <c r="V35" s="286"/>
      <c r="W35" s="286"/>
      <c r="X35" s="286"/>
      <c r="Y35" s="286"/>
      <c r="Z35" s="286"/>
      <c r="AA35" s="286"/>
      <c r="AB35" s="286"/>
      <c r="AC35" s="286"/>
      <c r="AD35" s="286"/>
      <c r="AE35" s="286"/>
      <c r="AF35" s="286"/>
      <c r="AG35" s="286"/>
      <c r="AH35" s="286"/>
      <c r="AI35" s="286"/>
      <c r="AJ35" s="286"/>
      <c r="AK35" s="286"/>
    </row>
    <row r="36" spans="2:37" s="402" customFormat="1" ht="17">
      <c r="B36" s="416" t="s">
        <v>684</v>
      </c>
    </row>
    <row r="37" spans="2:37" s="37" customFormat="1"/>
    <row r="38" spans="2:37" s="410" customFormat="1">
      <c r="B38" s="411"/>
      <c r="C38" s="412">
        <v>2018</v>
      </c>
      <c r="D38" s="412">
        <v>2019</v>
      </c>
      <c r="E38" s="412">
        <v>2020</v>
      </c>
      <c r="F38" s="412">
        <v>2021</v>
      </c>
      <c r="G38" s="412">
        <v>2022</v>
      </c>
      <c r="H38" s="412">
        <v>2023</v>
      </c>
      <c r="I38" s="412">
        <v>2024</v>
      </c>
      <c r="J38" s="412">
        <v>2025</v>
      </c>
      <c r="K38" s="412">
        <v>2026</v>
      </c>
      <c r="L38" s="412">
        <v>2027</v>
      </c>
      <c r="M38" s="412">
        <v>2028</v>
      </c>
      <c r="N38" s="412">
        <v>2029</v>
      </c>
      <c r="O38" s="412">
        <v>2030</v>
      </c>
      <c r="P38" s="412">
        <v>2031</v>
      </c>
      <c r="Q38" s="412">
        <v>2032</v>
      </c>
      <c r="R38" s="412">
        <v>2033</v>
      </c>
      <c r="S38" s="412">
        <v>2034</v>
      </c>
      <c r="T38" s="412">
        <v>2035</v>
      </c>
      <c r="U38" s="412">
        <v>2036</v>
      </c>
      <c r="V38" s="412">
        <v>2037</v>
      </c>
      <c r="W38" s="412">
        <v>2038</v>
      </c>
      <c r="X38" s="412">
        <v>2039</v>
      </c>
      <c r="Y38" s="412">
        <v>2040</v>
      </c>
      <c r="Z38" s="412">
        <v>2041</v>
      </c>
      <c r="AA38" s="412">
        <v>2042</v>
      </c>
      <c r="AB38" s="412">
        <v>2043</v>
      </c>
      <c r="AC38" s="412">
        <v>2044</v>
      </c>
      <c r="AD38" s="412">
        <v>2045</v>
      </c>
      <c r="AE38" s="412">
        <v>2046</v>
      </c>
      <c r="AF38" s="412">
        <v>2047</v>
      </c>
      <c r="AG38" s="412">
        <v>2048</v>
      </c>
      <c r="AH38" s="412">
        <v>2049</v>
      </c>
      <c r="AI38" s="412">
        <v>2050</v>
      </c>
    </row>
    <row r="39" spans="2:37" s="410" customFormat="1">
      <c r="B39" s="413" t="s">
        <v>678</v>
      </c>
      <c r="C39" s="415">
        <v>51607</v>
      </c>
      <c r="D39" s="415">
        <v>51658.606999999996</v>
      </c>
      <c r="E39" s="415">
        <v>51710.265606999994</v>
      </c>
      <c r="F39" s="415">
        <v>51761.975872606985</v>
      </c>
      <c r="G39" s="415">
        <v>51813.737848479584</v>
      </c>
      <c r="H39" s="415">
        <v>51865.55158632806</v>
      </c>
      <c r="I39" s="415">
        <v>51917.417137914381</v>
      </c>
      <c r="J39" s="415">
        <v>51969.334555052286</v>
      </c>
      <c r="K39" s="415">
        <v>52021.303889607334</v>
      </c>
      <c r="L39" s="415">
        <v>52073.325193496938</v>
      </c>
      <c r="M39" s="415">
        <v>52125.398518690432</v>
      </c>
      <c r="N39" s="415">
        <v>52177.523917209117</v>
      </c>
      <c r="O39" s="415">
        <v>52229.701441126323</v>
      </c>
      <c r="P39" s="415">
        <v>52281.931142567446</v>
      </c>
      <c r="Q39" s="415">
        <v>52334.213073710009</v>
      </c>
      <c r="R39" s="415">
        <v>52386.547286783716</v>
      </c>
      <c r="S39" s="415">
        <v>52438.933834070493</v>
      </c>
      <c r="T39" s="415">
        <v>52491.372767904555</v>
      </c>
      <c r="U39" s="415">
        <v>52543.864140672456</v>
      </c>
      <c r="V39" s="415">
        <v>52596.408004813122</v>
      </c>
      <c r="W39" s="415">
        <v>52649.004412817929</v>
      </c>
      <c r="X39" s="415">
        <v>52701.653417230744</v>
      </c>
      <c r="Y39" s="415">
        <v>52754.355070647965</v>
      </c>
      <c r="Z39" s="414">
        <v>52490.583295294724</v>
      </c>
      <c r="AA39" s="414">
        <v>52228.130378818249</v>
      </c>
      <c r="AB39" s="414">
        <v>51966.989726924156</v>
      </c>
      <c r="AC39" s="414">
        <v>51707.154778289536</v>
      </c>
      <c r="AD39" s="414">
        <v>51448.61900439809</v>
      </c>
      <c r="AE39" s="414">
        <v>51191.375909376096</v>
      </c>
      <c r="AF39" s="414">
        <v>50935.419029829216</v>
      </c>
      <c r="AG39" s="414">
        <v>50680.741934680067</v>
      </c>
      <c r="AH39" s="414">
        <v>50427.338225006664</v>
      </c>
      <c r="AI39" s="414">
        <v>50175.201533881627</v>
      </c>
    </row>
    <row r="40" spans="2:37" s="37" customFormat="1">
      <c r="B40" s="37" t="s">
        <v>679</v>
      </c>
      <c r="D40" s="417">
        <f>D39/C39-1</f>
        <v>9.9999999999988987E-4</v>
      </c>
      <c r="E40" s="417">
        <f t="shared" ref="E40:AI40" si="4">E39/D39-1</f>
        <v>9.9999999999988987E-4</v>
      </c>
      <c r="F40" s="417">
        <f t="shared" si="4"/>
        <v>9.9999999999988987E-4</v>
      </c>
      <c r="G40" s="417">
        <f t="shared" si="4"/>
        <v>9.9999999999988987E-4</v>
      </c>
      <c r="H40" s="417">
        <f t="shared" si="4"/>
        <v>9.9999999999988987E-4</v>
      </c>
      <c r="I40" s="417">
        <f t="shared" si="4"/>
        <v>9.9999999999988987E-4</v>
      </c>
      <c r="J40" s="417">
        <f t="shared" si="4"/>
        <v>9.9999999999988987E-4</v>
      </c>
      <c r="K40" s="417">
        <f t="shared" si="4"/>
        <v>9.9999999999988987E-4</v>
      </c>
      <c r="L40" s="417">
        <f t="shared" si="4"/>
        <v>9.9999999999988987E-4</v>
      </c>
      <c r="M40" s="417">
        <f t="shared" si="4"/>
        <v>9.9999999999988987E-4</v>
      </c>
      <c r="N40" s="417">
        <f t="shared" si="4"/>
        <v>9.9999999999988987E-4</v>
      </c>
      <c r="O40" s="417">
        <f t="shared" si="4"/>
        <v>9.9999999999988987E-4</v>
      </c>
      <c r="P40" s="417">
        <f t="shared" si="4"/>
        <v>9.9999999999988987E-4</v>
      </c>
      <c r="Q40" s="417">
        <f t="shared" si="4"/>
        <v>9.9999999999988987E-4</v>
      </c>
      <c r="R40" s="417">
        <f t="shared" si="4"/>
        <v>9.9999999999988987E-4</v>
      </c>
      <c r="S40" s="417">
        <f t="shared" si="4"/>
        <v>9.9999999999988987E-4</v>
      </c>
      <c r="T40" s="417">
        <f t="shared" si="4"/>
        <v>9.9999999999988987E-4</v>
      </c>
      <c r="U40" s="417">
        <f t="shared" si="4"/>
        <v>9.9999999999988987E-4</v>
      </c>
      <c r="V40" s="417">
        <f t="shared" si="4"/>
        <v>9.9999999999988987E-4</v>
      </c>
      <c r="W40" s="417">
        <f t="shared" si="4"/>
        <v>9.9999999999988987E-4</v>
      </c>
      <c r="X40" s="417">
        <f t="shared" si="4"/>
        <v>9.9999999999988987E-4</v>
      </c>
      <c r="Y40" s="417">
        <f t="shared" si="4"/>
        <v>9.9999999999988987E-4</v>
      </c>
      <c r="Z40" s="417">
        <f t="shared" si="4"/>
        <v>-5.0000000000000044E-3</v>
      </c>
      <c r="AA40" s="417">
        <f t="shared" si="4"/>
        <v>-5.0000000000000044E-3</v>
      </c>
      <c r="AB40" s="417">
        <f t="shared" si="4"/>
        <v>-5.0000000000000044E-3</v>
      </c>
      <c r="AC40" s="417">
        <f t="shared" si="4"/>
        <v>-5.0000000000000044E-3</v>
      </c>
      <c r="AD40" s="417">
        <f t="shared" si="4"/>
        <v>-5.0000000000000044E-3</v>
      </c>
      <c r="AE40" s="417">
        <f t="shared" si="4"/>
        <v>-5.0000000000000044E-3</v>
      </c>
      <c r="AF40" s="417">
        <f t="shared" si="4"/>
        <v>-5.0000000000000044E-3</v>
      </c>
      <c r="AG40" s="417">
        <f t="shared" si="4"/>
        <v>-5.0000000000000044E-3</v>
      </c>
      <c r="AH40" s="417">
        <f t="shared" si="4"/>
        <v>-5.0000000000000044E-3</v>
      </c>
      <c r="AI40" s="417">
        <f t="shared" si="4"/>
        <v>-5.0000000000001155E-3</v>
      </c>
    </row>
    <row r="41" spans="2:37" s="37" customFormat="1"/>
  </sheetData>
  <phoneticPr fontId="3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CDB2-5A83-4C28-920A-FCCD58C6C0B7}">
  <sheetPr>
    <tabColor rgb="FFFF8989"/>
  </sheetPr>
  <dimension ref="A1:AF83"/>
  <sheetViews>
    <sheetView topLeftCell="A56" workbookViewId="0">
      <selection activeCell="A59" sqref="A59"/>
    </sheetView>
  </sheetViews>
  <sheetFormatPr defaultRowHeight="14.5"/>
  <cols>
    <col min="1" max="1" width="43.54296875" bestFit="1" customWidth="1"/>
  </cols>
  <sheetData>
    <row r="1" spans="1:32" s="37" customFormat="1">
      <c r="A1" s="1" t="s">
        <v>792</v>
      </c>
    </row>
    <row r="2" spans="1:32">
      <c r="A2" s="96" t="s">
        <v>27</v>
      </c>
      <c r="B2" s="1">
        <v>2020</v>
      </c>
      <c r="C2" s="1">
        <v>2021</v>
      </c>
      <c r="D2" s="1">
        <v>2022</v>
      </c>
      <c r="E2" s="1">
        <v>2023</v>
      </c>
      <c r="F2" s="1">
        <v>2024</v>
      </c>
      <c r="G2" s="1">
        <v>2025</v>
      </c>
      <c r="H2" s="1">
        <v>2026</v>
      </c>
      <c r="I2" s="1">
        <v>2027</v>
      </c>
      <c r="J2" s="1">
        <v>2028</v>
      </c>
      <c r="K2" s="1">
        <v>2029</v>
      </c>
      <c r="L2" s="1">
        <v>2030</v>
      </c>
      <c r="M2" s="1">
        <v>2031</v>
      </c>
      <c r="N2" s="1">
        <v>2032</v>
      </c>
      <c r="O2" s="1">
        <v>2033</v>
      </c>
      <c r="P2" s="1">
        <v>2034</v>
      </c>
      <c r="Q2" s="1">
        <v>2035</v>
      </c>
      <c r="R2" s="1">
        <v>2036</v>
      </c>
      <c r="S2" s="1">
        <v>2037</v>
      </c>
      <c r="T2" s="1">
        <v>2038</v>
      </c>
      <c r="U2" s="1">
        <v>2039</v>
      </c>
      <c r="V2" s="1">
        <v>2040</v>
      </c>
      <c r="W2" s="1">
        <v>2041</v>
      </c>
      <c r="X2" s="1">
        <v>2042</v>
      </c>
      <c r="Y2" s="1">
        <v>2043</v>
      </c>
      <c r="Z2" s="1">
        <v>2044</v>
      </c>
      <c r="AA2" s="1">
        <v>2045</v>
      </c>
      <c r="AB2" s="1">
        <v>2046</v>
      </c>
      <c r="AC2" s="1">
        <v>2047</v>
      </c>
      <c r="AD2" s="1">
        <v>2048</v>
      </c>
      <c r="AE2" s="1">
        <v>2049</v>
      </c>
      <c r="AF2" s="1">
        <v>2050</v>
      </c>
    </row>
    <row r="3" spans="1:32">
      <c r="A3" s="14" t="s">
        <v>2</v>
      </c>
      <c r="B3" s="20">
        <f>SUM('BIFUbC-electricity'!B2,'BIFUbC-coal'!B2,'BIFUbC-natural-gas'!B2,'BIFUbC-biomass'!B2,'BIFUbC-heat'!B2,'BIFUbC-crude-oil'!B2,'BIFUbC-petroleum-diesel'!B2,'BIFUbC-heavy-or-residual-oil'!B2,'BIFUbC-LPG-propane-or-butane'!B2,'BIFUbC-hydrogen'!B2)</f>
        <v>159131916014460.94</v>
      </c>
      <c r="C3" s="20">
        <f>SUM('BIFUbC-electricity'!C2,'BIFUbC-coal'!C2,'BIFUbC-natural-gas'!C2,'BIFUbC-biomass'!C2,'BIFUbC-heat'!C2,'BIFUbC-crude-oil'!C2,'BIFUbC-petroleum-diesel'!C2,'BIFUbC-heavy-or-residual-oil'!C2,'BIFUbC-LPG-propane-or-butane'!C2,'BIFUbC-hydrogen'!C2)</f>
        <v>164119157871181.19</v>
      </c>
      <c r="D3" s="20">
        <f>SUM('BIFUbC-electricity'!D2,'BIFUbC-coal'!D2,'BIFUbC-natural-gas'!D2,'BIFUbC-biomass'!D2,'BIFUbC-heat'!D2,'BIFUbC-crude-oil'!D2,'BIFUbC-petroleum-diesel'!D2,'BIFUbC-heavy-or-residual-oil'!D2,'BIFUbC-LPG-propane-or-butane'!D2,'BIFUbC-hydrogen'!D2)</f>
        <v>169106399727901.38</v>
      </c>
      <c r="E3" s="20">
        <f>SUM('BIFUbC-electricity'!E2,'BIFUbC-coal'!E2,'BIFUbC-natural-gas'!E2,'BIFUbC-biomass'!E2,'BIFUbC-heat'!E2,'BIFUbC-crude-oil'!E2,'BIFUbC-petroleum-diesel'!E2,'BIFUbC-heavy-or-residual-oil'!E2,'BIFUbC-LPG-propane-or-butane'!E2,'BIFUbC-hydrogen'!E2)</f>
        <v>174093641584621.66</v>
      </c>
      <c r="F3" s="20">
        <f>SUM('BIFUbC-electricity'!F2,'BIFUbC-coal'!F2,'BIFUbC-natural-gas'!F2,'BIFUbC-biomass'!F2,'BIFUbC-heat'!F2,'BIFUbC-crude-oil'!F2,'BIFUbC-petroleum-diesel'!F2,'BIFUbC-heavy-or-residual-oil'!F2,'BIFUbC-LPG-propane-or-butane'!F2,'BIFUbC-hydrogen'!F2)</f>
        <v>179080883441341.84</v>
      </c>
      <c r="G3" s="20">
        <f>SUM('BIFUbC-electricity'!G2,'BIFUbC-coal'!G2,'BIFUbC-natural-gas'!G2,'BIFUbC-biomass'!G2,'BIFUbC-heat'!G2,'BIFUbC-crude-oil'!G2,'BIFUbC-petroleum-diesel'!G2,'BIFUbC-heavy-or-residual-oil'!G2,'BIFUbC-LPG-propane-or-butane'!G2,'BIFUbC-hydrogen'!G2)</f>
        <v>184068125298062.09</v>
      </c>
      <c r="H3" s="20">
        <f>SUM('BIFUbC-electricity'!H2,'BIFUbC-coal'!H2,'BIFUbC-natural-gas'!H2,'BIFUbC-biomass'!H2,'BIFUbC-heat'!H2,'BIFUbC-crude-oil'!H2,'BIFUbC-petroleum-diesel'!H2,'BIFUbC-heavy-or-residual-oil'!H2,'BIFUbC-LPG-propane-or-butane'!H2,'BIFUbC-hydrogen'!H2)</f>
        <v>186254627457290.09</v>
      </c>
      <c r="I3" s="20">
        <f>SUM('BIFUbC-electricity'!I2,'BIFUbC-coal'!I2,'BIFUbC-natural-gas'!I2,'BIFUbC-biomass'!I2,'BIFUbC-heat'!I2,'BIFUbC-crude-oil'!I2,'BIFUbC-petroleum-diesel'!I2,'BIFUbC-heavy-or-residual-oil'!I2,'BIFUbC-LPG-propane-or-butane'!I2,'BIFUbC-hydrogen'!I2)</f>
        <v>188441129616517.88</v>
      </c>
      <c r="J3" s="20">
        <f>SUM('BIFUbC-electricity'!J2,'BIFUbC-coal'!J2,'BIFUbC-natural-gas'!J2,'BIFUbC-biomass'!J2,'BIFUbC-heat'!J2,'BIFUbC-crude-oil'!J2,'BIFUbC-petroleum-diesel'!J2,'BIFUbC-heavy-or-residual-oil'!J2,'BIFUbC-LPG-propane-or-butane'!J2,'BIFUbC-hydrogen'!J2)</f>
        <v>190627631775745.34</v>
      </c>
      <c r="K3" s="20">
        <f>SUM('BIFUbC-electricity'!K2,'BIFUbC-coal'!K2,'BIFUbC-natural-gas'!K2,'BIFUbC-biomass'!K2,'BIFUbC-heat'!K2,'BIFUbC-crude-oil'!K2,'BIFUbC-petroleum-diesel'!K2,'BIFUbC-heavy-or-residual-oil'!K2,'BIFUbC-LPG-propane-or-butane'!K2,'BIFUbC-hydrogen'!K2)</f>
        <v>192814133934973.09</v>
      </c>
      <c r="L3" s="20">
        <f>SUM('BIFUbC-electricity'!L2,'BIFUbC-coal'!L2,'BIFUbC-natural-gas'!L2,'BIFUbC-biomass'!L2,'BIFUbC-heat'!L2,'BIFUbC-crude-oil'!L2,'BIFUbC-petroleum-diesel'!L2,'BIFUbC-heavy-or-residual-oil'!L2,'BIFUbC-LPG-propane-or-butane'!L2,'BIFUbC-hydrogen'!L2)</f>
        <v>195000636094200.63</v>
      </c>
      <c r="M3" s="20">
        <f>SUM('BIFUbC-electricity'!M2,'BIFUbC-coal'!M2,'BIFUbC-natural-gas'!M2,'BIFUbC-biomass'!M2,'BIFUbC-heat'!M2,'BIFUbC-crude-oil'!M2,'BIFUbC-petroleum-diesel'!M2,'BIFUbC-heavy-or-residual-oil'!M2,'BIFUbC-LPG-propane-or-butane'!M2,'BIFUbC-hydrogen'!M2)</f>
        <v>196606900596014.25</v>
      </c>
      <c r="N3" s="20">
        <f>SUM('BIFUbC-electricity'!N2,'BIFUbC-coal'!N2,'BIFUbC-natural-gas'!N2,'BIFUbC-biomass'!N2,'BIFUbC-heat'!N2,'BIFUbC-crude-oil'!N2,'BIFUbC-petroleum-diesel'!N2,'BIFUbC-heavy-or-residual-oil'!N2,'BIFUbC-LPG-propane-or-butane'!N2,'BIFUbC-hydrogen'!N2)</f>
        <v>198213165097827.69</v>
      </c>
      <c r="O3" s="20">
        <f>SUM('BIFUbC-electricity'!O2,'BIFUbC-coal'!O2,'BIFUbC-natural-gas'!O2,'BIFUbC-biomass'!O2,'BIFUbC-heat'!O2,'BIFUbC-crude-oil'!O2,'BIFUbC-petroleum-diesel'!O2,'BIFUbC-heavy-or-residual-oil'!O2,'BIFUbC-LPG-propane-or-butane'!O2,'BIFUbC-hydrogen'!O2)</f>
        <v>199819429599641.34</v>
      </c>
      <c r="P3" s="20">
        <f>SUM('BIFUbC-electricity'!P2,'BIFUbC-coal'!P2,'BIFUbC-natural-gas'!P2,'BIFUbC-biomass'!P2,'BIFUbC-heat'!P2,'BIFUbC-crude-oil'!P2,'BIFUbC-petroleum-diesel'!P2,'BIFUbC-heavy-or-residual-oil'!P2,'BIFUbC-LPG-propane-or-butane'!P2,'BIFUbC-hydrogen'!P2)</f>
        <v>201425694101454.75</v>
      </c>
      <c r="Q3" s="20">
        <f>SUM('BIFUbC-electricity'!Q2,'BIFUbC-coal'!Q2,'BIFUbC-natural-gas'!Q2,'BIFUbC-biomass'!Q2,'BIFUbC-heat'!Q2,'BIFUbC-crude-oil'!Q2,'BIFUbC-petroleum-diesel'!Q2,'BIFUbC-heavy-or-residual-oil'!Q2,'BIFUbC-LPG-propane-or-butane'!Q2,'BIFUbC-hydrogen'!Q2)</f>
        <v>203031958603268.16</v>
      </c>
      <c r="R3" s="20">
        <f>SUM('BIFUbC-electricity'!R2,'BIFUbC-coal'!R2,'BIFUbC-natural-gas'!R2,'BIFUbC-biomass'!R2,'BIFUbC-heat'!R2,'BIFUbC-crude-oil'!R2,'BIFUbC-petroleum-diesel'!R2,'BIFUbC-heavy-or-residual-oil'!R2,'BIFUbC-LPG-propane-or-butane'!R2,'BIFUbC-hydrogen'!R2)</f>
        <v>204437764897897.44</v>
      </c>
      <c r="S3" s="20">
        <f>SUM('BIFUbC-electricity'!S2,'BIFUbC-coal'!S2,'BIFUbC-natural-gas'!S2,'BIFUbC-biomass'!S2,'BIFUbC-heat'!S2,'BIFUbC-crude-oil'!S2,'BIFUbC-petroleum-diesel'!S2,'BIFUbC-heavy-or-residual-oil'!S2,'BIFUbC-LPG-propane-or-butane'!S2,'BIFUbC-hydrogen'!S2)</f>
        <v>205843571192526.31</v>
      </c>
      <c r="T3" s="20">
        <f>SUM('BIFUbC-electricity'!T2,'BIFUbC-coal'!T2,'BIFUbC-natural-gas'!T2,'BIFUbC-biomass'!T2,'BIFUbC-heat'!T2,'BIFUbC-crude-oil'!T2,'BIFUbC-petroleum-diesel'!T2,'BIFUbC-heavy-or-residual-oil'!T2,'BIFUbC-LPG-propane-or-butane'!T2,'BIFUbC-hydrogen'!T2)</f>
        <v>207249377487155.06</v>
      </c>
      <c r="U3" s="20">
        <f>SUM('BIFUbC-electricity'!U2,'BIFUbC-coal'!U2,'BIFUbC-natural-gas'!U2,'BIFUbC-biomass'!U2,'BIFUbC-heat'!U2,'BIFUbC-crude-oil'!U2,'BIFUbC-petroleum-diesel'!U2,'BIFUbC-heavy-or-residual-oil'!U2,'BIFUbC-LPG-propane-or-butane'!U2,'BIFUbC-hydrogen'!U2)</f>
        <v>208655183781784.22</v>
      </c>
      <c r="V3" s="20">
        <f>SUM('BIFUbC-electricity'!V2,'BIFUbC-coal'!V2,'BIFUbC-natural-gas'!V2,'BIFUbC-biomass'!V2,'BIFUbC-heat'!V2,'BIFUbC-crude-oil'!V2,'BIFUbC-petroleum-diesel'!V2,'BIFUbC-heavy-or-residual-oil'!V2,'BIFUbC-LPG-propane-or-butane'!V2,'BIFUbC-hydrogen'!V2)</f>
        <v>210060990076412.69</v>
      </c>
      <c r="W3" s="20">
        <f>SUM('BIFUbC-electricity'!W2,'BIFUbC-coal'!W2,'BIFUbC-natural-gas'!W2,'BIFUbC-biomass'!W2,'BIFUbC-heat'!W2,'BIFUbC-crude-oil'!W2,'BIFUbC-petroleum-diesel'!W2,'BIFUbC-heavy-or-residual-oil'!W2,'BIFUbC-LPG-propane-or-butane'!W2,'BIFUbC-hydrogen'!W2)</f>
        <v>211734073980621.19</v>
      </c>
      <c r="X3" s="20">
        <f>SUM('BIFUbC-electricity'!X2,'BIFUbC-coal'!X2,'BIFUbC-natural-gas'!X2,'BIFUbC-biomass'!X2,'BIFUbC-heat'!X2,'BIFUbC-crude-oil'!X2,'BIFUbC-petroleum-diesel'!X2,'BIFUbC-heavy-or-residual-oil'!X2,'BIFUbC-LPG-propane-or-butane'!X2,'BIFUbC-hydrogen'!X2)</f>
        <v>213224923151025.41</v>
      </c>
      <c r="Y3" s="20">
        <f>SUM('BIFUbC-electricity'!Y2,'BIFUbC-coal'!Y2,'BIFUbC-natural-gas'!Y2,'BIFUbC-biomass'!Y2,'BIFUbC-heat'!Y2,'BIFUbC-crude-oil'!Y2,'BIFUbC-petroleum-diesel'!Y2,'BIFUbC-heavy-or-residual-oil'!Y2,'BIFUbC-LPG-propane-or-butane'!Y2,'BIFUbC-hydrogen'!Y2)</f>
        <v>214715772321429.81</v>
      </c>
      <c r="Z3" s="20">
        <f>SUM('BIFUbC-electricity'!Z2,'BIFUbC-coal'!Z2,'BIFUbC-natural-gas'!Z2,'BIFUbC-biomass'!Z2,'BIFUbC-heat'!Z2,'BIFUbC-crude-oil'!Z2,'BIFUbC-petroleum-diesel'!Z2,'BIFUbC-heavy-or-residual-oil'!Z2,'BIFUbC-LPG-propane-or-butane'!Z2,'BIFUbC-hydrogen'!Z2)</f>
        <v>216206621491833.84</v>
      </c>
      <c r="AA3" s="20">
        <f>SUM('BIFUbC-electricity'!AA2,'BIFUbC-coal'!AA2,'BIFUbC-natural-gas'!AA2,'BIFUbC-biomass'!AA2,'BIFUbC-heat'!AA2,'BIFUbC-crude-oil'!AA2,'BIFUbC-petroleum-diesel'!AA2,'BIFUbC-heavy-or-residual-oil'!AA2,'BIFUbC-LPG-propane-or-butane'!AA2,'BIFUbC-hydrogen'!AA2)</f>
        <v>217697470662238.16</v>
      </c>
      <c r="AB3" s="20">
        <f>SUM('BIFUbC-electricity'!AB2,'BIFUbC-coal'!AB2,'BIFUbC-natural-gas'!AB2,'BIFUbC-biomass'!AB2,'BIFUbC-heat'!AB2,'BIFUbC-crude-oil'!AB2,'BIFUbC-petroleum-diesel'!AB2,'BIFUbC-heavy-or-residual-oil'!AB2,'BIFUbC-LPG-propane-or-butane'!AB2,'BIFUbC-hydrogen'!AB2)</f>
        <v>219188319832642.31</v>
      </c>
      <c r="AC3" s="20">
        <f>SUM('BIFUbC-electricity'!AC2,'BIFUbC-coal'!AC2,'BIFUbC-natural-gas'!AC2,'BIFUbC-biomass'!AC2,'BIFUbC-heat'!AC2,'BIFUbC-crude-oil'!AC2,'BIFUbC-petroleum-diesel'!AC2,'BIFUbC-heavy-or-residual-oil'!AC2,'BIFUbC-LPG-propane-or-butane'!AC2,'BIFUbC-hydrogen'!AC2)</f>
        <v>220679169003046.5</v>
      </c>
      <c r="AD3" s="20">
        <f>SUM('BIFUbC-electricity'!AD2,'BIFUbC-coal'!AD2,'BIFUbC-natural-gas'!AD2,'BIFUbC-biomass'!AD2,'BIFUbC-heat'!AD2,'BIFUbC-crude-oil'!AD2,'BIFUbC-petroleum-diesel'!AD2,'BIFUbC-heavy-or-residual-oil'!AD2,'BIFUbC-LPG-propane-or-butane'!AD2,'BIFUbC-hydrogen'!AD2)</f>
        <v>222170018173450.78</v>
      </c>
      <c r="AE3" s="20">
        <f>SUM('BIFUbC-electricity'!AE2,'BIFUbC-coal'!AE2,'BIFUbC-natural-gas'!AE2,'BIFUbC-biomass'!AE2,'BIFUbC-heat'!AE2,'BIFUbC-crude-oil'!AE2,'BIFUbC-petroleum-diesel'!AE2,'BIFUbC-heavy-or-residual-oil'!AE2,'BIFUbC-LPG-propane-or-butane'!AE2,'BIFUbC-hydrogen'!AE2)</f>
        <v>223660867343855</v>
      </c>
      <c r="AF3" s="20">
        <f>SUM('BIFUbC-electricity'!AF2,'BIFUbC-coal'!AF2,'BIFUbC-natural-gas'!AF2,'BIFUbC-biomass'!AF2,'BIFUbC-heat'!AF2,'BIFUbC-crude-oil'!AF2,'BIFUbC-petroleum-diesel'!AF2,'BIFUbC-heavy-or-residual-oil'!AF2,'BIFUbC-LPG-propane-or-butane'!AF2,'BIFUbC-hydrogen'!AF2)</f>
        <v>225151716514259.22</v>
      </c>
    </row>
    <row r="4" spans="1:32">
      <c r="A4" s="14" t="s">
        <v>3</v>
      </c>
      <c r="B4" s="20">
        <f>SUM('BIFUbC-electricity'!B3,'BIFUbC-coal'!B3,'BIFUbC-natural-gas'!B3,'BIFUbC-biomass'!B3,'BIFUbC-heat'!B3,'BIFUbC-crude-oil'!B3,'BIFUbC-petroleum-diesel'!B3,'BIFUbC-heavy-or-residual-oil'!B3,'BIFUbC-LPG-propane-or-butane'!B3,'BIFUbC-hydrogen'!B3)</f>
        <v>382955618411.43115</v>
      </c>
      <c r="C4" s="20">
        <f>SUM('BIFUbC-electricity'!C3,'BIFUbC-coal'!C3,'BIFUbC-natural-gas'!C3,'BIFUbC-biomass'!C3,'BIFUbC-heat'!C3,'BIFUbC-crude-oil'!C3,'BIFUbC-petroleum-diesel'!C3,'BIFUbC-heavy-or-residual-oil'!C3,'BIFUbC-LPG-propane-or-butane'!C3,'BIFUbC-hydrogen'!C3)</f>
        <v>387467651140.53052</v>
      </c>
      <c r="D4" s="20">
        <f>SUM('BIFUbC-electricity'!D3,'BIFUbC-coal'!D3,'BIFUbC-natural-gas'!D3,'BIFUbC-biomass'!D3,'BIFUbC-heat'!D3,'BIFUbC-crude-oil'!D3,'BIFUbC-petroleum-diesel'!D3,'BIFUbC-heavy-or-residual-oil'!D3,'BIFUbC-LPG-propane-or-butane'!D3,'BIFUbC-hydrogen'!D3)</f>
        <v>391979683869.62982</v>
      </c>
      <c r="E4" s="20">
        <f>SUM('BIFUbC-electricity'!E3,'BIFUbC-coal'!E3,'BIFUbC-natural-gas'!E3,'BIFUbC-biomass'!E3,'BIFUbC-heat'!E3,'BIFUbC-crude-oil'!E3,'BIFUbC-petroleum-diesel'!E3,'BIFUbC-heavy-or-residual-oil'!E3,'BIFUbC-LPG-propane-or-butane'!E3,'BIFUbC-hydrogen'!E3)</f>
        <v>396491716598.7309</v>
      </c>
      <c r="F4" s="20">
        <f>SUM('BIFUbC-electricity'!F3,'BIFUbC-coal'!F3,'BIFUbC-natural-gas'!F3,'BIFUbC-biomass'!F3,'BIFUbC-heat'!F3,'BIFUbC-crude-oil'!F3,'BIFUbC-petroleum-diesel'!F3,'BIFUbC-heavy-or-residual-oil'!F3,'BIFUbC-LPG-propane-or-butane'!F3,'BIFUbC-hydrogen'!F3)</f>
        <v>401003749327.83026</v>
      </c>
      <c r="G4" s="20">
        <f>SUM('BIFUbC-electricity'!G3,'BIFUbC-coal'!G3,'BIFUbC-natural-gas'!G3,'BIFUbC-biomass'!G3,'BIFUbC-heat'!G3,'BIFUbC-crude-oil'!G3,'BIFUbC-petroleum-diesel'!G3,'BIFUbC-heavy-or-residual-oil'!G3,'BIFUbC-LPG-propane-or-butane'!G3,'BIFUbC-hydrogen'!G3)</f>
        <v>405515782056.93091</v>
      </c>
      <c r="H4" s="20">
        <f>SUM('BIFUbC-electricity'!H3,'BIFUbC-coal'!H3,'BIFUbC-natural-gas'!H3,'BIFUbC-biomass'!H3,'BIFUbC-heat'!H3,'BIFUbC-crude-oil'!H3,'BIFUbC-petroleum-diesel'!H3,'BIFUbC-heavy-or-residual-oil'!H3,'BIFUbC-LPG-propane-or-butane'!H3,'BIFUbC-hydrogen'!H3)</f>
        <v>407102976955.73389</v>
      </c>
      <c r="I4" s="20">
        <f>SUM('BIFUbC-electricity'!I3,'BIFUbC-coal'!I3,'BIFUbC-natural-gas'!I3,'BIFUbC-biomass'!I3,'BIFUbC-heat'!I3,'BIFUbC-crude-oil'!I3,'BIFUbC-petroleum-diesel'!I3,'BIFUbC-heavy-or-residual-oil'!I3,'BIFUbC-LPG-propane-or-butane'!I3,'BIFUbC-hydrogen'!I3)</f>
        <v>408690171854.53735</v>
      </c>
      <c r="J4" s="20">
        <f>SUM('BIFUbC-electricity'!J3,'BIFUbC-coal'!J3,'BIFUbC-natural-gas'!J3,'BIFUbC-biomass'!J3,'BIFUbC-heat'!J3,'BIFUbC-crude-oil'!J3,'BIFUbC-petroleum-diesel'!J3,'BIFUbC-heavy-or-residual-oil'!J3,'BIFUbC-LPG-propane-or-butane'!J3,'BIFUbC-hydrogen'!J3)</f>
        <v>410277366753.34033</v>
      </c>
      <c r="K4" s="20">
        <f>SUM('BIFUbC-electricity'!K3,'BIFUbC-coal'!K3,'BIFUbC-natural-gas'!K3,'BIFUbC-biomass'!K3,'BIFUbC-heat'!K3,'BIFUbC-crude-oil'!K3,'BIFUbC-petroleum-diesel'!K3,'BIFUbC-heavy-or-residual-oil'!K3,'BIFUbC-LPG-propane-or-butane'!K3,'BIFUbC-hydrogen'!K3)</f>
        <v>411864561652.1438</v>
      </c>
      <c r="L4" s="20">
        <f>SUM('BIFUbC-electricity'!L3,'BIFUbC-coal'!L3,'BIFUbC-natural-gas'!L3,'BIFUbC-biomass'!L3,'BIFUbC-heat'!L3,'BIFUbC-crude-oil'!L3,'BIFUbC-petroleum-diesel'!L3,'BIFUbC-heavy-or-residual-oil'!L3,'BIFUbC-LPG-propane-or-butane'!L3,'BIFUbC-hydrogen'!L3)</f>
        <v>413451756550.94702</v>
      </c>
      <c r="M4" s="20">
        <f>SUM('BIFUbC-electricity'!M3,'BIFUbC-coal'!M3,'BIFUbC-natural-gas'!M3,'BIFUbC-biomass'!M3,'BIFUbC-heat'!M3,'BIFUbC-crude-oil'!M3,'BIFUbC-petroleum-diesel'!M3,'BIFUbC-heavy-or-residual-oil'!M3,'BIFUbC-LPG-propane-or-butane'!M3,'BIFUbC-hydrogen'!M3)</f>
        <v>411961226050.54834</v>
      </c>
      <c r="N4" s="20">
        <f>SUM('BIFUbC-electricity'!N3,'BIFUbC-coal'!N3,'BIFUbC-natural-gas'!N3,'BIFUbC-biomass'!N3,'BIFUbC-heat'!N3,'BIFUbC-crude-oil'!N3,'BIFUbC-petroleum-diesel'!N3,'BIFUbC-heavy-or-residual-oil'!N3,'BIFUbC-LPG-propane-or-butane'!N3,'BIFUbC-hydrogen'!N3)</f>
        <v>410470695550.14941</v>
      </c>
      <c r="O4" s="20">
        <f>SUM('BIFUbC-electricity'!O3,'BIFUbC-coal'!O3,'BIFUbC-natural-gas'!O3,'BIFUbC-biomass'!O3,'BIFUbC-heat'!O3,'BIFUbC-crude-oil'!O3,'BIFUbC-petroleum-diesel'!O3,'BIFUbC-heavy-or-residual-oil'!O3,'BIFUbC-LPG-propane-or-butane'!O3,'BIFUbC-hydrogen'!O3)</f>
        <v>408980165049.75098</v>
      </c>
      <c r="P4" s="20">
        <f>SUM('BIFUbC-electricity'!P3,'BIFUbC-coal'!P3,'BIFUbC-natural-gas'!P3,'BIFUbC-biomass'!P3,'BIFUbC-heat'!P3,'BIFUbC-crude-oil'!P3,'BIFUbC-petroleum-diesel'!P3,'BIFUbC-heavy-or-residual-oil'!P3,'BIFUbC-LPG-propane-or-butane'!P3,'BIFUbC-hydrogen'!P3)</f>
        <v>407489634549.35205</v>
      </c>
      <c r="Q4" s="20">
        <f>SUM('BIFUbC-electricity'!Q3,'BIFUbC-coal'!Q3,'BIFUbC-natural-gas'!Q3,'BIFUbC-biomass'!Q3,'BIFUbC-heat'!Q3,'BIFUbC-crude-oil'!Q3,'BIFUbC-petroleum-diesel'!Q3,'BIFUbC-heavy-or-residual-oil'!Q3,'BIFUbC-LPG-propane-or-butane'!Q3,'BIFUbC-hydrogen'!Q3)</f>
        <v>405999104048.95355</v>
      </c>
      <c r="R4" s="20">
        <f>SUM('BIFUbC-electricity'!R3,'BIFUbC-coal'!R3,'BIFUbC-natural-gas'!R3,'BIFUbC-biomass'!R3,'BIFUbC-heat'!R3,'BIFUbC-crude-oil'!R3,'BIFUbC-petroleum-diesel'!R3,'BIFUbC-heavy-or-residual-oil'!R3,'BIFUbC-LPG-propane-or-butane'!R3,'BIFUbC-hydrogen'!R3)</f>
        <v>397640222811.91522</v>
      </c>
      <c r="S4" s="20">
        <f>SUM('BIFUbC-electricity'!S3,'BIFUbC-coal'!S3,'BIFUbC-natural-gas'!S3,'BIFUbC-biomass'!S3,'BIFUbC-heat'!S3,'BIFUbC-crude-oil'!S3,'BIFUbC-petroleum-diesel'!S3,'BIFUbC-heavy-or-residual-oil'!S3,'BIFUbC-LPG-propane-or-butane'!S3,'BIFUbC-hydrogen'!S3)</f>
        <v>389281341574.88159</v>
      </c>
      <c r="T4" s="20">
        <f>SUM('BIFUbC-electricity'!T3,'BIFUbC-coal'!T3,'BIFUbC-natural-gas'!T3,'BIFUbC-biomass'!T3,'BIFUbC-heat'!T3,'BIFUbC-crude-oil'!T3,'BIFUbC-petroleum-diesel'!T3,'BIFUbC-heavy-or-residual-oil'!T3,'BIFUbC-LPG-propane-or-butane'!T3,'BIFUbC-hydrogen'!T3)</f>
        <v>380922460337.84442</v>
      </c>
      <c r="U4" s="20">
        <f>SUM('BIFUbC-electricity'!U3,'BIFUbC-coal'!U3,'BIFUbC-natural-gas'!U3,'BIFUbC-biomass'!U3,'BIFUbC-heat'!U3,'BIFUbC-crude-oil'!U3,'BIFUbC-petroleum-diesel'!U3,'BIFUbC-heavy-or-residual-oil'!U3,'BIFUbC-LPG-propane-or-butane'!U3,'BIFUbC-hydrogen'!U3)</f>
        <v>372563579100.80731</v>
      </c>
      <c r="V4" s="20">
        <f>SUM('BIFUbC-electricity'!V3,'BIFUbC-coal'!V3,'BIFUbC-natural-gas'!V3,'BIFUbC-biomass'!V3,'BIFUbC-heat'!V3,'BIFUbC-crude-oil'!V3,'BIFUbC-petroleum-diesel'!V3,'BIFUbC-heavy-or-residual-oil'!V3,'BIFUbC-LPG-propane-or-butane'!V3,'BIFUbC-hydrogen'!V3)</f>
        <v>364204697863.77344</v>
      </c>
      <c r="W4" s="20">
        <f>SUM('BIFUbC-electricity'!W3,'BIFUbC-coal'!W3,'BIFUbC-natural-gas'!W3,'BIFUbC-biomass'!W3,'BIFUbC-heat'!W3,'BIFUbC-crude-oil'!W3,'BIFUbC-petroleum-diesel'!W3,'BIFUbC-heavy-or-residual-oil'!W3,'BIFUbC-LPG-propane-or-butane'!W3,'BIFUbC-hydrogen'!W3)</f>
        <v>365003617608.91852</v>
      </c>
      <c r="X4" s="20">
        <f>SUM('BIFUbC-electricity'!X3,'BIFUbC-coal'!X3,'BIFUbC-natural-gas'!X3,'BIFUbC-biomass'!X3,'BIFUbC-heat'!X3,'BIFUbC-crude-oil'!X3,'BIFUbC-petroleum-diesel'!X3,'BIFUbC-heavy-or-residual-oil'!X3,'BIFUbC-LPG-propane-or-butane'!X3,'BIFUbC-hydrogen'!X3)</f>
        <v>359558582138.93958</v>
      </c>
      <c r="Y4" s="20">
        <f>SUM('BIFUbC-electricity'!Y3,'BIFUbC-coal'!Y3,'BIFUbC-natural-gas'!Y3,'BIFUbC-biomass'!Y3,'BIFUbC-heat'!Y3,'BIFUbC-crude-oil'!Y3,'BIFUbC-petroleum-diesel'!Y3,'BIFUbC-heavy-or-residual-oil'!Y3,'BIFUbC-LPG-propane-or-butane'!Y3,'BIFUbC-hydrogen'!Y3)</f>
        <v>354113546668.96234</v>
      </c>
      <c r="Z4" s="20">
        <f>SUM('BIFUbC-electricity'!Z3,'BIFUbC-coal'!Z3,'BIFUbC-natural-gas'!Z3,'BIFUbC-biomass'!Z3,'BIFUbC-heat'!Z3,'BIFUbC-crude-oil'!Z3,'BIFUbC-petroleum-diesel'!Z3,'BIFUbC-heavy-or-residual-oil'!Z3,'BIFUbC-LPG-propane-or-butane'!Z3,'BIFUbC-hydrogen'!Z3)</f>
        <v>348668511198.98334</v>
      </c>
      <c r="AA4" s="20">
        <f>SUM('BIFUbC-electricity'!AA3,'BIFUbC-coal'!AA3,'BIFUbC-natural-gas'!AA3,'BIFUbC-biomass'!AA3,'BIFUbC-heat'!AA3,'BIFUbC-crude-oil'!AA3,'BIFUbC-petroleum-diesel'!AA3,'BIFUbC-heavy-or-residual-oil'!AA3,'BIFUbC-LPG-propane-or-butane'!AA3,'BIFUbC-hydrogen'!AA3)</f>
        <v>343223475729.0061</v>
      </c>
      <c r="AB4" s="20">
        <f>SUM('BIFUbC-electricity'!AB3,'BIFUbC-coal'!AB3,'BIFUbC-natural-gas'!AB3,'BIFUbC-biomass'!AB3,'BIFUbC-heat'!AB3,'BIFUbC-crude-oil'!AB3,'BIFUbC-petroleum-diesel'!AB3,'BIFUbC-heavy-or-residual-oil'!AB3,'BIFUbC-LPG-propane-or-butane'!AB3,'BIFUbC-hydrogen'!AB3)</f>
        <v>337778440259.02893</v>
      </c>
      <c r="AC4" s="20">
        <f>SUM('BIFUbC-electricity'!AC3,'BIFUbC-coal'!AC3,'BIFUbC-natural-gas'!AC3,'BIFUbC-biomass'!AC3,'BIFUbC-heat'!AC3,'BIFUbC-crude-oil'!AC3,'BIFUbC-petroleum-diesel'!AC3,'BIFUbC-heavy-or-residual-oil'!AC3,'BIFUbC-LPG-propane-or-butane'!AC3,'BIFUbC-hydrogen'!AC3)</f>
        <v>332333404789.04993</v>
      </c>
      <c r="AD4" s="20">
        <f>SUM('BIFUbC-electricity'!AD3,'BIFUbC-coal'!AD3,'BIFUbC-natural-gas'!AD3,'BIFUbC-biomass'!AD3,'BIFUbC-heat'!AD3,'BIFUbC-crude-oil'!AD3,'BIFUbC-petroleum-diesel'!AD3,'BIFUbC-heavy-or-residual-oil'!AD3,'BIFUbC-LPG-propane-or-butane'!AD3,'BIFUbC-hydrogen'!AD3)</f>
        <v>326888369319.07269</v>
      </c>
      <c r="AE4" s="20">
        <f>SUM('BIFUbC-electricity'!AE3,'BIFUbC-coal'!AE3,'BIFUbC-natural-gas'!AE3,'BIFUbC-biomass'!AE3,'BIFUbC-heat'!AE3,'BIFUbC-crude-oil'!AE3,'BIFUbC-petroleum-diesel'!AE3,'BIFUbC-heavy-or-residual-oil'!AE3,'BIFUbC-LPG-propane-or-butane'!AE3,'BIFUbC-hydrogen'!AE3)</f>
        <v>321443333849.09546</v>
      </c>
      <c r="AF4" s="20">
        <f>SUM('BIFUbC-electricity'!AF3,'BIFUbC-coal'!AF3,'BIFUbC-natural-gas'!AF3,'BIFUbC-biomass'!AF3,'BIFUbC-heat'!AF3,'BIFUbC-crude-oil'!AF3,'BIFUbC-petroleum-diesel'!AF3,'BIFUbC-heavy-or-residual-oil'!AF3,'BIFUbC-LPG-propane-or-butane'!AF3,'BIFUbC-hydrogen'!AF3)</f>
        <v>315998298379.11646</v>
      </c>
    </row>
    <row r="5" spans="1:32">
      <c r="A5" s="14" t="s">
        <v>4</v>
      </c>
      <c r="B5" s="20">
        <f>SUM('BIFUbC-electricity'!B4,'BIFUbC-coal'!B4,'BIFUbC-natural-gas'!B4,'BIFUbC-biomass'!B4,'BIFUbC-heat'!B4,'BIFUbC-crude-oil'!B4,'BIFUbC-petroleum-diesel'!B4,'BIFUbC-heavy-or-residual-oil'!B4,'BIFUbC-LPG-propane-or-butane'!B4,'BIFUbC-hydrogen'!B4)</f>
        <v>139126610879.03522</v>
      </c>
      <c r="C5" s="20">
        <f>SUM('BIFUbC-electricity'!C4,'BIFUbC-coal'!C4,'BIFUbC-natural-gas'!C4,'BIFUbC-biomass'!C4,'BIFUbC-heat'!C4,'BIFUbC-crude-oil'!C4,'BIFUbC-petroleum-diesel'!C4,'BIFUbC-heavy-or-residual-oil'!C4,'BIFUbC-LPG-propane-or-butane'!C4,'BIFUbC-hydrogen'!C4)</f>
        <v>134180545787.83896</v>
      </c>
      <c r="D5" s="20">
        <f>SUM('BIFUbC-electricity'!D4,'BIFUbC-coal'!D4,'BIFUbC-natural-gas'!D4,'BIFUbC-biomass'!D4,'BIFUbC-heat'!D4,'BIFUbC-crude-oil'!D4,'BIFUbC-petroleum-diesel'!D4,'BIFUbC-heavy-or-residual-oil'!D4,'BIFUbC-LPG-propane-or-butane'!D4,'BIFUbC-hydrogen'!D4)</f>
        <v>129234480696.64418</v>
      </c>
      <c r="E5" s="20">
        <f>SUM('BIFUbC-electricity'!E4,'BIFUbC-coal'!E4,'BIFUbC-natural-gas'!E4,'BIFUbC-biomass'!E4,'BIFUbC-heat'!E4,'BIFUbC-crude-oil'!E4,'BIFUbC-petroleum-diesel'!E4,'BIFUbC-heavy-or-residual-oil'!E4,'BIFUbC-LPG-propane-or-butane'!E4,'BIFUbC-hydrogen'!E4)</f>
        <v>124288415605.44939</v>
      </c>
      <c r="F5" s="20">
        <f>SUM('BIFUbC-electricity'!F4,'BIFUbC-coal'!F4,'BIFUbC-natural-gas'!F4,'BIFUbC-biomass'!F4,'BIFUbC-heat'!F4,'BIFUbC-crude-oil'!F4,'BIFUbC-petroleum-diesel'!F4,'BIFUbC-heavy-or-residual-oil'!F4,'BIFUbC-LPG-propane-or-butane'!F4,'BIFUbC-hydrogen'!F4)</f>
        <v>119342350514.25461</v>
      </c>
      <c r="G5" s="20">
        <f>SUM('BIFUbC-electricity'!G4,'BIFUbC-coal'!G4,'BIFUbC-natural-gas'!G4,'BIFUbC-biomass'!G4,'BIFUbC-heat'!G4,'BIFUbC-crude-oil'!G4,'BIFUbC-petroleum-diesel'!G4,'BIFUbC-heavy-or-residual-oil'!G4,'BIFUbC-LPG-propane-or-butane'!G4,'BIFUbC-hydrogen'!G4)</f>
        <v>114396285423.05949</v>
      </c>
      <c r="H5" s="20">
        <f>SUM('BIFUbC-electricity'!H4,'BIFUbC-coal'!H4,'BIFUbC-natural-gas'!H4,'BIFUbC-biomass'!H4,'BIFUbC-heat'!H4,'BIFUbC-crude-oil'!H4,'BIFUbC-petroleum-diesel'!H4,'BIFUbC-heavy-or-residual-oil'!H4,'BIFUbC-LPG-propane-or-butane'!H4,'BIFUbC-hydrogen'!H4)</f>
        <v>114730348973.88715</v>
      </c>
      <c r="I5" s="20">
        <f>SUM('BIFUbC-electricity'!I4,'BIFUbC-coal'!I4,'BIFUbC-natural-gas'!I4,'BIFUbC-biomass'!I4,'BIFUbC-heat'!I4,'BIFUbC-crude-oil'!I4,'BIFUbC-petroleum-diesel'!I4,'BIFUbC-heavy-or-residual-oil'!I4,'BIFUbC-LPG-propane-or-butane'!I4,'BIFUbC-hydrogen'!I4)</f>
        <v>115064412524.71483</v>
      </c>
      <c r="J5" s="20">
        <f>SUM('BIFUbC-electricity'!J4,'BIFUbC-coal'!J4,'BIFUbC-natural-gas'!J4,'BIFUbC-biomass'!J4,'BIFUbC-heat'!J4,'BIFUbC-crude-oil'!J4,'BIFUbC-petroleum-diesel'!J4,'BIFUbC-heavy-or-residual-oil'!J4,'BIFUbC-LPG-propane-or-butane'!J4,'BIFUbC-hydrogen'!J4)</f>
        <v>115398476075.54242</v>
      </c>
      <c r="K5" s="20">
        <f>SUM('BIFUbC-electricity'!K4,'BIFUbC-coal'!K4,'BIFUbC-natural-gas'!K4,'BIFUbC-biomass'!K4,'BIFUbC-heat'!K4,'BIFUbC-crude-oil'!K4,'BIFUbC-petroleum-diesel'!K4,'BIFUbC-heavy-or-residual-oil'!K4,'BIFUbC-LPG-propane-or-butane'!K4,'BIFUbC-hydrogen'!K4)</f>
        <v>115732539626.3701</v>
      </c>
      <c r="L5" s="20">
        <f>SUM('BIFUbC-electricity'!L4,'BIFUbC-coal'!L4,'BIFUbC-natural-gas'!L4,'BIFUbC-biomass'!L4,'BIFUbC-heat'!L4,'BIFUbC-crude-oil'!L4,'BIFUbC-petroleum-diesel'!L4,'BIFUbC-heavy-or-residual-oil'!L4,'BIFUbC-LPG-propane-or-butane'!L4,'BIFUbC-hydrogen'!L4)</f>
        <v>116066603177.19768</v>
      </c>
      <c r="M5" s="20">
        <f>SUM('BIFUbC-electricity'!M4,'BIFUbC-coal'!M4,'BIFUbC-natural-gas'!M4,'BIFUbC-biomass'!M4,'BIFUbC-heat'!M4,'BIFUbC-crude-oil'!M4,'BIFUbC-petroleum-diesel'!M4,'BIFUbC-heavy-or-residual-oil'!M4,'BIFUbC-LPG-propane-or-butane'!M4,'BIFUbC-hydrogen'!M4)</f>
        <v>116006162251.38039</v>
      </c>
      <c r="N5" s="20">
        <f>SUM('BIFUbC-electricity'!N4,'BIFUbC-coal'!N4,'BIFUbC-natural-gas'!N4,'BIFUbC-biomass'!N4,'BIFUbC-heat'!N4,'BIFUbC-crude-oil'!N4,'BIFUbC-petroleum-diesel'!N4,'BIFUbC-heavy-or-residual-oil'!N4,'BIFUbC-LPG-propane-or-butane'!N4,'BIFUbC-hydrogen'!N4)</f>
        <v>115945721325.56308</v>
      </c>
      <c r="O5" s="20">
        <f>SUM('BIFUbC-electricity'!O4,'BIFUbC-coal'!O4,'BIFUbC-natural-gas'!O4,'BIFUbC-biomass'!O4,'BIFUbC-heat'!O4,'BIFUbC-crude-oil'!O4,'BIFUbC-petroleum-diesel'!O4,'BIFUbC-heavy-or-residual-oil'!O4,'BIFUbC-LPG-propane-or-butane'!O4,'BIFUbC-hydrogen'!O4)</f>
        <v>115885280399.74576</v>
      </c>
      <c r="P5" s="20">
        <f>SUM('BIFUbC-electricity'!P4,'BIFUbC-coal'!P4,'BIFUbC-natural-gas'!P4,'BIFUbC-biomass'!P4,'BIFUbC-heat'!P4,'BIFUbC-crude-oil'!P4,'BIFUbC-petroleum-diesel'!P4,'BIFUbC-heavy-or-residual-oil'!P4,'BIFUbC-LPG-propane-or-butane'!P4,'BIFUbC-hydrogen'!P4)</f>
        <v>115824839473.92844</v>
      </c>
      <c r="Q5" s="20">
        <f>SUM('BIFUbC-electricity'!Q4,'BIFUbC-coal'!Q4,'BIFUbC-natural-gas'!Q4,'BIFUbC-biomass'!Q4,'BIFUbC-heat'!Q4,'BIFUbC-crude-oil'!Q4,'BIFUbC-petroleum-diesel'!Q4,'BIFUbC-heavy-or-residual-oil'!Q4,'BIFUbC-LPG-propane-or-butane'!Q4,'BIFUbC-hydrogen'!Q4)</f>
        <v>115764398548.1111</v>
      </c>
      <c r="R5" s="20">
        <f>SUM('BIFUbC-electricity'!R4,'BIFUbC-coal'!R4,'BIFUbC-natural-gas'!R4,'BIFUbC-biomass'!R4,'BIFUbC-heat'!R4,'BIFUbC-crude-oil'!R4,'BIFUbC-petroleum-diesel'!R4,'BIFUbC-heavy-or-residual-oil'!R4,'BIFUbC-LPG-propane-or-butane'!R4,'BIFUbC-hydrogen'!R4)</f>
        <v>115508434868.29439</v>
      </c>
      <c r="S5" s="20">
        <f>SUM('BIFUbC-electricity'!S4,'BIFUbC-coal'!S4,'BIFUbC-natural-gas'!S4,'BIFUbC-biomass'!S4,'BIFUbC-heat'!S4,'BIFUbC-crude-oil'!S4,'BIFUbC-petroleum-diesel'!S4,'BIFUbC-heavy-or-residual-oil'!S4,'BIFUbC-LPG-propane-or-butane'!S4,'BIFUbC-hydrogen'!S4)</f>
        <v>115252471188.47769</v>
      </c>
      <c r="T5" s="20">
        <f>SUM('BIFUbC-electricity'!T4,'BIFUbC-coal'!T4,'BIFUbC-natural-gas'!T4,'BIFUbC-biomass'!T4,'BIFUbC-heat'!T4,'BIFUbC-crude-oil'!T4,'BIFUbC-petroleum-diesel'!T4,'BIFUbC-heavy-or-residual-oil'!T4,'BIFUbC-LPG-propane-or-butane'!T4,'BIFUbC-hydrogen'!T4)</f>
        <v>114996507508.661</v>
      </c>
      <c r="U5" s="20">
        <f>SUM('BIFUbC-electricity'!U4,'BIFUbC-coal'!U4,'BIFUbC-natural-gas'!U4,'BIFUbC-biomass'!U4,'BIFUbC-heat'!U4,'BIFUbC-crude-oil'!U4,'BIFUbC-petroleum-diesel'!U4,'BIFUbC-heavy-or-residual-oil'!U4,'BIFUbC-LPG-propane-or-butane'!U4,'BIFUbC-hydrogen'!U4)</f>
        <v>114740543828.84428</v>
      </c>
      <c r="V5" s="20">
        <f>SUM('BIFUbC-electricity'!V4,'BIFUbC-coal'!V4,'BIFUbC-natural-gas'!V4,'BIFUbC-biomass'!V4,'BIFUbC-heat'!V4,'BIFUbC-crude-oil'!V4,'BIFUbC-petroleum-diesel'!V4,'BIFUbC-heavy-or-residual-oil'!V4,'BIFUbC-LPG-propane-or-butane'!V4,'BIFUbC-hydrogen'!V4)</f>
        <v>114484580149.02759</v>
      </c>
      <c r="W5" s="20">
        <f>SUM('BIFUbC-electricity'!W4,'BIFUbC-coal'!W4,'BIFUbC-natural-gas'!W4,'BIFUbC-biomass'!W4,'BIFUbC-heat'!W4,'BIFUbC-crude-oil'!W4,'BIFUbC-petroleum-diesel'!W4,'BIFUbC-heavy-or-residual-oil'!W4,'BIFUbC-LPG-propane-or-butane'!W4,'BIFUbC-hydrogen'!W4)</f>
        <v>114489313474.5434</v>
      </c>
      <c r="X5" s="20">
        <f>SUM('BIFUbC-electricity'!X4,'BIFUbC-coal'!X4,'BIFUbC-natural-gas'!X4,'BIFUbC-biomass'!X4,'BIFUbC-heat'!X4,'BIFUbC-crude-oil'!X4,'BIFUbC-petroleum-diesel'!X4,'BIFUbC-heavy-or-residual-oil'!X4,'BIFUbC-LPG-propane-or-butane'!X4,'BIFUbC-hydrogen'!X4)</f>
        <v>114316298841.87793</v>
      </c>
      <c r="Y5" s="20">
        <f>SUM('BIFUbC-electricity'!Y4,'BIFUbC-coal'!Y4,'BIFUbC-natural-gas'!Y4,'BIFUbC-biomass'!Y4,'BIFUbC-heat'!Y4,'BIFUbC-crude-oil'!Y4,'BIFUbC-petroleum-diesel'!Y4,'BIFUbC-heavy-or-residual-oil'!Y4,'BIFUbC-LPG-propane-or-butane'!Y4,'BIFUbC-hydrogen'!Y4)</f>
        <v>114143284209.21246</v>
      </c>
      <c r="Z5" s="20">
        <f>SUM('BIFUbC-electricity'!Z4,'BIFUbC-coal'!Z4,'BIFUbC-natural-gas'!Z4,'BIFUbC-biomass'!Z4,'BIFUbC-heat'!Z4,'BIFUbC-crude-oil'!Z4,'BIFUbC-petroleum-diesel'!Z4,'BIFUbC-heavy-or-residual-oil'!Z4,'BIFUbC-LPG-propane-or-butane'!Z4,'BIFUbC-hydrogen'!Z4)</f>
        <v>113970269576.54706</v>
      </c>
      <c r="AA5" s="20">
        <f>SUM('BIFUbC-electricity'!AA4,'BIFUbC-coal'!AA4,'BIFUbC-natural-gas'!AA4,'BIFUbC-biomass'!AA4,'BIFUbC-heat'!AA4,'BIFUbC-crude-oil'!AA4,'BIFUbC-petroleum-diesel'!AA4,'BIFUbC-heavy-or-residual-oil'!AA4,'BIFUbC-LPG-propane-or-butane'!AA4,'BIFUbC-hydrogen'!AA4)</f>
        <v>113797254943.88159</v>
      </c>
      <c r="AB5" s="20">
        <f>SUM('BIFUbC-electricity'!AB4,'BIFUbC-coal'!AB4,'BIFUbC-natural-gas'!AB4,'BIFUbC-biomass'!AB4,'BIFUbC-heat'!AB4,'BIFUbC-crude-oil'!AB4,'BIFUbC-petroleum-diesel'!AB4,'BIFUbC-heavy-or-residual-oil'!AB4,'BIFUbC-LPG-propane-or-butane'!AB4,'BIFUbC-hydrogen'!AB4)</f>
        <v>113624240311.21613</v>
      </c>
      <c r="AC5" s="20">
        <f>SUM('BIFUbC-electricity'!AC4,'BIFUbC-coal'!AC4,'BIFUbC-natural-gas'!AC4,'BIFUbC-biomass'!AC4,'BIFUbC-heat'!AC4,'BIFUbC-crude-oil'!AC4,'BIFUbC-petroleum-diesel'!AC4,'BIFUbC-heavy-or-residual-oil'!AC4,'BIFUbC-LPG-propane-or-butane'!AC4,'BIFUbC-hydrogen'!AC4)</f>
        <v>113451225678.55066</v>
      </c>
      <c r="AD5" s="20">
        <f>SUM('BIFUbC-electricity'!AD4,'BIFUbC-coal'!AD4,'BIFUbC-natural-gas'!AD4,'BIFUbC-biomass'!AD4,'BIFUbC-heat'!AD4,'BIFUbC-crude-oil'!AD4,'BIFUbC-petroleum-diesel'!AD4,'BIFUbC-heavy-or-residual-oil'!AD4,'BIFUbC-LPG-propane-or-butane'!AD4,'BIFUbC-hydrogen'!AD4)</f>
        <v>113278211045.88521</v>
      </c>
      <c r="AE5" s="20">
        <f>SUM('BIFUbC-electricity'!AE4,'BIFUbC-coal'!AE4,'BIFUbC-natural-gas'!AE4,'BIFUbC-biomass'!AE4,'BIFUbC-heat'!AE4,'BIFUbC-crude-oil'!AE4,'BIFUbC-petroleum-diesel'!AE4,'BIFUbC-heavy-or-residual-oil'!AE4,'BIFUbC-LPG-propane-or-butane'!AE4,'BIFUbC-hydrogen'!AE4)</f>
        <v>113105196413.21974</v>
      </c>
      <c r="AF5" s="20">
        <f>SUM('BIFUbC-electricity'!AF4,'BIFUbC-coal'!AF4,'BIFUbC-natural-gas'!AF4,'BIFUbC-biomass'!AF4,'BIFUbC-heat'!AF4,'BIFUbC-crude-oil'!AF4,'BIFUbC-petroleum-diesel'!AF4,'BIFUbC-heavy-or-residual-oil'!AF4,'BIFUbC-LPG-propane-or-butane'!AF4,'BIFUbC-hydrogen'!AF4)</f>
        <v>112932181780.55429</v>
      </c>
    </row>
    <row r="6" spans="1:32">
      <c r="A6" s="14" t="s">
        <v>5</v>
      </c>
      <c r="B6" s="20">
        <f>SUM('BIFUbC-electricity'!B5,'BIFUbC-coal'!B5,'BIFUbC-natural-gas'!B5,'BIFUbC-biomass'!B5,'BIFUbC-heat'!B5,'BIFUbC-crude-oil'!B5,'BIFUbC-petroleum-diesel'!B5,'BIFUbC-heavy-or-residual-oil'!B5,'BIFUbC-LPG-propane-or-butane'!B5,'BIFUbC-hydrogen'!B5)</f>
        <v>7086619710222.2275</v>
      </c>
      <c r="C6" s="20">
        <f>SUM('BIFUbC-electricity'!C5,'BIFUbC-coal'!C5,'BIFUbC-natural-gas'!C5,'BIFUbC-biomass'!C5,'BIFUbC-heat'!C5,'BIFUbC-crude-oil'!C5,'BIFUbC-petroleum-diesel'!C5,'BIFUbC-heavy-or-residual-oil'!C5,'BIFUbC-LPG-propane-or-butane'!C5,'BIFUbC-hydrogen'!C5)</f>
        <v>7311981486619.4912</v>
      </c>
      <c r="D6" s="20">
        <f>SUM('BIFUbC-electricity'!D5,'BIFUbC-coal'!D5,'BIFUbC-natural-gas'!D5,'BIFUbC-biomass'!D5,'BIFUbC-heat'!D5,'BIFUbC-crude-oil'!D5,'BIFUbC-petroleum-diesel'!D5,'BIFUbC-heavy-or-residual-oil'!D5,'BIFUbC-LPG-propane-or-butane'!D5,'BIFUbC-hydrogen'!D5)</f>
        <v>7537343263016.7529</v>
      </c>
      <c r="E6" s="20">
        <f>SUM('BIFUbC-electricity'!E5,'BIFUbC-coal'!E5,'BIFUbC-natural-gas'!E5,'BIFUbC-biomass'!E5,'BIFUbC-heat'!E5,'BIFUbC-crude-oil'!E5,'BIFUbC-petroleum-diesel'!E5,'BIFUbC-heavy-or-residual-oil'!E5,'BIFUbC-LPG-propane-or-butane'!E5,'BIFUbC-hydrogen'!E5)</f>
        <v>7762705039414.0146</v>
      </c>
      <c r="F6" s="20">
        <f>SUM('BIFUbC-electricity'!F5,'BIFUbC-coal'!F5,'BIFUbC-natural-gas'!F5,'BIFUbC-biomass'!F5,'BIFUbC-heat'!F5,'BIFUbC-crude-oil'!F5,'BIFUbC-petroleum-diesel'!F5,'BIFUbC-heavy-or-residual-oil'!F5,'BIFUbC-LPG-propane-or-butane'!F5,'BIFUbC-hydrogen'!F5)</f>
        <v>7988066815811.2793</v>
      </c>
      <c r="G6" s="20">
        <f>SUM('BIFUbC-electricity'!G5,'BIFUbC-coal'!G5,'BIFUbC-natural-gas'!G5,'BIFUbC-biomass'!G5,'BIFUbC-heat'!G5,'BIFUbC-crude-oil'!G5,'BIFUbC-petroleum-diesel'!G5,'BIFUbC-heavy-or-residual-oil'!G5,'BIFUbC-LPG-propane-or-butane'!G5,'BIFUbC-hydrogen'!G5)</f>
        <v>8213428592208.541</v>
      </c>
      <c r="H6" s="20">
        <f>SUM('BIFUbC-electricity'!H5,'BIFUbC-coal'!H5,'BIFUbC-natural-gas'!H5,'BIFUbC-biomass'!H5,'BIFUbC-heat'!H5,'BIFUbC-crude-oil'!H5,'BIFUbC-petroleum-diesel'!H5,'BIFUbC-heavy-or-residual-oil'!H5,'BIFUbC-LPG-propane-or-butane'!H5,'BIFUbC-hydrogen'!H5)</f>
        <v>8282977687582.4541</v>
      </c>
      <c r="I6" s="20">
        <f>SUM('BIFUbC-electricity'!I5,'BIFUbC-coal'!I5,'BIFUbC-natural-gas'!I5,'BIFUbC-biomass'!I5,'BIFUbC-heat'!I5,'BIFUbC-crude-oil'!I5,'BIFUbC-petroleum-diesel'!I5,'BIFUbC-heavy-or-residual-oil'!I5,'BIFUbC-LPG-propane-or-butane'!I5,'BIFUbC-hydrogen'!I5)</f>
        <v>8352526782956.3594</v>
      </c>
      <c r="J6" s="20">
        <f>SUM('BIFUbC-electricity'!J5,'BIFUbC-coal'!J5,'BIFUbC-natural-gas'!J5,'BIFUbC-biomass'!J5,'BIFUbC-heat'!J5,'BIFUbC-crude-oil'!J5,'BIFUbC-petroleum-diesel'!J5,'BIFUbC-heavy-or-residual-oil'!J5,'BIFUbC-LPG-propane-or-butane'!J5,'BIFUbC-hydrogen'!J5)</f>
        <v>8422075878330.2646</v>
      </c>
      <c r="K6" s="20">
        <f>SUM('BIFUbC-electricity'!K5,'BIFUbC-coal'!K5,'BIFUbC-natural-gas'!K5,'BIFUbC-biomass'!K5,'BIFUbC-heat'!K5,'BIFUbC-crude-oil'!K5,'BIFUbC-petroleum-diesel'!K5,'BIFUbC-heavy-or-residual-oil'!K5,'BIFUbC-LPG-propane-or-butane'!K5,'BIFUbC-hydrogen'!K5)</f>
        <v>8491624973704.1689</v>
      </c>
      <c r="L6" s="20">
        <f>SUM('BIFUbC-electricity'!L5,'BIFUbC-coal'!L5,'BIFUbC-natural-gas'!L5,'BIFUbC-biomass'!L5,'BIFUbC-heat'!L5,'BIFUbC-crude-oil'!L5,'BIFUbC-petroleum-diesel'!L5,'BIFUbC-heavy-or-residual-oil'!L5,'BIFUbC-LPG-propane-or-butane'!L5,'BIFUbC-hydrogen'!L5)</f>
        <v>8561174069078.0781</v>
      </c>
      <c r="M6" s="20">
        <f>SUM('BIFUbC-electricity'!M5,'BIFUbC-coal'!M5,'BIFUbC-natural-gas'!M5,'BIFUbC-biomass'!M5,'BIFUbC-heat'!M5,'BIFUbC-crude-oil'!M5,'BIFUbC-petroleum-diesel'!M5,'BIFUbC-heavy-or-residual-oil'!M5,'BIFUbC-LPG-propane-or-butane'!M5,'BIFUbC-hydrogen'!M5)</f>
        <v>8602567618844.4844</v>
      </c>
      <c r="N6" s="20">
        <f>SUM('BIFUbC-electricity'!N5,'BIFUbC-coal'!N5,'BIFUbC-natural-gas'!N5,'BIFUbC-biomass'!N5,'BIFUbC-heat'!N5,'BIFUbC-crude-oil'!N5,'BIFUbC-petroleum-diesel'!N5,'BIFUbC-heavy-or-residual-oil'!N5,'BIFUbC-LPG-propane-or-butane'!N5,'BIFUbC-hydrogen'!N5)</f>
        <v>8643961168610.8955</v>
      </c>
      <c r="O6" s="20">
        <f>SUM('BIFUbC-electricity'!O5,'BIFUbC-coal'!O5,'BIFUbC-natural-gas'!O5,'BIFUbC-biomass'!O5,'BIFUbC-heat'!O5,'BIFUbC-crude-oil'!O5,'BIFUbC-petroleum-diesel'!O5,'BIFUbC-heavy-or-residual-oil'!O5,'BIFUbC-LPG-propane-or-butane'!O5,'BIFUbC-hydrogen'!O5)</f>
        <v>8685354718377.3047</v>
      </c>
      <c r="P6" s="20">
        <f>SUM('BIFUbC-electricity'!P5,'BIFUbC-coal'!P5,'BIFUbC-natural-gas'!P5,'BIFUbC-biomass'!P5,'BIFUbC-heat'!P5,'BIFUbC-crude-oil'!P5,'BIFUbC-petroleum-diesel'!P5,'BIFUbC-heavy-or-residual-oil'!P5,'BIFUbC-LPG-propane-or-butane'!P5,'BIFUbC-hydrogen'!P5)</f>
        <v>8726748268143.7148</v>
      </c>
      <c r="Q6" s="20">
        <f>SUM('BIFUbC-electricity'!Q5,'BIFUbC-coal'!Q5,'BIFUbC-natural-gas'!Q5,'BIFUbC-biomass'!Q5,'BIFUbC-heat'!Q5,'BIFUbC-crude-oil'!Q5,'BIFUbC-petroleum-diesel'!Q5,'BIFUbC-heavy-or-residual-oil'!Q5,'BIFUbC-LPG-propane-or-butane'!Q5,'BIFUbC-hydrogen'!Q5)</f>
        <v>8768141817910.124</v>
      </c>
      <c r="R6" s="20">
        <f>SUM('BIFUbC-electricity'!R5,'BIFUbC-coal'!R5,'BIFUbC-natural-gas'!R5,'BIFUbC-biomass'!R5,'BIFUbC-heat'!R5,'BIFUbC-crude-oil'!R5,'BIFUbC-petroleum-diesel'!R5,'BIFUbC-heavy-or-residual-oil'!R5,'BIFUbC-LPG-propane-or-butane'!R5,'BIFUbC-hydrogen'!R5)</f>
        <v>8799051853406.623</v>
      </c>
      <c r="S6" s="20">
        <f>SUM('BIFUbC-electricity'!S5,'BIFUbC-coal'!S5,'BIFUbC-natural-gas'!S5,'BIFUbC-biomass'!S5,'BIFUbC-heat'!S5,'BIFUbC-crude-oil'!S5,'BIFUbC-petroleum-diesel'!S5,'BIFUbC-heavy-or-residual-oil'!S5,'BIFUbC-LPG-propane-or-butane'!S5,'BIFUbC-hydrogen'!S5)</f>
        <v>8829961888903.1113</v>
      </c>
      <c r="T6" s="20">
        <f>SUM('BIFUbC-electricity'!T5,'BIFUbC-coal'!T5,'BIFUbC-natural-gas'!T5,'BIFUbC-biomass'!T5,'BIFUbC-heat'!T5,'BIFUbC-crude-oil'!T5,'BIFUbC-petroleum-diesel'!T5,'BIFUbC-heavy-or-residual-oil'!T5,'BIFUbC-LPG-propane-or-butane'!T5,'BIFUbC-hydrogen'!T5)</f>
        <v>8860871924399.6016</v>
      </c>
      <c r="U6" s="20">
        <f>SUM('BIFUbC-electricity'!U5,'BIFUbC-coal'!U5,'BIFUbC-natural-gas'!U5,'BIFUbC-biomass'!U5,'BIFUbC-heat'!U5,'BIFUbC-crude-oil'!U5,'BIFUbC-petroleum-diesel'!U5,'BIFUbC-heavy-or-residual-oil'!U5,'BIFUbC-LPG-propane-or-butane'!U5,'BIFUbC-hydrogen'!U5)</f>
        <v>8891781959896.0938</v>
      </c>
      <c r="V6" s="20">
        <f>SUM('BIFUbC-electricity'!V5,'BIFUbC-coal'!V5,'BIFUbC-natural-gas'!V5,'BIFUbC-biomass'!V5,'BIFUbC-heat'!V5,'BIFUbC-crude-oil'!V5,'BIFUbC-petroleum-diesel'!V5,'BIFUbC-heavy-or-residual-oil'!V5,'BIFUbC-LPG-propane-or-butane'!V5,'BIFUbC-hydrogen'!V5)</f>
        <v>8922691995392.5801</v>
      </c>
      <c r="W6" s="20">
        <f>SUM('BIFUbC-electricity'!W5,'BIFUbC-coal'!W5,'BIFUbC-natural-gas'!W5,'BIFUbC-biomass'!W5,'BIFUbC-heat'!W5,'BIFUbC-crude-oil'!W5,'BIFUbC-petroleum-diesel'!W5,'BIFUbC-heavy-or-residual-oil'!W5,'BIFUbC-LPG-propane-or-butane'!W5,'BIFUbC-hydrogen'!W5)</f>
        <v>8967580049915.6367</v>
      </c>
      <c r="X6" s="20">
        <f>SUM('BIFUbC-electricity'!X5,'BIFUbC-coal'!X5,'BIFUbC-natural-gas'!X5,'BIFUbC-biomass'!X5,'BIFUbC-heat'!X5,'BIFUbC-crude-oil'!X5,'BIFUbC-petroleum-diesel'!X5,'BIFUbC-heavy-or-residual-oil'!X5,'BIFUbC-LPG-propane-or-butane'!X5,'BIFUbC-hydrogen'!X5)</f>
        <v>9002937636920.5723</v>
      </c>
      <c r="Y6" s="20">
        <f>SUM('BIFUbC-electricity'!Y5,'BIFUbC-coal'!Y5,'BIFUbC-natural-gas'!Y5,'BIFUbC-biomass'!Y5,'BIFUbC-heat'!Y5,'BIFUbC-crude-oil'!Y5,'BIFUbC-petroleum-diesel'!Y5,'BIFUbC-heavy-or-residual-oil'!Y5,'BIFUbC-LPG-propane-or-butane'!Y5,'BIFUbC-hydrogen'!Y5)</f>
        <v>9038295223925.5195</v>
      </c>
      <c r="Z6" s="20">
        <f>SUM('BIFUbC-electricity'!Z5,'BIFUbC-coal'!Z5,'BIFUbC-natural-gas'!Z5,'BIFUbC-biomass'!Z5,'BIFUbC-heat'!Z5,'BIFUbC-crude-oil'!Z5,'BIFUbC-petroleum-diesel'!Z5,'BIFUbC-heavy-or-residual-oil'!Z5,'BIFUbC-LPG-propane-or-butane'!Z5,'BIFUbC-hydrogen'!Z5)</f>
        <v>9073652810930.4609</v>
      </c>
      <c r="AA6" s="20">
        <f>SUM('BIFUbC-electricity'!AA5,'BIFUbC-coal'!AA5,'BIFUbC-natural-gas'!AA5,'BIFUbC-biomass'!AA5,'BIFUbC-heat'!AA5,'BIFUbC-crude-oil'!AA5,'BIFUbC-petroleum-diesel'!AA5,'BIFUbC-heavy-or-residual-oil'!AA5,'BIFUbC-LPG-propane-or-butane'!AA5,'BIFUbC-hydrogen'!AA5)</f>
        <v>9109010397935.4043</v>
      </c>
      <c r="AB6" s="20">
        <f>SUM('BIFUbC-electricity'!AB5,'BIFUbC-coal'!AB5,'BIFUbC-natural-gas'!AB5,'BIFUbC-biomass'!AB5,'BIFUbC-heat'!AB5,'BIFUbC-crude-oil'!AB5,'BIFUbC-petroleum-diesel'!AB5,'BIFUbC-heavy-or-residual-oil'!AB5,'BIFUbC-LPG-propane-or-butane'!AB5,'BIFUbC-hydrogen'!AB5)</f>
        <v>9144367984940.3418</v>
      </c>
      <c r="AC6" s="20">
        <f>SUM('BIFUbC-electricity'!AC5,'BIFUbC-coal'!AC5,'BIFUbC-natural-gas'!AC5,'BIFUbC-biomass'!AC5,'BIFUbC-heat'!AC5,'BIFUbC-crude-oil'!AC5,'BIFUbC-petroleum-diesel'!AC5,'BIFUbC-heavy-or-residual-oil'!AC5,'BIFUbC-LPG-propane-or-butane'!AC5,'BIFUbC-hydrogen'!AC5)</f>
        <v>9179725571945.2871</v>
      </c>
      <c r="AD6" s="20">
        <f>SUM('BIFUbC-electricity'!AD5,'BIFUbC-coal'!AD5,'BIFUbC-natural-gas'!AD5,'BIFUbC-biomass'!AD5,'BIFUbC-heat'!AD5,'BIFUbC-crude-oil'!AD5,'BIFUbC-petroleum-diesel'!AD5,'BIFUbC-heavy-or-residual-oil'!AD5,'BIFUbC-LPG-propane-or-butane'!AD5,'BIFUbC-hydrogen'!AD5)</f>
        <v>9215083158950.2305</v>
      </c>
      <c r="AE6" s="20">
        <f>SUM('BIFUbC-electricity'!AE5,'BIFUbC-coal'!AE5,'BIFUbC-natural-gas'!AE5,'BIFUbC-biomass'!AE5,'BIFUbC-heat'!AE5,'BIFUbC-crude-oil'!AE5,'BIFUbC-petroleum-diesel'!AE5,'BIFUbC-heavy-or-residual-oil'!AE5,'BIFUbC-LPG-propane-or-butane'!AE5,'BIFUbC-hydrogen'!AE5)</f>
        <v>9250440745955.1699</v>
      </c>
      <c r="AF6" s="20">
        <f>SUM('BIFUbC-electricity'!AF5,'BIFUbC-coal'!AF5,'BIFUbC-natural-gas'!AF5,'BIFUbC-biomass'!AF5,'BIFUbC-heat'!AF5,'BIFUbC-crude-oil'!AF5,'BIFUbC-petroleum-diesel'!AF5,'BIFUbC-heavy-or-residual-oil'!AF5,'BIFUbC-LPG-propane-or-butane'!AF5,'BIFUbC-hydrogen'!AF5)</f>
        <v>9285798332960.1191</v>
      </c>
    </row>
    <row r="7" spans="1:32">
      <c r="A7" s="14" t="s">
        <v>6</v>
      </c>
      <c r="B7" s="20">
        <f>SUM('BIFUbC-electricity'!B6,'BIFUbC-coal'!B6,'BIFUbC-natural-gas'!B6,'BIFUbC-biomass'!B6,'BIFUbC-heat'!B6,'BIFUbC-crude-oil'!B6,'BIFUbC-petroleum-diesel'!B6,'BIFUbC-heavy-or-residual-oil'!B6,'BIFUbC-LPG-propane-or-butane'!B6,'BIFUbC-hydrogen'!B6)</f>
        <v>107099458129362.69</v>
      </c>
      <c r="C7" s="20">
        <f>SUM('BIFUbC-electricity'!C6,'BIFUbC-coal'!C6,'BIFUbC-natural-gas'!C6,'BIFUbC-biomass'!C6,'BIFUbC-heat'!C6,'BIFUbC-crude-oil'!C6,'BIFUbC-petroleum-diesel'!C6,'BIFUbC-heavy-or-residual-oil'!C6,'BIFUbC-LPG-propane-or-butane'!C6,'BIFUbC-hydrogen'!C6)</f>
        <v>105512026811187.31</v>
      </c>
      <c r="D7" s="20">
        <f>SUM('BIFUbC-electricity'!D6,'BIFUbC-coal'!D6,'BIFUbC-natural-gas'!D6,'BIFUbC-biomass'!D6,'BIFUbC-heat'!D6,'BIFUbC-crude-oil'!D6,'BIFUbC-petroleum-diesel'!D6,'BIFUbC-heavy-or-residual-oil'!D6,'BIFUbC-LPG-propane-or-butane'!D6,'BIFUbC-hydrogen'!D6)</f>
        <v>103924595493011.97</v>
      </c>
      <c r="E7" s="20">
        <f>SUM('BIFUbC-electricity'!E6,'BIFUbC-coal'!E6,'BIFUbC-natural-gas'!E6,'BIFUbC-biomass'!E6,'BIFUbC-heat'!E6,'BIFUbC-crude-oil'!E6,'BIFUbC-petroleum-diesel'!E6,'BIFUbC-heavy-or-residual-oil'!E6,'BIFUbC-LPG-propane-or-butane'!E6,'BIFUbC-hydrogen'!E6)</f>
        <v>102337164174836.64</v>
      </c>
      <c r="F7" s="20">
        <f>SUM('BIFUbC-electricity'!F6,'BIFUbC-coal'!F6,'BIFUbC-natural-gas'!F6,'BIFUbC-biomass'!F6,'BIFUbC-heat'!F6,'BIFUbC-crude-oil'!F6,'BIFUbC-petroleum-diesel'!F6,'BIFUbC-heavy-or-residual-oil'!F6,'BIFUbC-LPG-propane-or-butane'!F6,'BIFUbC-hydrogen'!F6)</f>
        <v>100749732856661.36</v>
      </c>
      <c r="G7" s="20">
        <f>SUM('BIFUbC-electricity'!G6,'BIFUbC-coal'!G6,'BIFUbC-natural-gas'!G6,'BIFUbC-biomass'!G6,'BIFUbC-heat'!G6,'BIFUbC-crude-oil'!G6,'BIFUbC-petroleum-diesel'!G6,'BIFUbC-heavy-or-residual-oil'!G6,'BIFUbC-LPG-propane-or-butane'!G6,'BIFUbC-hydrogen'!G6)</f>
        <v>99162301538486.078</v>
      </c>
      <c r="H7" s="20">
        <f>SUM('BIFUbC-electricity'!H6,'BIFUbC-coal'!H6,'BIFUbC-natural-gas'!H6,'BIFUbC-biomass'!H6,'BIFUbC-heat'!H6,'BIFUbC-crude-oil'!H6,'BIFUbC-petroleum-diesel'!H6,'BIFUbC-heavy-or-residual-oil'!H6,'BIFUbC-LPG-propane-or-butane'!H6,'BIFUbC-hydrogen'!H6)</f>
        <v>100461183485067.09</v>
      </c>
      <c r="I7" s="20">
        <f>SUM('BIFUbC-electricity'!I6,'BIFUbC-coal'!I6,'BIFUbC-natural-gas'!I6,'BIFUbC-biomass'!I6,'BIFUbC-heat'!I6,'BIFUbC-crude-oil'!I6,'BIFUbC-petroleum-diesel'!I6,'BIFUbC-heavy-or-residual-oil'!I6,'BIFUbC-LPG-propane-or-butane'!I6,'BIFUbC-hydrogen'!I6)</f>
        <v>101760065431648.08</v>
      </c>
      <c r="J7" s="20">
        <f>SUM('BIFUbC-electricity'!J6,'BIFUbC-coal'!J6,'BIFUbC-natural-gas'!J6,'BIFUbC-biomass'!J6,'BIFUbC-heat'!J6,'BIFUbC-crude-oil'!J6,'BIFUbC-petroleum-diesel'!J6,'BIFUbC-heavy-or-residual-oil'!J6,'BIFUbC-LPG-propane-or-butane'!J6,'BIFUbC-hydrogen'!J6)</f>
        <v>103058947378229.05</v>
      </c>
      <c r="K7" s="20">
        <f>SUM('BIFUbC-electricity'!K6,'BIFUbC-coal'!K6,'BIFUbC-natural-gas'!K6,'BIFUbC-biomass'!K6,'BIFUbC-heat'!K6,'BIFUbC-crude-oil'!K6,'BIFUbC-petroleum-diesel'!K6,'BIFUbC-heavy-or-residual-oil'!K6,'BIFUbC-LPG-propane-or-butane'!K6,'BIFUbC-hydrogen'!K6)</f>
        <v>104357829324810.09</v>
      </c>
      <c r="L7" s="20">
        <f>SUM('BIFUbC-electricity'!L6,'BIFUbC-coal'!L6,'BIFUbC-natural-gas'!L6,'BIFUbC-biomass'!L6,'BIFUbC-heat'!L6,'BIFUbC-crude-oil'!L6,'BIFUbC-petroleum-diesel'!L6,'BIFUbC-heavy-or-residual-oil'!L6,'BIFUbC-LPG-propane-or-butane'!L6,'BIFUbC-hydrogen'!L6)</f>
        <v>105656711271391.11</v>
      </c>
      <c r="M7" s="20">
        <f>SUM('BIFUbC-electricity'!M6,'BIFUbC-coal'!M6,'BIFUbC-natural-gas'!M6,'BIFUbC-biomass'!M6,'BIFUbC-heat'!M6,'BIFUbC-crude-oil'!M6,'BIFUbC-petroleum-diesel'!M6,'BIFUbC-heavy-or-residual-oil'!M6,'BIFUbC-LPG-propane-or-butane'!M6,'BIFUbC-hydrogen'!M6)</f>
        <v>106740035991831.52</v>
      </c>
      <c r="N7" s="20">
        <f>SUM('BIFUbC-electricity'!N6,'BIFUbC-coal'!N6,'BIFUbC-natural-gas'!N6,'BIFUbC-biomass'!N6,'BIFUbC-heat'!N6,'BIFUbC-crude-oil'!N6,'BIFUbC-petroleum-diesel'!N6,'BIFUbC-heavy-or-residual-oil'!N6,'BIFUbC-LPG-propane-or-butane'!N6,'BIFUbC-hydrogen'!N6)</f>
        <v>107823360712271.88</v>
      </c>
      <c r="O7" s="20">
        <f>SUM('BIFUbC-electricity'!O6,'BIFUbC-coal'!O6,'BIFUbC-natural-gas'!O6,'BIFUbC-biomass'!O6,'BIFUbC-heat'!O6,'BIFUbC-crude-oil'!O6,'BIFUbC-petroleum-diesel'!O6,'BIFUbC-heavy-or-residual-oil'!O6,'BIFUbC-LPG-propane-or-butane'!O6,'BIFUbC-hydrogen'!O6)</f>
        <v>108906685432712.39</v>
      </c>
      <c r="P7" s="20">
        <f>SUM('BIFUbC-electricity'!P6,'BIFUbC-coal'!P6,'BIFUbC-natural-gas'!P6,'BIFUbC-biomass'!P6,'BIFUbC-heat'!P6,'BIFUbC-crude-oil'!P6,'BIFUbC-petroleum-diesel'!P6,'BIFUbC-heavy-or-residual-oil'!P6,'BIFUbC-LPG-propane-or-butane'!P6,'BIFUbC-hydrogen'!P6)</f>
        <v>109990010153152.81</v>
      </c>
      <c r="Q7" s="20">
        <f>SUM('BIFUbC-electricity'!Q6,'BIFUbC-coal'!Q6,'BIFUbC-natural-gas'!Q6,'BIFUbC-biomass'!Q6,'BIFUbC-heat'!Q6,'BIFUbC-crude-oil'!Q6,'BIFUbC-petroleum-diesel'!Q6,'BIFUbC-heavy-or-residual-oil'!Q6,'BIFUbC-LPG-propane-or-butane'!Q6,'BIFUbC-hydrogen'!Q6)</f>
        <v>111073334873593.31</v>
      </c>
      <c r="R7" s="20">
        <f>SUM('BIFUbC-electricity'!R6,'BIFUbC-coal'!R6,'BIFUbC-natural-gas'!R6,'BIFUbC-biomass'!R6,'BIFUbC-heat'!R6,'BIFUbC-crude-oil'!R6,'BIFUbC-petroleum-diesel'!R6,'BIFUbC-heavy-or-residual-oil'!R6,'BIFUbC-LPG-propane-or-butane'!R6,'BIFUbC-hydrogen'!R6)</f>
        <v>112168872441361.61</v>
      </c>
      <c r="S7" s="20">
        <f>SUM('BIFUbC-electricity'!S6,'BIFUbC-coal'!S6,'BIFUbC-natural-gas'!S6,'BIFUbC-biomass'!S6,'BIFUbC-heat'!S6,'BIFUbC-crude-oil'!S6,'BIFUbC-petroleum-diesel'!S6,'BIFUbC-heavy-or-residual-oil'!S6,'BIFUbC-LPG-propane-or-butane'!S6,'BIFUbC-hydrogen'!S6)</f>
        <v>113264410009129.95</v>
      </c>
      <c r="T7" s="20">
        <f>SUM('BIFUbC-electricity'!T6,'BIFUbC-coal'!T6,'BIFUbC-natural-gas'!T6,'BIFUbC-biomass'!T6,'BIFUbC-heat'!T6,'BIFUbC-crude-oil'!T6,'BIFUbC-petroleum-diesel'!T6,'BIFUbC-heavy-or-residual-oil'!T6,'BIFUbC-LPG-propane-or-butane'!T6,'BIFUbC-hydrogen'!T6)</f>
        <v>114359947576898.27</v>
      </c>
      <c r="U7" s="20">
        <f>SUM('BIFUbC-electricity'!U6,'BIFUbC-coal'!U6,'BIFUbC-natural-gas'!U6,'BIFUbC-biomass'!U6,'BIFUbC-heat'!U6,'BIFUbC-crude-oil'!U6,'BIFUbC-petroleum-diesel'!U6,'BIFUbC-heavy-or-residual-oil'!U6,'BIFUbC-LPG-propane-or-butane'!U6,'BIFUbC-hydrogen'!U6)</f>
        <v>115455485144666.69</v>
      </c>
      <c r="V7" s="20">
        <f>SUM('BIFUbC-electricity'!V6,'BIFUbC-coal'!V6,'BIFUbC-natural-gas'!V6,'BIFUbC-biomass'!V6,'BIFUbC-heat'!V6,'BIFUbC-crude-oil'!V6,'BIFUbC-petroleum-diesel'!V6,'BIFUbC-heavy-or-residual-oil'!V6,'BIFUbC-LPG-propane-or-butane'!V6,'BIFUbC-hydrogen'!V6)</f>
        <v>116551022712434.98</v>
      </c>
      <c r="W7" s="20">
        <f>SUM('BIFUbC-electricity'!W6,'BIFUbC-coal'!W6,'BIFUbC-natural-gas'!W6,'BIFUbC-biomass'!W6,'BIFUbC-heat'!W6,'BIFUbC-crude-oil'!W6,'BIFUbC-petroleum-diesel'!W6,'BIFUbC-heavy-or-residual-oil'!W6,'BIFUbC-LPG-propane-or-butane'!W6,'BIFUbC-hydrogen'!W6)</f>
        <v>117630276483766.56</v>
      </c>
      <c r="X7" s="20">
        <f>SUM('BIFUbC-electricity'!X6,'BIFUbC-coal'!X6,'BIFUbC-natural-gas'!X6,'BIFUbC-biomass'!X6,'BIFUbC-heat'!X6,'BIFUbC-crude-oil'!X6,'BIFUbC-petroleum-diesel'!X6,'BIFUbC-heavy-or-residual-oil'!X6,'BIFUbC-LPG-propane-or-butane'!X6,'BIFUbC-hydrogen'!X6)</f>
        <v>118720632843577.75</v>
      </c>
      <c r="Y7" s="20">
        <f>SUM('BIFUbC-electricity'!Y6,'BIFUbC-coal'!Y6,'BIFUbC-natural-gas'!Y6,'BIFUbC-biomass'!Y6,'BIFUbC-heat'!Y6,'BIFUbC-crude-oil'!Y6,'BIFUbC-petroleum-diesel'!Y6,'BIFUbC-heavy-or-residual-oil'!Y6,'BIFUbC-LPG-propane-or-butane'!Y6,'BIFUbC-hydrogen'!Y6)</f>
        <v>119810989203389.23</v>
      </c>
      <c r="Z7" s="20">
        <f>SUM('BIFUbC-electricity'!Z6,'BIFUbC-coal'!Z6,'BIFUbC-natural-gas'!Z6,'BIFUbC-biomass'!Z6,'BIFUbC-heat'!Z6,'BIFUbC-crude-oil'!Z6,'BIFUbC-petroleum-diesel'!Z6,'BIFUbC-heavy-or-residual-oil'!Z6,'BIFUbC-LPG-propane-or-butane'!Z6,'BIFUbC-hydrogen'!Z6)</f>
        <v>120901345563200.56</v>
      </c>
      <c r="AA7" s="20">
        <f>SUM('BIFUbC-electricity'!AA6,'BIFUbC-coal'!AA6,'BIFUbC-natural-gas'!AA6,'BIFUbC-biomass'!AA6,'BIFUbC-heat'!AA6,'BIFUbC-crude-oil'!AA6,'BIFUbC-petroleum-diesel'!AA6,'BIFUbC-heavy-or-residual-oil'!AA6,'BIFUbC-LPG-propane-or-butane'!AA6,'BIFUbC-hydrogen'!AA6)</f>
        <v>121991701923012.14</v>
      </c>
      <c r="AB7" s="20">
        <f>SUM('BIFUbC-electricity'!AB6,'BIFUbC-coal'!AB6,'BIFUbC-natural-gas'!AB6,'BIFUbC-biomass'!AB6,'BIFUbC-heat'!AB6,'BIFUbC-crude-oil'!AB6,'BIFUbC-petroleum-diesel'!AB6,'BIFUbC-heavy-or-residual-oil'!AB6,'BIFUbC-LPG-propane-or-butane'!AB6,'BIFUbC-hydrogen'!AB6)</f>
        <v>123082058282823.52</v>
      </c>
      <c r="AC7" s="20">
        <f>SUM('BIFUbC-electricity'!AC6,'BIFUbC-coal'!AC6,'BIFUbC-natural-gas'!AC6,'BIFUbC-biomass'!AC6,'BIFUbC-heat'!AC6,'BIFUbC-crude-oil'!AC6,'BIFUbC-petroleum-diesel'!AC6,'BIFUbC-heavy-or-residual-oil'!AC6,'BIFUbC-LPG-propane-or-butane'!AC6,'BIFUbC-hydrogen'!AC6)</f>
        <v>124172414642635.11</v>
      </c>
      <c r="AD7" s="20">
        <f>SUM('BIFUbC-electricity'!AD6,'BIFUbC-coal'!AD6,'BIFUbC-natural-gas'!AD6,'BIFUbC-biomass'!AD6,'BIFUbC-heat'!AD6,'BIFUbC-crude-oil'!AD6,'BIFUbC-petroleum-diesel'!AD6,'BIFUbC-heavy-or-residual-oil'!AD6,'BIFUbC-LPG-propane-or-butane'!AD6,'BIFUbC-hydrogen'!AD6)</f>
        <v>125262771002446.69</v>
      </c>
      <c r="AE7" s="20">
        <f>SUM('BIFUbC-electricity'!AE6,'BIFUbC-coal'!AE6,'BIFUbC-natural-gas'!AE6,'BIFUbC-biomass'!AE6,'BIFUbC-heat'!AE6,'BIFUbC-crude-oil'!AE6,'BIFUbC-petroleum-diesel'!AE6,'BIFUbC-heavy-or-residual-oil'!AE6,'BIFUbC-LPG-propane-or-butane'!AE6,'BIFUbC-hydrogen'!AE6)</f>
        <v>126353127362258.28</v>
      </c>
      <c r="AF7" s="20">
        <f>SUM('BIFUbC-electricity'!AF6,'BIFUbC-coal'!AF6,'BIFUbC-natural-gas'!AF6,'BIFUbC-biomass'!AF6,'BIFUbC-heat'!AF6,'BIFUbC-crude-oil'!AF6,'BIFUbC-petroleum-diesel'!AF6,'BIFUbC-heavy-or-residual-oil'!AF6,'BIFUbC-LPG-propane-or-butane'!AF6,'BIFUbC-hydrogen'!AF6)</f>
        <v>127443483722070.03</v>
      </c>
    </row>
    <row r="8" spans="1:32">
      <c r="A8" s="14" t="s">
        <v>7</v>
      </c>
      <c r="B8" s="20">
        <f>SUM('BIFUbC-electricity'!B7,'BIFUbC-coal'!B7,'BIFUbC-natural-gas'!B7,'BIFUbC-biomass'!B7,'BIFUbC-heat'!B7,'BIFUbC-crude-oil'!B7,'BIFUbC-petroleum-diesel'!B7,'BIFUbC-heavy-or-residual-oil'!B7,'BIFUbC-LPG-propane-or-butane'!B7,'BIFUbC-hydrogen'!B7)</f>
        <v>84175132274442.938</v>
      </c>
      <c r="C8" s="20">
        <f>SUM('BIFUbC-electricity'!C7,'BIFUbC-coal'!C7,'BIFUbC-natural-gas'!C7,'BIFUbC-biomass'!C7,'BIFUbC-heat'!C7,'BIFUbC-crude-oil'!C7,'BIFUbC-petroleum-diesel'!C7,'BIFUbC-heavy-or-residual-oil'!C7,'BIFUbC-LPG-propane-or-butane'!C7,'BIFUbC-hydrogen'!C7)</f>
        <v>86471184669671.625</v>
      </c>
      <c r="D8" s="20">
        <f>SUM('BIFUbC-electricity'!D7,'BIFUbC-coal'!D7,'BIFUbC-natural-gas'!D7,'BIFUbC-biomass'!D7,'BIFUbC-heat'!D7,'BIFUbC-crude-oil'!D7,'BIFUbC-petroleum-diesel'!D7,'BIFUbC-heavy-or-residual-oil'!D7,'BIFUbC-LPG-propane-or-butane'!D7,'BIFUbC-hydrogen'!D7)</f>
        <v>88767237064900.406</v>
      </c>
      <c r="E8" s="20">
        <f>SUM('BIFUbC-electricity'!E7,'BIFUbC-coal'!E7,'BIFUbC-natural-gas'!E7,'BIFUbC-biomass'!E7,'BIFUbC-heat'!E7,'BIFUbC-crude-oil'!E7,'BIFUbC-petroleum-diesel'!E7,'BIFUbC-heavy-or-residual-oil'!E7,'BIFUbC-LPG-propane-or-butane'!E7,'BIFUbC-hydrogen'!E7)</f>
        <v>91063289460129.219</v>
      </c>
      <c r="F8" s="20">
        <f>SUM('BIFUbC-electricity'!F7,'BIFUbC-coal'!F7,'BIFUbC-natural-gas'!F7,'BIFUbC-biomass'!F7,'BIFUbC-heat'!F7,'BIFUbC-crude-oil'!F7,'BIFUbC-petroleum-diesel'!F7,'BIFUbC-heavy-or-residual-oil'!F7,'BIFUbC-LPG-propane-or-butane'!F7,'BIFUbC-hydrogen'!F7)</f>
        <v>93359341855358.094</v>
      </c>
      <c r="G8" s="20">
        <f>SUM('BIFUbC-electricity'!G7,'BIFUbC-coal'!G7,'BIFUbC-natural-gas'!G7,'BIFUbC-biomass'!G7,'BIFUbC-heat'!G7,'BIFUbC-crude-oil'!G7,'BIFUbC-petroleum-diesel'!G7,'BIFUbC-heavy-or-residual-oil'!G7,'BIFUbC-LPG-propane-or-butane'!G7,'BIFUbC-hydrogen'!G7)</f>
        <v>95655394250587.063</v>
      </c>
      <c r="H8" s="20">
        <f>SUM('BIFUbC-electricity'!H7,'BIFUbC-coal'!H7,'BIFUbC-natural-gas'!H7,'BIFUbC-biomass'!H7,'BIFUbC-heat'!H7,'BIFUbC-crude-oil'!H7,'BIFUbC-petroleum-diesel'!H7,'BIFUbC-heavy-or-residual-oil'!H7,'BIFUbC-LPG-propane-or-butane'!H7,'BIFUbC-hydrogen'!H7)</f>
        <v>97300891718178.859</v>
      </c>
      <c r="I8" s="20">
        <f>SUM('BIFUbC-electricity'!I7,'BIFUbC-coal'!I7,'BIFUbC-natural-gas'!I7,'BIFUbC-biomass'!I7,'BIFUbC-heat'!I7,'BIFUbC-crude-oil'!I7,'BIFUbC-petroleum-diesel'!I7,'BIFUbC-heavy-or-residual-oil'!I7,'BIFUbC-LPG-propane-or-butane'!I7,'BIFUbC-hydrogen'!I7)</f>
        <v>98946389185770.734</v>
      </c>
      <c r="J8" s="20">
        <f>SUM('BIFUbC-electricity'!J7,'BIFUbC-coal'!J7,'BIFUbC-natural-gas'!J7,'BIFUbC-biomass'!J7,'BIFUbC-heat'!J7,'BIFUbC-crude-oil'!J7,'BIFUbC-petroleum-diesel'!J7,'BIFUbC-heavy-or-residual-oil'!J7,'BIFUbC-LPG-propane-or-butane'!J7,'BIFUbC-hydrogen'!J7)</f>
        <v>100591886653362.48</v>
      </c>
      <c r="K8" s="20">
        <f>SUM('BIFUbC-electricity'!K7,'BIFUbC-coal'!K7,'BIFUbC-natural-gas'!K7,'BIFUbC-biomass'!K7,'BIFUbC-heat'!K7,'BIFUbC-crude-oil'!K7,'BIFUbC-petroleum-diesel'!K7,'BIFUbC-heavy-or-residual-oil'!K7,'BIFUbC-LPG-propane-or-butane'!K7,'BIFUbC-hydrogen'!K7)</f>
        <v>102237384120954.5</v>
      </c>
      <c r="L8" s="20">
        <f>SUM('BIFUbC-electricity'!L7,'BIFUbC-coal'!L7,'BIFUbC-natural-gas'!L7,'BIFUbC-biomass'!L7,'BIFUbC-heat'!L7,'BIFUbC-crude-oil'!L7,'BIFUbC-petroleum-diesel'!L7,'BIFUbC-heavy-or-residual-oil'!L7,'BIFUbC-LPG-propane-or-butane'!L7,'BIFUbC-hydrogen'!L7)</f>
        <v>103882881588546.28</v>
      </c>
      <c r="M8" s="20">
        <f>SUM('BIFUbC-electricity'!M7,'BIFUbC-coal'!M7,'BIFUbC-natural-gas'!M7,'BIFUbC-biomass'!M7,'BIFUbC-heat'!M7,'BIFUbC-crude-oil'!M7,'BIFUbC-petroleum-diesel'!M7,'BIFUbC-heavy-or-residual-oil'!M7,'BIFUbC-LPG-propane-or-butane'!M7,'BIFUbC-hydrogen'!M7)</f>
        <v>105166143013693.36</v>
      </c>
      <c r="N8" s="20">
        <f>SUM('BIFUbC-electricity'!N7,'BIFUbC-coal'!N7,'BIFUbC-natural-gas'!N7,'BIFUbC-biomass'!N7,'BIFUbC-heat'!N7,'BIFUbC-crude-oil'!N7,'BIFUbC-petroleum-diesel'!N7,'BIFUbC-heavy-or-residual-oil'!N7,'BIFUbC-LPG-propane-or-butane'!N7,'BIFUbC-hydrogen'!N7)</f>
        <v>106449404438840.17</v>
      </c>
      <c r="O8" s="20">
        <f>SUM('BIFUbC-electricity'!O7,'BIFUbC-coal'!O7,'BIFUbC-natural-gas'!O7,'BIFUbC-biomass'!O7,'BIFUbC-heat'!O7,'BIFUbC-crude-oil'!O7,'BIFUbC-petroleum-diesel'!O7,'BIFUbC-heavy-or-residual-oil'!O7,'BIFUbC-LPG-propane-or-butane'!O7,'BIFUbC-hydrogen'!O7)</f>
        <v>107732665863987.31</v>
      </c>
      <c r="P8" s="20">
        <f>SUM('BIFUbC-electricity'!P7,'BIFUbC-coal'!P7,'BIFUbC-natural-gas'!P7,'BIFUbC-biomass'!P7,'BIFUbC-heat'!P7,'BIFUbC-crude-oil'!P7,'BIFUbC-petroleum-diesel'!P7,'BIFUbC-heavy-or-residual-oil'!P7,'BIFUbC-LPG-propane-or-butane'!P7,'BIFUbC-hydrogen'!P7)</f>
        <v>109015927289134.28</v>
      </c>
      <c r="Q8" s="20">
        <f>SUM('BIFUbC-electricity'!Q7,'BIFUbC-coal'!Q7,'BIFUbC-natural-gas'!Q7,'BIFUbC-biomass'!Q7,'BIFUbC-heat'!Q7,'BIFUbC-crude-oil'!Q7,'BIFUbC-petroleum-diesel'!Q7,'BIFUbC-heavy-or-residual-oil'!Q7,'BIFUbC-LPG-propane-or-butane'!Q7,'BIFUbC-hydrogen'!Q7)</f>
        <v>110299188714281.34</v>
      </c>
      <c r="R8" s="20">
        <f>SUM('BIFUbC-electricity'!R7,'BIFUbC-coal'!R7,'BIFUbC-natural-gas'!R7,'BIFUbC-biomass'!R7,'BIFUbC-heat'!R7,'BIFUbC-crude-oil'!R7,'BIFUbC-petroleum-diesel'!R7,'BIFUbC-heavy-or-residual-oil'!R7,'BIFUbC-LPG-propane-or-butane'!R7,'BIFUbC-hydrogen'!R7)</f>
        <v>111448630358867.39</v>
      </c>
      <c r="S8" s="20">
        <f>SUM('BIFUbC-electricity'!S7,'BIFUbC-coal'!S7,'BIFUbC-natural-gas'!S7,'BIFUbC-biomass'!S7,'BIFUbC-heat'!S7,'BIFUbC-crude-oil'!S7,'BIFUbC-petroleum-diesel'!S7,'BIFUbC-heavy-or-residual-oil'!S7,'BIFUbC-LPG-propane-or-butane'!S7,'BIFUbC-hydrogen'!S7)</f>
        <v>112598072003453.5</v>
      </c>
      <c r="T8" s="20">
        <f>SUM('BIFUbC-electricity'!T7,'BIFUbC-coal'!T7,'BIFUbC-natural-gas'!T7,'BIFUbC-biomass'!T7,'BIFUbC-heat'!T7,'BIFUbC-crude-oil'!T7,'BIFUbC-petroleum-diesel'!T7,'BIFUbC-heavy-or-residual-oil'!T7,'BIFUbC-LPG-propane-or-butane'!T7,'BIFUbC-hydrogen'!T7)</f>
        <v>113747513648039.48</v>
      </c>
      <c r="U8" s="20">
        <f>SUM('BIFUbC-electricity'!U7,'BIFUbC-coal'!U7,'BIFUbC-natural-gas'!U7,'BIFUbC-biomass'!U7,'BIFUbC-heat'!U7,'BIFUbC-crude-oil'!U7,'BIFUbC-petroleum-diesel'!U7,'BIFUbC-heavy-or-residual-oil'!U7,'BIFUbC-LPG-propane-or-butane'!U7,'BIFUbC-hydrogen'!U7)</f>
        <v>114896955292625.78</v>
      </c>
      <c r="V8" s="20">
        <f>SUM('BIFUbC-electricity'!V7,'BIFUbC-coal'!V7,'BIFUbC-natural-gas'!V7,'BIFUbC-biomass'!V7,'BIFUbC-heat'!V7,'BIFUbC-crude-oil'!V7,'BIFUbC-petroleum-diesel'!V7,'BIFUbC-heavy-or-residual-oil'!V7,'BIFUbC-LPG-propane-or-butane'!V7,'BIFUbC-hydrogen'!V7)</f>
        <v>116046396937211.81</v>
      </c>
      <c r="W8" s="20">
        <f>SUM('BIFUbC-electricity'!W7,'BIFUbC-coal'!W7,'BIFUbC-natural-gas'!W7,'BIFUbC-biomass'!W7,'BIFUbC-heat'!W7,'BIFUbC-crude-oil'!W7,'BIFUbC-petroleum-diesel'!W7,'BIFUbC-heavy-or-residual-oil'!W7,'BIFUbC-LPG-propane-or-butane'!W7,'BIFUbC-hydrogen'!W7)</f>
        <v>117374264955879.88</v>
      </c>
      <c r="X8" s="20">
        <f>SUM('BIFUbC-electricity'!X7,'BIFUbC-coal'!X7,'BIFUbC-natural-gas'!X7,'BIFUbC-biomass'!X7,'BIFUbC-heat'!X7,'BIFUbC-crude-oil'!X7,'BIFUbC-petroleum-diesel'!X7,'BIFUbC-heavy-or-residual-oil'!X7,'BIFUbC-LPG-propane-or-butane'!X7,'BIFUbC-hydrogen'!X7)</f>
        <v>118580478628583.2</v>
      </c>
      <c r="Y8" s="20">
        <f>SUM('BIFUbC-electricity'!Y7,'BIFUbC-coal'!Y7,'BIFUbC-natural-gas'!Y7,'BIFUbC-biomass'!Y7,'BIFUbC-heat'!Y7,'BIFUbC-crude-oil'!Y7,'BIFUbC-petroleum-diesel'!Y7,'BIFUbC-heavy-or-residual-oil'!Y7,'BIFUbC-LPG-propane-or-butane'!Y7,'BIFUbC-hydrogen'!Y7)</f>
        <v>119786692301286.81</v>
      </c>
      <c r="Z8" s="20">
        <f>SUM('BIFUbC-electricity'!Z7,'BIFUbC-coal'!Z7,'BIFUbC-natural-gas'!Z7,'BIFUbC-biomass'!Z7,'BIFUbC-heat'!Z7,'BIFUbC-crude-oil'!Z7,'BIFUbC-petroleum-diesel'!Z7,'BIFUbC-heavy-or-residual-oil'!Z7,'BIFUbC-LPG-propane-or-butane'!Z7,'BIFUbC-hydrogen'!Z7)</f>
        <v>120992905973990.09</v>
      </c>
      <c r="AA8" s="20">
        <f>SUM('BIFUbC-electricity'!AA7,'BIFUbC-coal'!AA7,'BIFUbC-natural-gas'!AA7,'BIFUbC-biomass'!AA7,'BIFUbC-heat'!AA7,'BIFUbC-crude-oil'!AA7,'BIFUbC-petroleum-diesel'!AA7,'BIFUbC-heavy-or-residual-oil'!AA7,'BIFUbC-LPG-propane-or-butane'!AA7,'BIFUbC-hydrogen'!AA7)</f>
        <v>122199119646693.78</v>
      </c>
      <c r="AB8" s="20">
        <f>SUM('BIFUbC-electricity'!AB7,'BIFUbC-coal'!AB7,'BIFUbC-natural-gas'!AB7,'BIFUbC-biomass'!AB7,'BIFUbC-heat'!AB7,'BIFUbC-crude-oil'!AB7,'BIFUbC-petroleum-diesel'!AB7,'BIFUbC-heavy-or-residual-oil'!AB7,'BIFUbC-LPG-propane-or-butane'!AB7,'BIFUbC-hydrogen'!AB7)</f>
        <v>123405333319397.44</v>
      </c>
      <c r="AC8" s="20">
        <f>SUM('BIFUbC-electricity'!AC7,'BIFUbC-coal'!AC7,'BIFUbC-natural-gas'!AC7,'BIFUbC-biomass'!AC7,'BIFUbC-heat'!AC7,'BIFUbC-crude-oil'!AC7,'BIFUbC-petroleum-diesel'!AC7,'BIFUbC-heavy-or-residual-oil'!AC7,'BIFUbC-LPG-propane-or-butane'!AC7,'BIFUbC-hydrogen'!AC7)</f>
        <v>124611546992101.17</v>
      </c>
      <c r="AD8" s="20">
        <f>SUM('BIFUbC-electricity'!AD7,'BIFUbC-coal'!AD7,'BIFUbC-natural-gas'!AD7,'BIFUbC-biomass'!AD7,'BIFUbC-heat'!AD7,'BIFUbC-crude-oil'!AD7,'BIFUbC-petroleum-diesel'!AD7,'BIFUbC-heavy-or-residual-oil'!AD7,'BIFUbC-LPG-propane-or-butane'!AD7,'BIFUbC-hydrogen'!AD7)</f>
        <v>125817760664805.06</v>
      </c>
      <c r="AE8" s="20">
        <f>SUM('BIFUbC-electricity'!AE7,'BIFUbC-coal'!AE7,'BIFUbC-natural-gas'!AE7,'BIFUbC-biomass'!AE7,'BIFUbC-heat'!AE7,'BIFUbC-crude-oil'!AE7,'BIFUbC-petroleum-diesel'!AE7,'BIFUbC-heavy-or-residual-oil'!AE7,'BIFUbC-LPG-propane-or-butane'!AE7,'BIFUbC-hydrogen'!AE7)</f>
        <v>127023974337509.02</v>
      </c>
      <c r="AF8" s="20">
        <f>SUM('BIFUbC-electricity'!AF7,'BIFUbC-coal'!AF7,'BIFUbC-natural-gas'!AF7,'BIFUbC-biomass'!AF7,'BIFUbC-heat'!AF7,'BIFUbC-crude-oil'!AF7,'BIFUbC-petroleum-diesel'!AF7,'BIFUbC-heavy-or-residual-oil'!AF7,'BIFUbC-LPG-propane-or-butane'!AF7,'BIFUbC-hydrogen'!AF7)</f>
        <v>128230188010213.03</v>
      </c>
    </row>
    <row r="9" spans="1:32">
      <c r="A9" s="14" t="s">
        <v>8</v>
      </c>
      <c r="B9" s="20">
        <f>SUM('BIFUbC-electricity'!B8,'BIFUbC-coal'!B8,'BIFUbC-natural-gas'!B8,'BIFUbC-biomass'!B8,'BIFUbC-heat'!B8,'BIFUbC-crude-oil'!B8,'BIFUbC-petroleum-diesel'!B8,'BIFUbC-heavy-or-residual-oil'!B8,'BIFUbC-LPG-propane-or-butane'!B8,'BIFUbC-hydrogen'!B8)</f>
        <v>19530108526715.77</v>
      </c>
      <c r="C9" s="20">
        <f>SUM('BIFUbC-electricity'!C8,'BIFUbC-coal'!C8,'BIFUbC-natural-gas'!C8,'BIFUbC-biomass'!C8,'BIFUbC-heat'!C8,'BIFUbC-crude-oil'!C8,'BIFUbC-petroleum-diesel'!C8,'BIFUbC-heavy-or-residual-oil'!C8,'BIFUbC-LPG-propane-or-butane'!C8,'BIFUbC-hydrogen'!C8)</f>
        <v>20156878729953.801</v>
      </c>
      <c r="D9" s="20">
        <f>SUM('BIFUbC-electricity'!D8,'BIFUbC-coal'!D8,'BIFUbC-natural-gas'!D8,'BIFUbC-biomass'!D8,'BIFUbC-heat'!D8,'BIFUbC-crude-oil'!D8,'BIFUbC-petroleum-diesel'!D8,'BIFUbC-heavy-or-residual-oil'!D8,'BIFUbC-LPG-propane-or-butane'!D8,'BIFUbC-hydrogen'!D8)</f>
        <v>20783648933191.836</v>
      </c>
      <c r="E9" s="20">
        <f>SUM('BIFUbC-electricity'!E8,'BIFUbC-coal'!E8,'BIFUbC-natural-gas'!E8,'BIFUbC-biomass'!E8,'BIFUbC-heat'!E8,'BIFUbC-crude-oil'!E8,'BIFUbC-petroleum-diesel'!E8,'BIFUbC-heavy-or-residual-oil'!E8,'BIFUbC-LPG-propane-or-butane'!E8,'BIFUbC-hydrogen'!E8)</f>
        <v>21410419136429.863</v>
      </c>
      <c r="F9" s="20">
        <f>SUM('BIFUbC-electricity'!F8,'BIFUbC-coal'!F8,'BIFUbC-natural-gas'!F8,'BIFUbC-biomass'!F8,'BIFUbC-heat'!F8,'BIFUbC-crude-oil'!F8,'BIFUbC-petroleum-diesel'!F8,'BIFUbC-heavy-or-residual-oil'!F8,'BIFUbC-LPG-propane-or-butane'!F8,'BIFUbC-hydrogen'!F8)</f>
        <v>22037189339667.898</v>
      </c>
      <c r="G9" s="20">
        <f>SUM('BIFUbC-electricity'!G8,'BIFUbC-coal'!G8,'BIFUbC-natural-gas'!G8,'BIFUbC-biomass'!G8,'BIFUbC-heat'!G8,'BIFUbC-crude-oil'!G8,'BIFUbC-petroleum-diesel'!G8,'BIFUbC-heavy-or-residual-oil'!G8,'BIFUbC-LPG-propane-or-butane'!G8,'BIFUbC-hydrogen'!G8)</f>
        <v>22663959542905.938</v>
      </c>
      <c r="H9" s="20">
        <f>SUM('BIFUbC-electricity'!H8,'BIFUbC-coal'!H8,'BIFUbC-natural-gas'!H8,'BIFUbC-biomass'!H8,'BIFUbC-heat'!H8,'BIFUbC-crude-oil'!H8,'BIFUbC-petroleum-diesel'!H8,'BIFUbC-heavy-or-residual-oil'!H8,'BIFUbC-LPG-propane-or-butane'!H8,'BIFUbC-hydrogen'!H8)</f>
        <v>23138908522720.367</v>
      </c>
      <c r="I9" s="20">
        <f>SUM('BIFUbC-electricity'!I8,'BIFUbC-coal'!I8,'BIFUbC-natural-gas'!I8,'BIFUbC-biomass'!I8,'BIFUbC-heat'!I8,'BIFUbC-crude-oil'!I8,'BIFUbC-petroleum-diesel'!I8,'BIFUbC-heavy-or-residual-oil'!I8,'BIFUbC-LPG-propane-or-butane'!I8,'BIFUbC-hydrogen'!I8)</f>
        <v>23613857502534.801</v>
      </c>
      <c r="J9" s="20">
        <f>SUM('BIFUbC-electricity'!J8,'BIFUbC-coal'!J8,'BIFUbC-natural-gas'!J8,'BIFUbC-biomass'!J8,'BIFUbC-heat'!J8,'BIFUbC-crude-oil'!J8,'BIFUbC-petroleum-diesel'!J8,'BIFUbC-heavy-or-residual-oil'!J8,'BIFUbC-LPG-propane-or-butane'!J8,'BIFUbC-hydrogen'!J8)</f>
        <v>24088806482349.105</v>
      </c>
      <c r="K9" s="20">
        <f>SUM('BIFUbC-electricity'!K8,'BIFUbC-coal'!K8,'BIFUbC-natural-gas'!K8,'BIFUbC-biomass'!K8,'BIFUbC-heat'!K8,'BIFUbC-crude-oil'!K8,'BIFUbC-petroleum-diesel'!K8,'BIFUbC-heavy-or-residual-oil'!K8,'BIFUbC-LPG-propane-or-butane'!K8,'BIFUbC-hydrogen'!K8)</f>
        <v>24563755462163.535</v>
      </c>
      <c r="L9" s="20">
        <f>SUM('BIFUbC-electricity'!L8,'BIFUbC-coal'!L8,'BIFUbC-natural-gas'!L8,'BIFUbC-biomass'!L8,'BIFUbC-heat'!L8,'BIFUbC-crude-oil'!L8,'BIFUbC-petroleum-diesel'!L8,'BIFUbC-heavy-or-residual-oil'!L8,'BIFUbC-LPG-propane-or-butane'!L8,'BIFUbC-hydrogen'!L8)</f>
        <v>25038704441977.781</v>
      </c>
      <c r="M9" s="20">
        <f>SUM('BIFUbC-electricity'!M8,'BIFUbC-coal'!M8,'BIFUbC-natural-gas'!M8,'BIFUbC-biomass'!M8,'BIFUbC-heat'!M8,'BIFUbC-crude-oil'!M8,'BIFUbC-petroleum-diesel'!M8,'BIFUbC-heavy-or-residual-oil'!M8,'BIFUbC-LPG-propane-or-butane'!M8,'BIFUbC-hydrogen'!M8)</f>
        <v>25446687334325.262</v>
      </c>
      <c r="N9" s="20">
        <f>SUM('BIFUbC-electricity'!N8,'BIFUbC-coal'!N8,'BIFUbC-natural-gas'!N8,'BIFUbC-biomass'!N8,'BIFUbC-heat'!N8,'BIFUbC-crude-oil'!N8,'BIFUbC-petroleum-diesel'!N8,'BIFUbC-heavy-or-residual-oil'!N8,'BIFUbC-LPG-propane-or-butane'!N8,'BIFUbC-hydrogen'!N8)</f>
        <v>25854670226672.555</v>
      </c>
      <c r="O9" s="20">
        <f>SUM('BIFUbC-electricity'!O8,'BIFUbC-coal'!O8,'BIFUbC-natural-gas'!O8,'BIFUbC-biomass'!O8,'BIFUbC-heat'!O8,'BIFUbC-crude-oil'!O8,'BIFUbC-petroleum-diesel'!O8,'BIFUbC-heavy-or-residual-oil'!O8,'BIFUbC-LPG-propane-or-butane'!O8,'BIFUbC-hydrogen'!O8)</f>
        <v>26262653119019.969</v>
      </c>
      <c r="P9" s="20">
        <f>SUM('BIFUbC-electricity'!P8,'BIFUbC-coal'!P8,'BIFUbC-natural-gas'!P8,'BIFUbC-biomass'!P8,'BIFUbC-heat'!P8,'BIFUbC-crude-oil'!P8,'BIFUbC-petroleum-diesel'!P8,'BIFUbC-heavy-or-residual-oil'!P8,'BIFUbC-LPG-propane-or-butane'!P8,'BIFUbC-hydrogen'!P8)</f>
        <v>26670636011367.262</v>
      </c>
      <c r="Q9" s="20">
        <f>SUM('BIFUbC-electricity'!Q8,'BIFUbC-coal'!Q8,'BIFUbC-natural-gas'!Q8,'BIFUbC-biomass'!Q8,'BIFUbC-heat'!Q8,'BIFUbC-crude-oil'!Q8,'BIFUbC-petroleum-diesel'!Q8,'BIFUbC-heavy-or-residual-oil'!Q8,'BIFUbC-LPG-propane-or-butane'!Q8,'BIFUbC-hydrogen'!Q8)</f>
        <v>27078618903714.563</v>
      </c>
      <c r="R9" s="20">
        <f>SUM('BIFUbC-electricity'!R8,'BIFUbC-coal'!R8,'BIFUbC-natural-gas'!R8,'BIFUbC-biomass'!R8,'BIFUbC-heat'!R8,'BIFUbC-crude-oil'!R8,'BIFUbC-petroleum-diesel'!R8,'BIFUbC-heavy-or-residual-oil'!R8,'BIFUbC-LPG-propane-or-butane'!R8,'BIFUbC-hydrogen'!R8)</f>
        <v>27488852746376.848</v>
      </c>
      <c r="S9" s="20">
        <f>SUM('BIFUbC-electricity'!S8,'BIFUbC-coal'!S8,'BIFUbC-natural-gas'!S8,'BIFUbC-biomass'!S8,'BIFUbC-heat'!S8,'BIFUbC-crude-oil'!S8,'BIFUbC-petroleum-diesel'!S8,'BIFUbC-heavy-or-residual-oil'!S8,'BIFUbC-LPG-propane-or-butane'!S8,'BIFUbC-hydrogen'!S8)</f>
        <v>27899086589039.145</v>
      </c>
      <c r="T9" s="20">
        <f>SUM('BIFUbC-electricity'!T8,'BIFUbC-coal'!T8,'BIFUbC-natural-gas'!T8,'BIFUbC-biomass'!T8,'BIFUbC-heat'!T8,'BIFUbC-crude-oil'!T8,'BIFUbC-petroleum-diesel'!T8,'BIFUbC-heavy-or-residual-oil'!T8,'BIFUbC-LPG-propane-or-butane'!T8,'BIFUbC-hydrogen'!T8)</f>
        <v>28309320431701.309</v>
      </c>
      <c r="U9" s="20">
        <f>SUM('BIFUbC-electricity'!U8,'BIFUbC-coal'!U8,'BIFUbC-natural-gas'!U8,'BIFUbC-biomass'!U8,'BIFUbC-heat'!U8,'BIFUbC-crude-oil'!U8,'BIFUbC-petroleum-diesel'!U8,'BIFUbC-heavy-or-residual-oil'!U8,'BIFUbC-LPG-propane-or-butane'!U8,'BIFUbC-hydrogen'!U8)</f>
        <v>28719554274363.609</v>
      </c>
      <c r="V9" s="20">
        <f>SUM('BIFUbC-electricity'!V8,'BIFUbC-coal'!V8,'BIFUbC-natural-gas'!V8,'BIFUbC-biomass'!V8,'BIFUbC-heat'!V8,'BIFUbC-crude-oil'!V8,'BIFUbC-petroleum-diesel'!V8,'BIFUbC-heavy-or-residual-oil'!V8,'BIFUbC-LPG-propane-or-butane'!V8,'BIFUbC-hydrogen'!V8)</f>
        <v>29129788117025.715</v>
      </c>
      <c r="W9" s="20">
        <f>SUM('BIFUbC-electricity'!W8,'BIFUbC-coal'!W8,'BIFUbC-natural-gas'!W8,'BIFUbC-biomass'!W8,'BIFUbC-heat'!W8,'BIFUbC-crude-oil'!W8,'BIFUbC-petroleum-diesel'!W8,'BIFUbC-heavy-or-residual-oil'!W8,'BIFUbC-LPG-propane-or-butane'!W8,'BIFUbC-hydrogen'!W8)</f>
        <v>29537020692601.469</v>
      </c>
      <c r="X9" s="20">
        <f>SUM('BIFUbC-electricity'!X8,'BIFUbC-coal'!X8,'BIFUbC-natural-gas'!X8,'BIFUbC-biomass'!X8,'BIFUbC-heat'!X8,'BIFUbC-crude-oil'!X8,'BIFUbC-petroleum-diesel'!X8,'BIFUbC-heavy-or-residual-oil'!X8,'BIFUbC-LPG-propane-or-butane'!X8,'BIFUbC-hydrogen'!X8)</f>
        <v>29946299586645.324</v>
      </c>
      <c r="Y9" s="20">
        <f>SUM('BIFUbC-electricity'!Y8,'BIFUbC-coal'!Y8,'BIFUbC-natural-gas'!Y8,'BIFUbC-biomass'!Y8,'BIFUbC-heat'!Y8,'BIFUbC-crude-oil'!Y8,'BIFUbC-petroleum-diesel'!Y8,'BIFUbC-heavy-or-residual-oil'!Y8,'BIFUbC-LPG-propane-or-butane'!Y8,'BIFUbC-hydrogen'!Y8)</f>
        <v>30355578480689.188</v>
      </c>
      <c r="Z9" s="20">
        <f>SUM('BIFUbC-electricity'!Z8,'BIFUbC-coal'!Z8,'BIFUbC-natural-gas'!Z8,'BIFUbC-biomass'!Z8,'BIFUbC-heat'!Z8,'BIFUbC-crude-oil'!Z8,'BIFUbC-petroleum-diesel'!Z8,'BIFUbC-heavy-or-residual-oil'!Z8,'BIFUbC-LPG-propane-or-butane'!Z8,'BIFUbC-hydrogen'!Z8)</f>
        <v>30764857374732.918</v>
      </c>
      <c r="AA9" s="20">
        <f>SUM('BIFUbC-electricity'!AA8,'BIFUbC-coal'!AA8,'BIFUbC-natural-gas'!AA8,'BIFUbC-biomass'!AA8,'BIFUbC-heat'!AA8,'BIFUbC-crude-oil'!AA8,'BIFUbC-petroleum-diesel'!AA8,'BIFUbC-heavy-or-residual-oil'!AA8,'BIFUbC-LPG-propane-or-butane'!AA8,'BIFUbC-hydrogen'!AA8)</f>
        <v>31174136268776.789</v>
      </c>
      <c r="AB9" s="20">
        <f>SUM('BIFUbC-electricity'!AB8,'BIFUbC-coal'!AB8,'BIFUbC-natural-gas'!AB8,'BIFUbC-biomass'!AB8,'BIFUbC-heat'!AB8,'BIFUbC-crude-oil'!AB8,'BIFUbC-petroleum-diesel'!AB8,'BIFUbC-heavy-or-residual-oil'!AB8,'BIFUbC-LPG-propane-or-butane'!AB8,'BIFUbC-hydrogen'!AB8)</f>
        <v>31583415162820.645</v>
      </c>
      <c r="AC9" s="20">
        <f>SUM('BIFUbC-electricity'!AC8,'BIFUbC-coal'!AC8,'BIFUbC-natural-gas'!AC8,'BIFUbC-biomass'!AC8,'BIFUbC-heat'!AC8,'BIFUbC-crude-oil'!AC8,'BIFUbC-petroleum-diesel'!AC8,'BIFUbC-heavy-or-residual-oil'!AC8,'BIFUbC-LPG-propane-or-butane'!AC8,'BIFUbC-hydrogen'!AC8)</f>
        <v>31992694056864.395</v>
      </c>
      <c r="AD9" s="20">
        <f>SUM('BIFUbC-electricity'!AD8,'BIFUbC-coal'!AD8,'BIFUbC-natural-gas'!AD8,'BIFUbC-biomass'!AD8,'BIFUbC-heat'!AD8,'BIFUbC-crude-oil'!AD8,'BIFUbC-petroleum-diesel'!AD8,'BIFUbC-heavy-or-residual-oil'!AD8,'BIFUbC-LPG-propane-or-butane'!AD8,'BIFUbC-hydrogen'!AD8)</f>
        <v>32401972950908.27</v>
      </c>
      <c r="AE9" s="20">
        <f>SUM('BIFUbC-electricity'!AE8,'BIFUbC-coal'!AE8,'BIFUbC-natural-gas'!AE8,'BIFUbC-biomass'!AE8,'BIFUbC-heat'!AE8,'BIFUbC-crude-oil'!AE8,'BIFUbC-petroleum-diesel'!AE8,'BIFUbC-heavy-or-residual-oil'!AE8,'BIFUbC-LPG-propane-or-butane'!AE8,'BIFUbC-hydrogen'!AE8)</f>
        <v>32811251844952.145</v>
      </c>
      <c r="AF9" s="20">
        <f>SUM('BIFUbC-electricity'!AF8,'BIFUbC-coal'!AF8,'BIFUbC-natural-gas'!AF8,'BIFUbC-biomass'!AF8,'BIFUbC-heat'!AF8,'BIFUbC-crude-oil'!AF8,'BIFUbC-petroleum-diesel'!AF8,'BIFUbC-heavy-or-residual-oil'!AF8,'BIFUbC-LPG-propane-or-butane'!AF8,'BIFUbC-hydrogen'!AF8)</f>
        <v>33220530738995.906</v>
      </c>
    </row>
    <row r="10" spans="1:32">
      <c r="A10" s="14" t="s">
        <v>9</v>
      </c>
      <c r="B10" s="20">
        <f>SUM('BIFUbC-electricity'!B9,'BIFUbC-coal'!B9,'BIFUbC-natural-gas'!B9,'BIFUbC-biomass'!B9,'BIFUbC-heat'!B9,'BIFUbC-crude-oil'!B9,'BIFUbC-petroleum-diesel'!B9,'BIFUbC-heavy-or-residual-oil'!B9,'BIFUbC-LPG-propane-or-butane'!B9,'BIFUbC-hydrogen'!B9)</f>
        <v>159686503409745.06</v>
      </c>
      <c r="C10" s="20">
        <f>SUM('BIFUbC-electricity'!C9,'BIFUbC-coal'!C9,'BIFUbC-natural-gas'!C9,'BIFUbC-biomass'!C9,'BIFUbC-heat'!C9,'BIFUbC-crude-oil'!C9,'BIFUbC-petroleum-diesel'!C9,'BIFUbC-heavy-or-residual-oil'!C9,'BIFUbC-LPG-propane-or-butane'!C9,'BIFUbC-hydrogen'!C9)</f>
        <v>164384044955907.44</v>
      </c>
      <c r="D10" s="20">
        <f>SUM('BIFUbC-electricity'!D9,'BIFUbC-coal'!D9,'BIFUbC-natural-gas'!D9,'BIFUbC-biomass'!D9,'BIFUbC-heat'!D9,'BIFUbC-crude-oil'!D9,'BIFUbC-petroleum-diesel'!D9,'BIFUbC-heavy-or-residual-oil'!D9,'BIFUbC-LPG-propane-or-butane'!D9,'BIFUbC-hydrogen'!D9)</f>
        <v>169081586502069.81</v>
      </c>
      <c r="E10" s="20">
        <f>SUM('BIFUbC-electricity'!E9,'BIFUbC-coal'!E9,'BIFUbC-natural-gas'!E9,'BIFUbC-biomass'!E9,'BIFUbC-heat'!E9,'BIFUbC-crude-oil'!E9,'BIFUbC-petroleum-diesel'!E9,'BIFUbC-heavy-or-residual-oil'!E9,'BIFUbC-LPG-propane-or-butane'!E9,'BIFUbC-hydrogen'!E9)</f>
        <v>173779128048232.31</v>
      </c>
      <c r="F10" s="20">
        <f>SUM('BIFUbC-electricity'!F9,'BIFUbC-coal'!F9,'BIFUbC-natural-gas'!F9,'BIFUbC-biomass'!F9,'BIFUbC-heat'!F9,'BIFUbC-crude-oil'!F9,'BIFUbC-petroleum-diesel'!F9,'BIFUbC-heavy-or-residual-oil'!F9,'BIFUbC-LPG-propane-or-butane'!F9,'BIFUbC-hydrogen'!F9)</f>
        <v>178476669594394.84</v>
      </c>
      <c r="G10" s="20">
        <f>SUM('BIFUbC-electricity'!G9,'BIFUbC-coal'!G9,'BIFUbC-natural-gas'!G9,'BIFUbC-biomass'!G9,'BIFUbC-heat'!G9,'BIFUbC-crude-oil'!G9,'BIFUbC-petroleum-diesel'!G9,'BIFUbC-heavy-or-residual-oil'!G9,'BIFUbC-LPG-propane-or-butane'!G9,'BIFUbC-hydrogen'!G9)</f>
        <v>183174211140557.44</v>
      </c>
      <c r="H10" s="20">
        <f>SUM('BIFUbC-electricity'!H9,'BIFUbC-coal'!H9,'BIFUbC-natural-gas'!H9,'BIFUbC-biomass'!H9,'BIFUbC-heat'!H9,'BIFUbC-crude-oil'!H9,'BIFUbC-petroleum-diesel'!H9,'BIFUbC-heavy-or-residual-oil'!H9,'BIFUbC-LPG-propane-or-butane'!H9,'BIFUbC-hydrogen'!H9)</f>
        <v>187263629117939.69</v>
      </c>
      <c r="I10" s="20">
        <f>SUM('BIFUbC-electricity'!I9,'BIFUbC-coal'!I9,'BIFUbC-natural-gas'!I9,'BIFUbC-biomass'!I9,'BIFUbC-heat'!I9,'BIFUbC-crude-oil'!I9,'BIFUbC-petroleum-diesel'!I9,'BIFUbC-heavy-or-residual-oil'!I9,'BIFUbC-LPG-propane-or-butane'!I9,'BIFUbC-hydrogen'!I9)</f>
        <v>191353047095321.91</v>
      </c>
      <c r="J10" s="20">
        <f>SUM('BIFUbC-electricity'!J9,'BIFUbC-coal'!J9,'BIFUbC-natural-gas'!J9,'BIFUbC-biomass'!J9,'BIFUbC-heat'!J9,'BIFUbC-crude-oil'!J9,'BIFUbC-petroleum-diesel'!J9,'BIFUbC-heavy-or-residual-oil'!J9,'BIFUbC-LPG-propane-or-butane'!J9,'BIFUbC-hydrogen'!J9)</f>
        <v>195442465072703.09</v>
      </c>
      <c r="K10" s="20">
        <f>SUM('BIFUbC-electricity'!K9,'BIFUbC-coal'!K9,'BIFUbC-natural-gas'!K9,'BIFUbC-biomass'!K9,'BIFUbC-heat'!K9,'BIFUbC-crude-oil'!K9,'BIFUbC-petroleum-diesel'!K9,'BIFUbC-heavy-or-residual-oil'!K9,'BIFUbC-LPG-propane-or-butane'!K9,'BIFUbC-hydrogen'!K9)</f>
        <v>199531883050085.47</v>
      </c>
      <c r="L10" s="20">
        <f>SUM('BIFUbC-electricity'!L9,'BIFUbC-coal'!L9,'BIFUbC-natural-gas'!L9,'BIFUbC-biomass'!L9,'BIFUbC-heat'!L9,'BIFUbC-crude-oil'!L9,'BIFUbC-petroleum-diesel'!L9,'BIFUbC-heavy-or-residual-oil'!L9,'BIFUbC-LPG-propane-or-butane'!L9,'BIFUbC-hydrogen'!L9)</f>
        <v>203621301027466.19</v>
      </c>
      <c r="M10" s="20">
        <f>SUM('BIFUbC-electricity'!M9,'BIFUbC-coal'!M9,'BIFUbC-natural-gas'!M9,'BIFUbC-biomass'!M9,'BIFUbC-heat'!M9,'BIFUbC-crude-oil'!M9,'BIFUbC-petroleum-diesel'!M9,'BIFUbC-heavy-or-residual-oil'!M9,'BIFUbC-LPG-propane-or-butane'!M9,'BIFUbC-hydrogen'!M9)</f>
        <v>207194374687342.56</v>
      </c>
      <c r="N10" s="20">
        <f>SUM('BIFUbC-electricity'!N9,'BIFUbC-coal'!N9,'BIFUbC-natural-gas'!N9,'BIFUbC-biomass'!N9,'BIFUbC-heat'!N9,'BIFUbC-crude-oil'!N9,'BIFUbC-petroleum-diesel'!N9,'BIFUbC-heavy-or-residual-oil'!N9,'BIFUbC-LPG-propane-or-butane'!N9,'BIFUbC-hydrogen'!N9)</f>
        <v>210767448347217.25</v>
      </c>
      <c r="O10" s="20">
        <f>SUM('BIFUbC-electricity'!O9,'BIFUbC-coal'!O9,'BIFUbC-natural-gas'!O9,'BIFUbC-biomass'!O9,'BIFUbC-heat'!O9,'BIFUbC-crude-oil'!O9,'BIFUbC-petroleum-diesel'!O9,'BIFUbC-heavy-or-residual-oil'!O9,'BIFUbC-LPG-propane-or-butane'!O9,'BIFUbC-hydrogen'!O9)</f>
        <v>214340522007093.25</v>
      </c>
      <c r="P10" s="20">
        <f>SUM('BIFUbC-electricity'!P9,'BIFUbC-coal'!P9,'BIFUbC-natural-gas'!P9,'BIFUbC-biomass'!P9,'BIFUbC-heat'!P9,'BIFUbC-crude-oil'!P9,'BIFUbC-petroleum-diesel'!P9,'BIFUbC-heavy-or-residual-oil'!P9,'BIFUbC-LPG-propane-or-butane'!P9,'BIFUbC-hydrogen'!P9)</f>
        <v>217913595666968.13</v>
      </c>
      <c r="Q10" s="20">
        <f>SUM('BIFUbC-electricity'!Q9,'BIFUbC-coal'!Q9,'BIFUbC-natural-gas'!Q9,'BIFUbC-biomass'!Q9,'BIFUbC-heat'!Q9,'BIFUbC-crude-oil'!Q9,'BIFUbC-petroleum-diesel'!Q9,'BIFUbC-heavy-or-residual-oil'!Q9,'BIFUbC-LPG-propane-or-butane'!Q9,'BIFUbC-hydrogen'!Q9)</f>
        <v>221486669326843.09</v>
      </c>
      <c r="R10" s="20">
        <f>SUM('BIFUbC-electricity'!R9,'BIFUbC-coal'!R9,'BIFUbC-natural-gas'!R9,'BIFUbC-biomass'!R9,'BIFUbC-heat'!R9,'BIFUbC-crude-oil'!R9,'BIFUbC-petroleum-diesel'!R9,'BIFUbC-heavy-or-residual-oil'!R9,'BIFUbC-LPG-propane-or-butane'!R9,'BIFUbC-hydrogen'!R9)</f>
        <v>225108998670888.91</v>
      </c>
      <c r="S10" s="20">
        <f>SUM('BIFUbC-electricity'!S9,'BIFUbC-coal'!S9,'BIFUbC-natural-gas'!S9,'BIFUbC-biomass'!S9,'BIFUbC-heat'!S9,'BIFUbC-crude-oil'!S9,'BIFUbC-petroleum-diesel'!S9,'BIFUbC-heavy-or-residual-oil'!S9,'BIFUbC-LPG-propane-or-butane'!S9,'BIFUbC-hydrogen'!S9)</f>
        <v>228731328014934.81</v>
      </c>
      <c r="T10" s="20">
        <f>SUM('BIFUbC-electricity'!T9,'BIFUbC-coal'!T9,'BIFUbC-natural-gas'!T9,'BIFUbC-biomass'!T9,'BIFUbC-heat'!T9,'BIFUbC-crude-oil'!T9,'BIFUbC-petroleum-diesel'!T9,'BIFUbC-heavy-or-residual-oil'!T9,'BIFUbC-LPG-propane-or-butane'!T9,'BIFUbC-hydrogen'!T9)</f>
        <v>232353657358979.63</v>
      </c>
      <c r="U10" s="20">
        <f>SUM('BIFUbC-electricity'!U9,'BIFUbC-coal'!U9,'BIFUbC-natural-gas'!U9,'BIFUbC-biomass'!U9,'BIFUbC-heat'!U9,'BIFUbC-crude-oil'!U9,'BIFUbC-petroleum-diesel'!U9,'BIFUbC-heavy-or-residual-oil'!U9,'BIFUbC-LPG-propane-or-butane'!U9,'BIFUbC-hydrogen'!U9)</f>
        <v>235975986703025.66</v>
      </c>
      <c r="V10" s="20">
        <f>SUM('BIFUbC-electricity'!V9,'BIFUbC-coal'!V9,'BIFUbC-natural-gas'!V9,'BIFUbC-biomass'!V9,'BIFUbC-heat'!V9,'BIFUbC-crude-oil'!V9,'BIFUbC-petroleum-diesel'!V9,'BIFUbC-heavy-or-residual-oil'!V9,'BIFUbC-LPG-propane-or-butane'!V9,'BIFUbC-hydrogen'!V9)</f>
        <v>239598316047070.06</v>
      </c>
      <c r="W10" s="20">
        <f>SUM('BIFUbC-electricity'!W9,'BIFUbC-coal'!W9,'BIFUbC-natural-gas'!W9,'BIFUbC-biomass'!W9,'BIFUbC-heat'!W9,'BIFUbC-crude-oil'!W9,'BIFUbC-petroleum-diesel'!W9,'BIFUbC-heavy-or-residual-oil'!W9,'BIFUbC-LPG-propane-or-butane'!W9,'BIFUbC-hydrogen'!W9)</f>
        <v>243154971145556.19</v>
      </c>
      <c r="X10" s="20">
        <f>SUM('BIFUbC-electricity'!X9,'BIFUbC-coal'!X9,'BIFUbC-natural-gas'!X9,'BIFUbC-biomass'!X9,'BIFUbC-heat'!X9,'BIFUbC-crude-oil'!X9,'BIFUbC-petroleum-diesel'!X9,'BIFUbC-heavy-or-residual-oil'!X9,'BIFUbC-LPG-propane-or-butane'!X9,'BIFUbC-hydrogen'!X9)</f>
        <v>246756404138742.38</v>
      </c>
      <c r="Y10" s="20">
        <f>SUM('BIFUbC-electricity'!Y9,'BIFUbC-coal'!Y9,'BIFUbC-natural-gas'!Y9,'BIFUbC-biomass'!Y9,'BIFUbC-heat'!Y9,'BIFUbC-crude-oil'!Y9,'BIFUbC-petroleum-diesel'!Y9,'BIFUbC-heavy-or-residual-oil'!Y9,'BIFUbC-LPG-propane-or-butane'!Y9,'BIFUbC-hydrogen'!Y9)</f>
        <v>250357837131928.75</v>
      </c>
      <c r="Z10" s="20">
        <f>SUM('BIFUbC-electricity'!Z9,'BIFUbC-coal'!Z9,'BIFUbC-natural-gas'!Z9,'BIFUbC-biomass'!Z9,'BIFUbC-heat'!Z9,'BIFUbC-crude-oil'!Z9,'BIFUbC-petroleum-diesel'!Z9,'BIFUbC-heavy-or-residual-oil'!Z9,'BIFUbC-LPG-propane-or-butane'!Z9,'BIFUbC-hydrogen'!Z9)</f>
        <v>253959270125114</v>
      </c>
      <c r="AA10" s="20">
        <f>SUM('BIFUbC-electricity'!AA9,'BIFUbC-coal'!AA9,'BIFUbC-natural-gas'!AA9,'BIFUbC-biomass'!AA9,'BIFUbC-heat'!AA9,'BIFUbC-crude-oil'!AA9,'BIFUbC-petroleum-diesel'!AA9,'BIFUbC-heavy-or-residual-oil'!AA9,'BIFUbC-LPG-propane-or-butane'!AA9,'BIFUbC-hydrogen'!AA9)</f>
        <v>257560703118300.56</v>
      </c>
      <c r="AB10" s="20">
        <f>SUM('BIFUbC-electricity'!AB9,'BIFUbC-coal'!AB9,'BIFUbC-natural-gas'!AB9,'BIFUbC-biomass'!AB9,'BIFUbC-heat'!AB9,'BIFUbC-crude-oil'!AB9,'BIFUbC-petroleum-diesel'!AB9,'BIFUbC-heavy-or-residual-oil'!AB9,'BIFUbC-LPG-propane-or-butane'!AB9,'BIFUbC-hydrogen'!AB9)</f>
        <v>261162136111487.09</v>
      </c>
      <c r="AC10" s="20">
        <f>SUM('BIFUbC-electricity'!AC9,'BIFUbC-coal'!AC9,'BIFUbC-natural-gas'!AC9,'BIFUbC-biomass'!AC9,'BIFUbC-heat'!AC9,'BIFUbC-crude-oil'!AC9,'BIFUbC-petroleum-diesel'!AC9,'BIFUbC-heavy-or-residual-oil'!AC9,'BIFUbC-LPG-propane-or-butane'!AC9,'BIFUbC-hydrogen'!AC9)</f>
        <v>264763569104672.66</v>
      </c>
      <c r="AD10" s="20">
        <f>SUM('BIFUbC-electricity'!AD9,'BIFUbC-coal'!AD9,'BIFUbC-natural-gas'!AD9,'BIFUbC-biomass'!AD9,'BIFUbC-heat'!AD9,'BIFUbC-crude-oil'!AD9,'BIFUbC-petroleum-diesel'!AD9,'BIFUbC-heavy-or-residual-oil'!AD9,'BIFUbC-LPG-propane-or-butane'!AD9,'BIFUbC-hydrogen'!AD9)</f>
        <v>268365002097859.41</v>
      </c>
      <c r="AE10" s="20">
        <f>SUM('BIFUbC-electricity'!AE9,'BIFUbC-coal'!AE9,'BIFUbC-natural-gas'!AE9,'BIFUbC-biomass'!AE9,'BIFUbC-heat'!AE9,'BIFUbC-crude-oil'!AE9,'BIFUbC-petroleum-diesel'!AE9,'BIFUbC-heavy-or-residual-oil'!AE9,'BIFUbC-LPG-propane-or-butane'!AE9,'BIFUbC-hydrogen'!AE9)</f>
        <v>271966435091046.28</v>
      </c>
      <c r="AF10" s="20">
        <f>SUM('BIFUbC-electricity'!AF9,'BIFUbC-coal'!AF9,'BIFUbC-natural-gas'!AF9,'BIFUbC-biomass'!AF9,'BIFUbC-heat'!AF9,'BIFUbC-crude-oil'!AF9,'BIFUbC-petroleum-diesel'!AF9,'BIFUbC-heavy-or-residual-oil'!AF9,'BIFUbC-LPG-propane-or-butane'!AF9,'BIFUbC-hydrogen'!AF9)</f>
        <v>275567868084232.09</v>
      </c>
    </row>
    <row r="11" spans="1:32">
      <c r="A11" s="14" t="s">
        <v>649</v>
      </c>
      <c r="B11" s="20">
        <f>SUM('BIFUbC-electricity'!B10,'BIFUbC-coal'!B10,'BIFUbC-natural-gas'!B10,'BIFUbC-biomass'!B10,'BIFUbC-heat'!B10,'BIFUbC-crude-oil'!B10,'BIFUbC-petroleum-diesel'!B10,'BIFUbC-heavy-or-residual-oil'!B10,'BIFUbC-LPG-propane-or-butane'!B10,'BIFUbC-hydrogen'!B10)</f>
        <v>5976949475130753</v>
      </c>
      <c r="C11" s="20">
        <f>SUM('BIFUbC-electricity'!C10,'BIFUbC-coal'!C10,'BIFUbC-natural-gas'!C10,'BIFUbC-biomass'!C10,'BIFUbC-heat'!C10,'BIFUbC-crude-oil'!C10,'BIFUbC-petroleum-diesel'!C10,'BIFUbC-heavy-or-residual-oil'!C10,'BIFUbC-LPG-propane-or-butane'!C10,'BIFUbC-hydrogen'!C10)</f>
        <v>5764464020594013</v>
      </c>
      <c r="D11" s="20">
        <f>SUM('BIFUbC-electricity'!D10,'BIFUbC-coal'!D10,'BIFUbC-natural-gas'!D10,'BIFUbC-biomass'!D10,'BIFUbC-heat'!D10,'BIFUbC-crude-oil'!D10,'BIFUbC-petroleum-diesel'!D10,'BIFUbC-heavy-or-residual-oil'!D10,'BIFUbC-LPG-propane-or-butane'!D10,'BIFUbC-hydrogen'!D10)</f>
        <v>5551978566057336</v>
      </c>
      <c r="E11" s="20">
        <f>SUM('BIFUbC-electricity'!E10,'BIFUbC-coal'!E10,'BIFUbC-natural-gas'!E10,'BIFUbC-biomass'!E10,'BIFUbC-heat'!E10,'BIFUbC-crude-oil'!E10,'BIFUbC-petroleum-diesel'!E10,'BIFUbC-heavy-or-residual-oil'!E10,'BIFUbC-LPG-propane-or-butane'!E10,'BIFUbC-hydrogen'!E10)</f>
        <v>5339493111520659</v>
      </c>
      <c r="F11" s="20">
        <f>SUM('BIFUbC-electricity'!F10,'BIFUbC-coal'!F10,'BIFUbC-natural-gas'!F10,'BIFUbC-biomass'!F10,'BIFUbC-heat'!F10,'BIFUbC-crude-oil'!F10,'BIFUbC-petroleum-diesel'!F10,'BIFUbC-heavy-or-residual-oil'!F10,'BIFUbC-LPG-propane-or-butane'!F10,'BIFUbC-hydrogen'!F10)</f>
        <v>5127007656983982</v>
      </c>
      <c r="G11" s="20">
        <f>SUM('BIFUbC-electricity'!G10,'BIFUbC-coal'!G10,'BIFUbC-natural-gas'!G10,'BIFUbC-biomass'!G10,'BIFUbC-heat'!G10,'BIFUbC-crude-oil'!G10,'BIFUbC-petroleum-diesel'!G10,'BIFUbC-heavy-or-residual-oil'!G10,'BIFUbC-LPG-propane-or-butane'!G10,'BIFUbC-hydrogen'!G10)</f>
        <v>4914522202447291</v>
      </c>
      <c r="H11" s="20">
        <f>SUM('BIFUbC-electricity'!H10,'BIFUbC-coal'!H10,'BIFUbC-natural-gas'!H10,'BIFUbC-biomass'!H10,'BIFUbC-heat'!H10,'BIFUbC-crude-oil'!H10,'BIFUbC-petroleum-diesel'!H10,'BIFUbC-heavy-or-residual-oil'!H10,'BIFUbC-LPG-propane-or-butane'!H10,'BIFUbC-hydrogen'!H10)</f>
        <v>4928873741323744</v>
      </c>
      <c r="I11" s="20">
        <f>SUM('BIFUbC-electricity'!I10,'BIFUbC-coal'!I10,'BIFUbC-natural-gas'!I10,'BIFUbC-biomass'!I10,'BIFUbC-heat'!I10,'BIFUbC-crude-oil'!I10,'BIFUbC-petroleum-diesel'!I10,'BIFUbC-heavy-or-residual-oil'!I10,'BIFUbC-LPG-propane-or-butane'!I10,'BIFUbC-hydrogen'!I10)</f>
        <v>4943225280200198</v>
      </c>
      <c r="J11" s="20">
        <f>SUM('BIFUbC-electricity'!J10,'BIFUbC-coal'!J10,'BIFUbC-natural-gas'!J10,'BIFUbC-biomass'!J10,'BIFUbC-heat'!J10,'BIFUbC-crude-oil'!J10,'BIFUbC-petroleum-diesel'!J10,'BIFUbC-heavy-or-residual-oil'!J10,'BIFUbC-LPG-propane-or-butane'!J10,'BIFUbC-hydrogen'!J10)</f>
        <v>4957576819076649</v>
      </c>
      <c r="K11" s="20">
        <f>SUM('BIFUbC-electricity'!K10,'BIFUbC-coal'!K10,'BIFUbC-natural-gas'!K10,'BIFUbC-biomass'!K10,'BIFUbC-heat'!K10,'BIFUbC-crude-oil'!K10,'BIFUbC-petroleum-diesel'!K10,'BIFUbC-heavy-or-residual-oil'!K10,'BIFUbC-LPG-propane-or-butane'!K10,'BIFUbC-hydrogen'!K10)</f>
        <v>4971928357953103</v>
      </c>
      <c r="L11" s="20">
        <f>SUM('BIFUbC-electricity'!L10,'BIFUbC-coal'!L10,'BIFUbC-natural-gas'!L10,'BIFUbC-biomass'!L10,'BIFUbC-heat'!L10,'BIFUbC-crude-oil'!L10,'BIFUbC-petroleum-diesel'!L10,'BIFUbC-heavy-or-residual-oil'!L10,'BIFUbC-LPG-propane-or-butane'!L10,'BIFUbC-hydrogen'!L10)</f>
        <v>4986279896829553</v>
      </c>
      <c r="M11" s="20">
        <f>SUM('BIFUbC-electricity'!M10,'BIFUbC-coal'!M10,'BIFUbC-natural-gas'!M10,'BIFUbC-biomass'!M10,'BIFUbC-heat'!M10,'BIFUbC-crude-oil'!M10,'BIFUbC-petroleum-diesel'!M10,'BIFUbC-heavy-or-residual-oil'!M10,'BIFUbC-LPG-propane-or-butane'!M10,'BIFUbC-hydrogen'!M10)</f>
        <v>4983683324128201</v>
      </c>
      <c r="N11" s="20">
        <f>SUM('BIFUbC-electricity'!N10,'BIFUbC-coal'!N10,'BIFUbC-natural-gas'!N10,'BIFUbC-biomass'!N10,'BIFUbC-heat'!N10,'BIFUbC-crude-oil'!N10,'BIFUbC-petroleum-diesel'!N10,'BIFUbC-heavy-or-residual-oil'!N10,'BIFUbC-LPG-propane-or-butane'!N10,'BIFUbC-hydrogen'!N10)</f>
        <v>4981086751426848</v>
      </c>
      <c r="O11" s="20">
        <f>SUM('BIFUbC-electricity'!O10,'BIFUbC-coal'!O10,'BIFUbC-natural-gas'!O10,'BIFUbC-biomass'!O10,'BIFUbC-heat'!O10,'BIFUbC-crude-oil'!O10,'BIFUbC-petroleum-diesel'!O10,'BIFUbC-heavy-or-residual-oil'!O10,'BIFUbC-LPG-propane-or-butane'!O10,'BIFUbC-hydrogen'!O10)</f>
        <v>4978490178725495</v>
      </c>
      <c r="P11" s="20">
        <f>SUM('BIFUbC-electricity'!P10,'BIFUbC-coal'!P10,'BIFUbC-natural-gas'!P10,'BIFUbC-biomass'!P10,'BIFUbC-heat'!P10,'BIFUbC-crude-oil'!P10,'BIFUbC-petroleum-diesel'!P10,'BIFUbC-heavy-or-residual-oil'!P10,'BIFUbC-LPG-propane-or-butane'!P10,'BIFUbC-hydrogen'!P10)</f>
        <v>4975893606024142</v>
      </c>
      <c r="Q11" s="20">
        <f>SUM('BIFUbC-electricity'!Q10,'BIFUbC-coal'!Q10,'BIFUbC-natural-gas'!Q10,'BIFUbC-biomass'!Q10,'BIFUbC-heat'!Q10,'BIFUbC-crude-oil'!Q10,'BIFUbC-petroleum-diesel'!Q10,'BIFUbC-heavy-or-residual-oil'!Q10,'BIFUbC-LPG-propane-or-butane'!Q10,'BIFUbC-hydrogen'!Q10)</f>
        <v>4973297033322789</v>
      </c>
      <c r="R11" s="20">
        <f>SUM('BIFUbC-electricity'!R10,'BIFUbC-coal'!R10,'BIFUbC-natural-gas'!R10,'BIFUbC-biomass'!R10,'BIFUbC-heat'!R10,'BIFUbC-crude-oil'!R10,'BIFUbC-petroleum-diesel'!R10,'BIFUbC-heavy-or-residual-oil'!R10,'BIFUbC-LPG-propane-or-butane'!R10,'BIFUbC-hydrogen'!R10)</f>
        <v>4962300704352603</v>
      </c>
      <c r="S11" s="20">
        <f>SUM('BIFUbC-electricity'!S10,'BIFUbC-coal'!S10,'BIFUbC-natural-gas'!S10,'BIFUbC-biomass'!S10,'BIFUbC-heat'!S10,'BIFUbC-crude-oil'!S10,'BIFUbC-petroleum-diesel'!S10,'BIFUbC-heavy-or-residual-oil'!S10,'BIFUbC-LPG-propane-or-butane'!S10,'BIFUbC-hydrogen'!S10)</f>
        <v>4951304375382417</v>
      </c>
      <c r="T11" s="20">
        <f>SUM('BIFUbC-electricity'!T10,'BIFUbC-coal'!T10,'BIFUbC-natural-gas'!T10,'BIFUbC-biomass'!T10,'BIFUbC-heat'!T10,'BIFUbC-crude-oil'!T10,'BIFUbC-petroleum-diesel'!T10,'BIFUbC-heavy-or-residual-oil'!T10,'BIFUbC-LPG-propane-or-butane'!T10,'BIFUbC-hydrogen'!T10)</f>
        <v>4940308046412231</v>
      </c>
      <c r="U11" s="20">
        <f>SUM('BIFUbC-electricity'!U10,'BIFUbC-coal'!U10,'BIFUbC-natural-gas'!U10,'BIFUbC-biomass'!U10,'BIFUbC-heat'!U10,'BIFUbC-crude-oil'!U10,'BIFUbC-petroleum-diesel'!U10,'BIFUbC-heavy-or-residual-oil'!U10,'BIFUbC-LPG-propane-or-butane'!U10,'BIFUbC-hydrogen'!U10)</f>
        <v>4929311717442044</v>
      </c>
      <c r="V11" s="20">
        <f>SUM('BIFUbC-electricity'!V10,'BIFUbC-coal'!V10,'BIFUbC-natural-gas'!V10,'BIFUbC-biomass'!V10,'BIFUbC-heat'!V10,'BIFUbC-crude-oil'!V10,'BIFUbC-petroleum-diesel'!V10,'BIFUbC-heavy-or-residual-oil'!V10,'BIFUbC-LPG-propane-or-butane'!V10,'BIFUbC-hydrogen'!V10)</f>
        <v>4918315388471858</v>
      </c>
      <c r="W11" s="20">
        <f>SUM('BIFUbC-electricity'!W10,'BIFUbC-coal'!W10,'BIFUbC-natural-gas'!W10,'BIFUbC-biomass'!W10,'BIFUbC-heat'!W10,'BIFUbC-crude-oil'!W10,'BIFUbC-petroleum-diesel'!W10,'BIFUbC-heavy-or-residual-oil'!W10,'BIFUbC-LPG-propane-or-butane'!W10,'BIFUbC-hydrogen'!W10)</f>
        <v>4918518734526783</v>
      </c>
      <c r="X11" s="20">
        <f>SUM('BIFUbC-electricity'!X10,'BIFUbC-coal'!X10,'BIFUbC-natural-gas'!X10,'BIFUbC-biomass'!X10,'BIFUbC-heat'!X10,'BIFUbC-crude-oil'!X10,'BIFUbC-petroleum-diesel'!X10,'BIFUbC-heavy-or-residual-oil'!X10,'BIFUbC-LPG-propane-or-butane'!X10,'BIFUbC-hydrogen'!X10)</f>
        <v>4911085938519132</v>
      </c>
      <c r="Y11" s="20">
        <f>SUM('BIFUbC-electricity'!Y10,'BIFUbC-coal'!Y10,'BIFUbC-natural-gas'!Y10,'BIFUbC-biomass'!Y10,'BIFUbC-heat'!Y10,'BIFUbC-crude-oil'!Y10,'BIFUbC-petroleum-diesel'!Y10,'BIFUbC-heavy-or-residual-oil'!Y10,'BIFUbC-LPG-propane-or-butane'!Y10,'BIFUbC-hydrogen'!Y10)</f>
        <v>4903653142511481</v>
      </c>
      <c r="Z11" s="20">
        <f>SUM('BIFUbC-electricity'!Z10,'BIFUbC-coal'!Z10,'BIFUbC-natural-gas'!Z10,'BIFUbC-biomass'!Z10,'BIFUbC-heat'!Z10,'BIFUbC-crude-oil'!Z10,'BIFUbC-petroleum-diesel'!Z10,'BIFUbC-heavy-or-residual-oil'!Z10,'BIFUbC-LPG-propane-or-butane'!Z10,'BIFUbC-hydrogen'!Z10)</f>
        <v>4896220346503832</v>
      </c>
      <c r="AA11" s="20">
        <f>SUM('BIFUbC-electricity'!AA10,'BIFUbC-coal'!AA10,'BIFUbC-natural-gas'!AA10,'BIFUbC-biomass'!AA10,'BIFUbC-heat'!AA10,'BIFUbC-crude-oil'!AA10,'BIFUbC-petroleum-diesel'!AA10,'BIFUbC-heavy-or-residual-oil'!AA10,'BIFUbC-LPG-propane-or-butane'!AA10,'BIFUbC-hydrogen'!AA10)</f>
        <v>4888787550496181</v>
      </c>
      <c r="AB11" s="20">
        <f>SUM('BIFUbC-electricity'!AB10,'BIFUbC-coal'!AB10,'BIFUbC-natural-gas'!AB10,'BIFUbC-biomass'!AB10,'BIFUbC-heat'!AB10,'BIFUbC-crude-oil'!AB10,'BIFUbC-petroleum-diesel'!AB10,'BIFUbC-heavy-or-residual-oil'!AB10,'BIFUbC-LPG-propane-or-butane'!AB10,'BIFUbC-hydrogen'!AB10)</f>
        <v>4881354754488530</v>
      </c>
      <c r="AC11" s="20">
        <f>SUM('BIFUbC-electricity'!AC10,'BIFUbC-coal'!AC10,'BIFUbC-natural-gas'!AC10,'BIFUbC-biomass'!AC10,'BIFUbC-heat'!AC10,'BIFUbC-crude-oil'!AC10,'BIFUbC-petroleum-diesel'!AC10,'BIFUbC-heavy-or-residual-oil'!AC10,'BIFUbC-LPG-propane-or-butane'!AC10,'BIFUbC-hydrogen'!AC10)</f>
        <v>4873921958480879</v>
      </c>
      <c r="AD11" s="20">
        <f>SUM('BIFUbC-electricity'!AD10,'BIFUbC-coal'!AD10,'BIFUbC-natural-gas'!AD10,'BIFUbC-biomass'!AD10,'BIFUbC-heat'!AD10,'BIFUbC-crude-oil'!AD10,'BIFUbC-petroleum-diesel'!AD10,'BIFUbC-heavy-or-residual-oil'!AD10,'BIFUbC-LPG-propane-or-butane'!AD10,'BIFUbC-hydrogen'!AD10)</f>
        <v>4866489162473228</v>
      </c>
      <c r="AE11" s="20">
        <f>SUM('BIFUbC-electricity'!AE10,'BIFUbC-coal'!AE10,'BIFUbC-natural-gas'!AE10,'BIFUbC-biomass'!AE10,'BIFUbC-heat'!AE10,'BIFUbC-crude-oil'!AE10,'BIFUbC-petroleum-diesel'!AE10,'BIFUbC-heavy-or-residual-oil'!AE10,'BIFUbC-LPG-propane-or-butane'!AE10,'BIFUbC-hydrogen'!AE10)</f>
        <v>4859056366465576</v>
      </c>
      <c r="AF11" s="20">
        <f>SUM('BIFUbC-electricity'!AF10,'BIFUbC-coal'!AF10,'BIFUbC-natural-gas'!AF10,'BIFUbC-biomass'!AF10,'BIFUbC-heat'!AF10,'BIFUbC-crude-oil'!AF10,'BIFUbC-petroleum-diesel'!AF10,'BIFUbC-heavy-or-residual-oil'!AF10,'BIFUbC-LPG-propane-or-butane'!AF10,'BIFUbC-hydrogen'!AF10)</f>
        <v>4851623570457925</v>
      </c>
    </row>
    <row r="12" spans="1:32">
      <c r="A12" s="14" t="s">
        <v>125</v>
      </c>
      <c r="B12" s="20">
        <f>SUM('BIFUbC-electricity'!B11,'BIFUbC-coal'!B11,'BIFUbC-natural-gas'!B11,'BIFUbC-biomass'!B11,'BIFUbC-heat'!B11,'BIFUbC-crude-oil'!B11,'BIFUbC-petroleum-diesel'!B11,'BIFUbC-heavy-or-residual-oil'!B11,'BIFUbC-LPG-propane-or-butane'!B11,'BIFUbC-hydrogen'!B11)</f>
        <v>1801733757581466.8</v>
      </c>
      <c r="C12" s="20">
        <f>SUM('BIFUbC-electricity'!C11,'BIFUbC-coal'!C11,'BIFUbC-natural-gas'!C11,'BIFUbC-biomass'!C11,'BIFUbC-heat'!C11,'BIFUbC-crude-oil'!C11,'BIFUbC-petroleum-diesel'!C11,'BIFUbC-heavy-or-residual-oil'!C11,'BIFUbC-LPG-propane-or-butane'!C11,'BIFUbC-hydrogen'!C11)</f>
        <v>1852587789162113</v>
      </c>
      <c r="D12" s="20">
        <f>SUM('BIFUbC-electricity'!D11,'BIFUbC-coal'!D11,'BIFUbC-natural-gas'!D11,'BIFUbC-biomass'!D11,'BIFUbC-heat'!D11,'BIFUbC-crude-oil'!D11,'BIFUbC-petroleum-diesel'!D11,'BIFUbC-heavy-or-residual-oil'!D11,'BIFUbC-LPG-propane-or-butane'!D11,'BIFUbC-hydrogen'!D11)</f>
        <v>1903441820742759.8</v>
      </c>
      <c r="E12" s="20">
        <f>SUM('BIFUbC-electricity'!E11,'BIFUbC-coal'!E11,'BIFUbC-natural-gas'!E11,'BIFUbC-biomass'!E11,'BIFUbC-heat'!E11,'BIFUbC-crude-oil'!E11,'BIFUbC-petroleum-diesel'!E11,'BIFUbC-heavy-or-residual-oil'!E11,'BIFUbC-LPG-propane-or-butane'!E11,'BIFUbC-hydrogen'!E11)</f>
        <v>1954295852323406.3</v>
      </c>
      <c r="F12" s="20">
        <f>SUM('BIFUbC-electricity'!F11,'BIFUbC-coal'!F11,'BIFUbC-natural-gas'!F11,'BIFUbC-biomass'!F11,'BIFUbC-heat'!F11,'BIFUbC-crude-oil'!F11,'BIFUbC-petroleum-diesel'!F11,'BIFUbC-heavy-or-residual-oil'!F11,'BIFUbC-LPG-propane-or-butane'!F11,'BIFUbC-hydrogen'!F11)</f>
        <v>2005149883904053.5</v>
      </c>
      <c r="G12" s="20">
        <f>SUM('BIFUbC-electricity'!G11,'BIFUbC-coal'!G11,'BIFUbC-natural-gas'!G11,'BIFUbC-biomass'!G11,'BIFUbC-heat'!G11,'BIFUbC-crude-oil'!G11,'BIFUbC-petroleum-diesel'!G11,'BIFUbC-heavy-or-residual-oil'!G11,'BIFUbC-LPG-propane-or-butane'!G11,'BIFUbC-hydrogen'!G11)</f>
        <v>2056003915484700</v>
      </c>
      <c r="H12" s="20">
        <f>SUM('BIFUbC-electricity'!H11,'BIFUbC-coal'!H11,'BIFUbC-natural-gas'!H11,'BIFUbC-biomass'!H11,'BIFUbC-heat'!H11,'BIFUbC-crude-oil'!H11,'BIFUbC-petroleum-diesel'!H11,'BIFUbC-heavy-or-residual-oil'!H11,'BIFUbC-LPG-propane-or-butane'!H11,'BIFUbC-hydrogen'!H11)</f>
        <v>2071736023087549.5</v>
      </c>
      <c r="I12" s="20">
        <f>SUM('BIFUbC-electricity'!I11,'BIFUbC-coal'!I11,'BIFUbC-natural-gas'!I11,'BIFUbC-biomass'!I11,'BIFUbC-heat'!I11,'BIFUbC-crude-oil'!I11,'BIFUbC-petroleum-diesel'!I11,'BIFUbC-heavy-or-residual-oil'!I11,'BIFUbC-LPG-propane-or-butane'!I11,'BIFUbC-hydrogen'!I11)</f>
        <v>2087468130690397.8</v>
      </c>
      <c r="J12" s="20">
        <f>SUM('BIFUbC-electricity'!J11,'BIFUbC-coal'!J11,'BIFUbC-natural-gas'!J11,'BIFUbC-biomass'!J11,'BIFUbC-heat'!J11,'BIFUbC-crude-oil'!J11,'BIFUbC-petroleum-diesel'!J11,'BIFUbC-heavy-or-residual-oil'!J11,'BIFUbC-LPG-propane-or-butane'!J11,'BIFUbC-hydrogen'!J11)</f>
        <v>2103200238293248.8</v>
      </c>
      <c r="K12" s="20">
        <f>SUM('BIFUbC-electricity'!K11,'BIFUbC-coal'!K11,'BIFUbC-natural-gas'!K11,'BIFUbC-biomass'!K11,'BIFUbC-heat'!K11,'BIFUbC-crude-oil'!K11,'BIFUbC-petroleum-diesel'!K11,'BIFUbC-heavy-or-residual-oil'!K11,'BIFUbC-LPG-propane-or-butane'!K11,'BIFUbC-hydrogen'!K11)</f>
        <v>2118932345896097</v>
      </c>
      <c r="L12" s="20">
        <f>SUM('BIFUbC-electricity'!L11,'BIFUbC-coal'!L11,'BIFUbC-natural-gas'!L11,'BIFUbC-biomass'!L11,'BIFUbC-heat'!L11,'BIFUbC-crude-oil'!L11,'BIFUbC-petroleum-diesel'!L11,'BIFUbC-heavy-or-residual-oil'!L11,'BIFUbC-LPG-propane-or-butane'!L11,'BIFUbC-hydrogen'!L11)</f>
        <v>2134664453498947.5</v>
      </c>
      <c r="M12" s="20">
        <f>SUM('BIFUbC-electricity'!M11,'BIFUbC-coal'!M11,'BIFUbC-natural-gas'!M11,'BIFUbC-biomass'!M11,'BIFUbC-heat'!M11,'BIFUbC-crude-oil'!M11,'BIFUbC-petroleum-diesel'!M11,'BIFUbC-heavy-or-residual-oil'!M11,'BIFUbC-LPG-propane-or-butane'!M11,'BIFUbC-hydrogen'!M11)</f>
        <v>2142937899326951.8</v>
      </c>
      <c r="N12" s="20">
        <f>SUM('BIFUbC-electricity'!N11,'BIFUbC-coal'!N11,'BIFUbC-natural-gas'!N11,'BIFUbC-biomass'!N11,'BIFUbC-heat'!N11,'BIFUbC-crude-oil'!N11,'BIFUbC-petroleum-diesel'!N11,'BIFUbC-heavy-or-residual-oil'!N11,'BIFUbC-LPG-propane-or-butane'!N11,'BIFUbC-hydrogen'!N11)</f>
        <v>2151211345154957.5</v>
      </c>
      <c r="O12" s="20">
        <f>SUM('BIFUbC-electricity'!O11,'BIFUbC-coal'!O11,'BIFUbC-natural-gas'!O11,'BIFUbC-biomass'!O11,'BIFUbC-heat'!O11,'BIFUbC-crude-oil'!O11,'BIFUbC-petroleum-diesel'!O11,'BIFUbC-heavy-or-residual-oil'!O11,'BIFUbC-LPG-propane-or-butane'!O11,'BIFUbC-hydrogen'!O11)</f>
        <v>2159484790982963</v>
      </c>
      <c r="P12" s="20">
        <f>SUM('BIFUbC-electricity'!P11,'BIFUbC-coal'!P11,'BIFUbC-natural-gas'!P11,'BIFUbC-biomass'!P11,'BIFUbC-heat'!P11,'BIFUbC-crude-oil'!P11,'BIFUbC-petroleum-diesel'!P11,'BIFUbC-heavy-or-residual-oil'!P11,'BIFUbC-LPG-propane-or-butane'!P11,'BIFUbC-hydrogen'!P11)</f>
        <v>2167758236810968.8</v>
      </c>
      <c r="Q12" s="20">
        <f>SUM('BIFUbC-electricity'!Q11,'BIFUbC-coal'!Q11,'BIFUbC-natural-gas'!Q11,'BIFUbC-biomass'!Q11,'BIFUbC-heat'!Q11,'BIFUbC-crude-oil'!Q11,'BIFUbC-petroleum-diesel'!Q11,'BIFUbC-heavy-or-residual-oil'!Q11,'BIFUbC-LPG-propane-or-butane'!Q11,'BIFUbC-hydrogen'!Q11)</f>
        <v>2176031682638975.5</v>
      </c>
      <c r="R12" s="20">
        <f>SUM('BIFUbC-electricity'!R11,'BIFUbC-coal'!R11,'BIFUbC-natural-gas'!R11,'BIFUbC-biomass'!R11,'BIFUbC-heat'!R11,'BIFUbC-crude-oil'!R11,'BIFUbC-petroleum-diesel'!R11,'BIFUbC-heavy-or-residual-oil'!R11,'BIFUbC-LPG-propane-or-butane'!R11,'BIFUbC-hydrogen'!R11)</f>
        <v>2180852255653132</v>
      </c>
      <c r="S12" s="20">
        <f>SUM('BIFUbC-electricity'!S11,'BIFUbC-coal'!S11,'BIFUbC-natural-gas'!S11,'BIFUbC-biomass'!S11,'BIFUbC-heat'!S11,'BIFUbC-crude-oil'!S11,'BIFUbC-petroleum-diesel'!S11,'BIFUbC-heavy-or-residual-oil'!S11,'BIFUbC-LPG-propane-or-butane'!S11,'BIFUbC-hydrogen'!S11)</f>
        <v>2185672828667289.5</v>
      </c>
      <c r="T12" s="20">
        <f>SUM('BIFUbC-electricity'!T11,'BIFUbC-coal'!T11,'BIFUbC-natural-gas'!T11,'BIFUbC-biomass'!T11,'BIFUbC-heat'!T11,'BIFUbC-crude-oil'!T11,'BIFUbC-petroleum-diesel'!T11,'BIFUbC-heavy-or-residual-oil'!T11,'BIFUbC-LPG-propane-or-butane'!T11,'BIFUbC-hydrogen'!T11)</f>
        <v>2190493401681446.8</v>
      </c>
      <c r="U12" s="20">
        <f>SUM('BIFUbC-electricity'!U11,'BIFUbC-coal'!U11,'BIFUbC-natural-gas'!U11,'BIFUbC-biomass'!U11,'BIFUbC-heat'!U11,'BIFUbC-crude-oil'!U11,'BIFUbC-petroleum-diesel'!U11,'BIFUbC-heavy-or-residual-oil'!U11,'BIFUbC-LPG-propane-or-butane'!U11,'BIFUbC-hydrogen'!U11)</f>
        <v>2195313974695604.5</v>
      </c>
      <c r="V12" s="20">
        <f>SUM('BIFUbC-electricity'!V11,'BIFUbC-coal'!V11,'BIFUbC-natural-gas'!V11,'BIFUbC-biomass'!V11,'BIFUbC-heat'!V11,'BIFUbC-crude-oil'!V11,'BIFUbC-petroleum-diesel'!V11,'BIFUbC-heavy-or-residual-oil'!V11,'BIFUbC-LPG-propane-or-butane'!V11,'BIFUbC-hydrogen'!V11)</f>
        <v>2200134547709763.3</v>
      </c>
      <c r="W12" s="20">
        <f>SUM('BIFUbC-electricity'!W11,'BIFUbC-coal'!W11,'BIFUbC-natural-gas'!W11,'BIFUbC-biomass'!W11,'BIFUbC-heat'!W11,'BIFUbC-crude-oil'!W11,'BIFUbC-petroleum-diesel'!W11,'BIFUbC-heavy-or-residual-oil'!W11,'BIFUbC-LPG-propane-or-butane'!W11,'BIFUbC-hydrogen'!W11)</f>
        <v>2209558951142384.5</v>
      </c>
      <c r="X12" s="20">
        <f>SUM('BIFUbC-electricity'!X11,'BIFUbC-coal'!X11,'BIFUbC-natural-gas'!X11,'BIFUbC-biomass'!X11,'BIFUbC-heat'!X11,'BIFUbC-crude-oil'!X11,'BIFUbC-petroleum-diesel'!X11,'BIFUbC-heavy-or-residual-oil'!X11,'BIFUbC-LPG-propane-or-butane'!X11,'BIFUbC-hydrogen'!X11)</f>
        <v>2215844379289691</v>
      </c>
      <c r="Y12" s="20">
        <f>SUM('BIFUbC-electricity'!Y11,'BIFUbC-coal'!Y11,'BIFUbC-natural-gas'!Y11,'BIFUbC-biomass'!Y11,'BIFUbC-heat'!Y11,'BIFUbC-crude-oil'!Y11,'BIFUbC-petroleum-diesel'!Y11,'BIFUbC-heavy-or-residual-oil'!Y11,'BIFUbC-LPG-propane-or-butane'!Y11,'BIFUbC-hydrogen'!Y11)</f>
        <v>2222129807436997</v>
      </c>
      <c r="Z12" s="20">
        <f>SUM('BIFUbC-electricity'!Z11,'BIFUbC-coal'!Z11,'BIFUbC-natural-gas'!Z11,'BIFUbC-biomass'!Z11,'BIFUbC-heat'!Z11,'BIFUbC-crude-oil'!Z11,'BIFUbC-petroleum-diesel'!Z11,'BIFUbC-heavy-or-residual-oil'!Z11,'BIFUbC-LPG-propane-or-butane'!Z11,'BIFUbC-hydrogen'!Z11)</f>
        <v>2228415235584302.5</v>
      </c>
      <c r="AA12" s="20">
        <f>SUM('BIFUbC-electricity'!AA11,'BIFUbC-coal'!AA11,'BIFUbC-natural-gas'!AA11,'BIFUbC-biomass'!AA11,'BIFUbC-heat'!AA11,'BIFUbC-crude-oil'!AA11,'BIFUbC-petroleum-diesel'!AA11,'BIFUbC-heavy-or-residual-oil'!AA11,'BIFUbC-LPG-propane-or-butane'!AA11,'BIFUbC-hydrogen'!AA11)</f>
        <v>2234700663731608.3</v>
      </c>
      <c r="AB12" s="20">
        <f>SUM('BIFUbC-electricity'!AB11,'BIFUbC-coal'!AB11,'BIFUbC-natural-gas'!AB11,'BIFUbC-biomass'!AB11,'BIFUbC-heat'!AB11,'BIFUbC-crude-oil'!AB11,'BIFUbC-petroleum-diesel'!AB11,'BIFUbC-heavy-or-residual-oil'!AB11,'BIFUbC-LPG-propane-or-butane'!AB11,'BIFUbC-hydrogen'!AB11)</f>
        <v>2240986091878914.3</v>
      </c>
      <c r="AC12" s="20">
        <f>SUM('BIFUbC-electricity'!AC11,'BIFUbC-coal'!AC11,'BIFUbC-natural-gas'!AC11,'BIFUbC-biomass'!AC11,'BIFUbC-heat'!AC11,'BIFUbC-crude-oil'!AC11,'BIFUbC-petroleum-diesel'!AC11,'BIFUbC-heavy-or-residual-oil'!AC11,'BIFUbC-LPG-propane-or-butane'!AC11,'BIFUbC-hydrogen'!AC11)</f>
        <v>2247271520026221.5</v>
      </c>
      <c r="AD12" s="20">
        <f>SUM('BIFUbC-electricity'!AD11,'BIFUbC-coal'!AD11,'BIFUbC-natural-gas'!AD11,'BIFUbC-biomass'!AD11,'BIFUbC-heat'!AD11,'BIFUbC-crude-oil'!AD11,'BIFUbC-petroleum-diesel'!AD11,'BIFUbC-heavy-or-residual-oil'!AD11,'BIFUbC-LPG-propane-or-butane'!AD11,'BIFUbC-hydrogen'!AD11)</f>
        <v>2253556948173527.5</v>
      </c>
      <c r="AE12" s="20">
        <f>SUM('BIFUbC-electricity'!AE11,'BIFUbC-coal'!AE11,'BIFUbC-natural-gas'!AE11,'BIFUbC-biomass'!AE11,'BIFUbC-heat'!AE11,'BIFUbC-crude-oil'!AE11,'BIFUbC-petroleum-diesel'!AE11,'BIFUbC-heavy-or-residual-oil'!AE11,'BIFUbC-LPG-propane-or-butane'!AE11,'BIFUbC-hydrogen'!AE11)</f>
        <v>2259842376320833.5</v>
      </c>
      <c r="AF12" s="20">
        <f>SUM('BIFUbC-electricity'!AF11,'BIFUbC-coal'!AF11,'BIFUbC-natural-gas'!AF11,'BIFUbC-biomass'!AF11,'BIFUbC-heat'!AF11,'BIFUbC-crude-oil'!AF11,'BIFUbC-petroleum-diesel'!AF11,'BIFUbC-heavy-or-residual-oil'!AF11,'BIFUbC-LPG-propane-or-butane'!AF11,'BIFUbC-hydrogen'!AF11)</f>
        <v>2266127804468141</v>
      </c>
    </row>
    <row r="13" spans="1:32">
      <c r="A13" s="14" t="s">
        <v>12</v>
      </c>
      <c r="B13" s="20">
        <f>SUM('BIFUbC-electricity'!B12,'BIFUbC-coal'!B12,'BIFUbC-natural-gas'!B12,'BIFUbC-biomass'!B12,'BIFUbC-heat'!B12,'BIFUbC-crude-oil'!B12,'BIFUbC-petroleum-diesel'!B12,'BIFUbC-heavy-or-residual-oil'!B12,'BIFUbC-LPG-propane-or-butane'!B12,'BIFUbC-hydrogen'!B12)</f>
        <v>1035310539684989.5</v>
      </c>
      <c r="C13" s="20">
        <f>SUM('BIFUbC-electricity'!C12,'BIFUbC-coal'!C12,'BIFUbC-natural-gas'!C12,'BIFUbC-biomass'!C12,'BIFUbC-heat'!C12,'BIFUbC-crude-oil'!C12,'BIFUbC-petroleum-diesel'!C12,'BIFUbC-heavy-or-residual-oil'!C12,'BIFUbC-LPG-propane-or-butane'!C12,'BIFUbC-hydrogen'!C12)</f>
        <v>1059890173290306.9</v>
      </c>
      <c r="D13" s="20">
        <f>SUM('BIFUbC-electricity'!D12,'BIFUbC-coal'!D12,'BIFUbC-natural-gas'!D12,'BIFUbC-biomass'!D12,'BIFUbC-heat'!D12,'BIFUbC-crude-oil'!D12,'BIFUbC-petroleum-diesel'!D12,'BIFUbC-heavy-or-residual-oil'!D12,'BIFUbC-LPG-propane-or-butane'!D12,'BIFUbC-hydrogen'!D12)</f>
        <v>1084469806895624.8</v>
      </c>
      <c r="E13" s="20">
        <f>SUM('BIFUbC-electricity'!E12,'BIFUbC-coal'!E12,'BIFUbC-natural-gas'!E12,'BIFUbC-biomass'!E12,'BIFUbC-heat'!E12,'BIFUbC-crude-oil'!E12,'BIFUbC-petroleum-diesel'!E12,'BIFUbC-heavy-or-residual-oil'!E12,'BIFUbC-LPG-propane-or-butane'!E12,'BIFUbC-hydrogen'!E12)</f>
        <v>1109049440500942.4</v>
      </c>
      <c r="F13" s="20">
        <f>SUM('BIFUbC-electricity'!F12,'BIFUbC-coal'!F12,'BIFUbC-natural-gas'!F12,'BIFUbC-biomass'!F12,'BIFUbC-heat'!F12,'BIFUbC-crude-oil'!F12,'BIFUbC-petroleum-diesel'!F12,'BIFUbC-heavy-or-residual-oil'!F12,'BIFUbC-LPG-propane-or-butane'!F12,'BIFUbC-hydrogen'!F12)</f>
        <v>1133629074106260.3</v>
      </c>
      <c r="G13" s="20">
        <f>SUM('BIFUbC-electricity'!G12,'BIFUbC-coal'!G12,'BIFUbC-natural-gas'!G12,'BIFUbC-biomass'!G12,'BIFUbC-heat'!G12,'BIFUbC-crude-oil'!G12,'BIFUbC-petroleum-diesel'!G12,'BIFUbC-heavy-or-residual-oil'!G12,'BIFUbC-LPG-propane-or-butane'!G12,'BIFUbC-hydrogen'!G12)</f>
        <v>1158208707711578</v>
      </c>
      <c r="H13" s="20">
        <f>SUM('BIFUbC-electricity'!H12,'BIFUbC-coal'!H12,'BIFUbC-natural-gas'!H12,'BIFUbC-biomass'!H12,'BIFUbC-heat'!H12,'BIFUbC-crude-oil'!H12,'BIFUbC-petroleum-diesel'!H12,'BIFUbC-heavy-or-residual-oil'!H12,'BIFUbC-LPG-propane-or-butane'!H12,'BIFUbC-hydrogen'!H12)</f>
        <v>1168396198516163</v>
      </c>
      <c r="I13" s="20">
        <f>SUM('BIFUbC-electricity'!I12,'BIFUbC-coal'!I12,'BIFUbC-natural-gas'!I12,'BIFUbC-biomass'!I12,'BIFUbC-heat'!I12,'BIFUbC-crude-oil'!I12,'BIFUbC-petroleum-diesel'!I12,'BIFUbC-heavy-or-residual-oil'!I12,'BIFUbC-LPG-propane-or-butane'!I12,'BIFUbC-hydrogen'!I12)</f>
        <v>1178583689320748</v>
      </c>
      <c r="J13" s="20">
        <f>SUM('BIFUbC-electricity'!J12,'BIFUbC-coal'!J12,'BIFUbC-natural-gas'!J12,'BIFUbC-biomass'!J12,'BIFUbC-heat'!J12,'BIFUbC-crude-oil'!J12,'BIFUbC-petroleum-diesel'!J12,'BIFUbC-heavy-or-residual-oil'!J12,'BIFUbC-LPG-propane-or-butane'!J12,'BIFUbC-hydrogen'!J12)</f>
        <v>1188771180125334.5</v>
      </c>
      <c r="K13" s="20">
        <f>SUM('BIFUbC-electricity'!K12,'BIFUbC-coal'!K12,'BIFUbC-natural-gas'!K12,'BIFUbC-biomass'!K12,'BIFUbC-heat'!K12,'BIFUbC-crude-oil'!K12,'BIFUbC-petroleum-diesel'!K12,'BIFUbC-heavy-or-residual-oil'!K12,'BIFUbC-LPG-propane-or-butane'!K12,'BIFUbC-hydrogen'!K12)</f>
        <v>1198958670929919.3</v>
      </c>
      <c r="L13" s="20">
        <f>SUM('BIFUbC-electricity'!L12,'BIFUbC-coal'!L12,'BIFUbC-natural-gas'!L12,'BIFUbC-biomass'!L12,'BIFUbC-heat'!L12,'BIFUbC-crude-oil'!L12,'BIFUbC-petroleum-diesel'!L12,'BIFUbC-heavy-or-residual-oil'!L12,'BIFUbC-LPG-propane-or-butane'!L12,'BIFUbC-hydrogen'!L12)</f>
        <v>1209146161734505.8</v>
      </c>
      <c r="M13" s="20">
        <f>SUM('BIFUbC-electricity'!M12,'BIFUbC-coal'!M12,'BIFUbC-natural-gas'!M12,'BIFUbC-biomass'!M12,'BIFUbC-heat'!M12,'BIFUbC-crude-oil'!M12,'BIFUbC-petroleum-diesel'!M12,'BIFUbC-heavy-or-residual-oil'!M12,'BIFUbC-LPG-propane-or-butane'!M12,'BIFUbC-hydrogen'!M12)</f>
        <v>1214768412482343.5</v>
      </c>
      <c r="N13" s="20">
        <f>SUM('BIFUbC-electricity'!N12,'BIFUbC-coal'!N12,'BIFUbC-natural-gas'!N12,'BIFUbC-biomass'!N12,'BIFUbC-heat'!N12,'BIFUbC-crude-oil'!N12,'BIFUbC-petroleum-diesel'!N12,'BIFUbC-heavy-or-residual-oil'!N12,'BIFUbC-LPG-propane-or-butane'!N12,'BIFUbC-hydrogen'!N12)</f>
        <v>1220390663230181.8</v>
      </c>
      <c r="O13" s="20">
        <f>SUM('BIFUbC-electricity'!O12,'BIFUbC-coal'!O12,'BIFUbC-natural-gas'!O12,'BIFUbC-biomass'!O12,'BIFUbC-heat'!O12,'BIFUbC-crude-oil'!O12,'BIFUbC-petroleum-diesel'!O12,'BIFUbC-heavy-or-residual-oil'!O12,'BIFUbC-LPG-propane-or-butane'!O12,'BIFUbC-hydrogen'!O12)</f>
        <v>1226012913978020</v>
      </c>
      <c r="P13" s="20">
        <f>SUM('BIFUbC-electricity'!P12,'BIFUbC-coal'!P12,'BIFUbC-natural-gas'!P12,'BIFUbC-biomass'!P12,'BIFUbC-heat'!P12,'BIFUbC-crude-oil'!P12,'BIFUbC-petroleum-diesel'!P12,'BIFUbC-heavy-or-residual-oil'!P12,'BIFUbC-LPG-propane-or-butane'!P12,'BIFUbC-hydrogen'!P12)</f>
        <v>1231635164725858.5</v>
      </c>
      <c r="Q13" s="20">
        <f>SUM('BIFUbC-electricity'!Q12,'BIFUbC-coal'!Q12,'BIFUbC-natural-gas'!Q12,'BIFUbC-biomass'!Q12,'BIFUbC-heat'!Q12,'BIFUbC-crude-oil'!Q12,'BIFUbC-petroleum-diesel'!Q12,'BIFUbC-heavy-or-residual-oil'!Q12,'BIFUbC-LPG-propane-or-butane'!Q12,'BIFUbC-hydrogen'!Q12)</f>
        <v>1237257415473697.3</v>
      </c>
      <c r="R13" s="20">
        <f>SUM('BIFUbC-electricity'!R12,'BIFUbC-coal'!R12,'BIFUbC-natural-gas'!R12,'BIFUbC-biomass'!R12,'BIFUbC-heat'!R12,'BIFUbC-crude-oil'!R12,'BIFUbC-petroleum-diesel'!R12,'BIFUbC-heavy-or-residual-oil'!R12,'BIFUbC-LPG-propane-or-butane'!R12,'BIFUbC-hydrogen'!R12)</f>
        <v>1240677498134377.8</v>
      </c>
      <c r="S13" s="20">
        <f>SUM('BIFUbC-electricity'!S12,'BIFUbC-coal'!S12,'BIFUbC-natural-gas'!S12,'BIFUbC-biomass'!S12,'BIFUbC-heat'!S12,'BIFUbC-crude-oil'!S12,'BIFUbC-petroleum-diesel'!S12,'BIFUbC-heavy-or-residual-oil'!S12,'BIFUbC-LPG-propane-or-butane'!S12,'BIFUbC-hydrogen'!S12)</f>
        <v>1244097580795059</v>
      </c>
      <c r="T13" s="20">
        <f>SUM('BIFUbC-electricity'!T12,'BIFUbC-coal'!T12,'BIFUbC-natural-gas'!T12,'BIFUbC-biomass'!T12,'BIFUbC-heat'!T12,'BIFUbC-crude-oil'!T12,'BIFUbC-petroleum-diesel'!T12,'BIFUbC-heavy-or-residual-oil'!T12,'BIFUbC-LPG-propane-or-butane'!T12,'BIFUbC-hydrogen'!T12)</f>
        <v>1247517663455740</v>
      </c>
      <c r="U13" s="20">
        <f>SUM('BIFUbC-electricity'!U12,'BIFUbC-coal'!U12,'BIFUbC-natural-gas'!U12,'BIFUbC-biomass'!U12,'BIFUbC-heat'!U12,'BIFUbC-crude-oil'!U12,'BIFUbC-petroleum-diesel'!U12,'BIFUbC-heavy-or-residual-oil'!U12,'BIFUbC-LPG-propane-or-butane'!U12,'BIFUbC-hydrogen'!U12)</f>
        <v>1250937746116421.5</v>
      </c>
      <c r="V13" s="20">
        <f>SUM('BIFUbC-electricity'!V12,'BIFUbC-coal'!V12,'BIFUbC-natural-gas'!V12,'BIFUbC-biomass'!V12,'BIFUbC-heat'!V12,'BIFUbC-crude-oil'!V12,'BIFUbC-petroleum-diesel'!V12,'BIFUbC-heavy-or-residual-oil'!V12,'BIFUbC-LPG-propane-or-butane'!V12,'BIFUbC-hydrogen'!V12)</f>
        <v>1254357828777103.5</v>
      </c>
      <c r="W13" s="20">
        <f>SUM('BIFUbC-electricity'!W12,'BIFUbC-coal'!W12,'BIFUbC-natural-gas'!W12,'BIFUbC-biomass'!W12,'BIFUbC-heat'!W12,'BIFUbC-crude-oil'!W12,'BIFUbC-petroleum-diesel'!W12,'BIFUbC-heavy-or-residual-oil'!W12,'BIFUbC-LPG-propane-or-butane'!W12,'BIFUbC-hydrogen'!W12)</f>
        <v>1260714135553994</v>
      </c>
      <c r="X13" s="20">
        <f>SUM('BIFUbC-electricity'!X12,'BIFUbC-coal'!X12,'BIFUbC-natural-gas'!X12,'BIFUbC-biomass'!X12,'BIFUbC-heat'!X12,'BIFUbC-crude-oil'!X12,'BIFUbC-petroleum-diesel'!X12,'BIFUbC-heavy-or-residual-oil'!X12,'BIFUbC-LPG-propane-or-butane'!X12,'BIFUbC-hydrogen'!X12)</f>
        <v>1265068471342560.8</v>
      </c>
      <c r="Y13" s="20">
        <f>SUM('BIFUbC-electricity'!Y12,'BIFUbC-coal'!Y12,'BIFUbC-natural-gas'!Y12,'BIFUbC-biomass'!Y12,'BIFUbC-heat'!Y12,'BIFUbC-crude-oil'!Y12,'BIFUbC-petroleum-diesel'!Y12,'BIFUbC-heavy-or-residual-oil'!Y12,'BIFUbC-LPG-propane-or-butane'!Y12,'BIFUbC-hydrogen'!Y12)</f>
        <v>1269422807131127.3</v>
      </c>
      <c r="Z13" s="20">
        <f>SUM('BIFUbC-electricity'!Z12,'BIFUbC-coal'!Z12,'BIFUbC-natural-gas'!Z12,'BIFUbC-biomass'!Z12,'BIFUbC-heat'!Z12,'BIFUbC-crude-oil'!Z12,'BIFUbC-petroleum-diesel'!Z12,'BIFUbC-heavy-or-residual-oil'!Z12,'BIFUbC-LPG-propane-or-butane'!Z12,'BIFUbC-hydrogen'!Z12)</f>
        <v>1273777142919693.5</v>
      </c>
      <c r="AA13" s="20">
        <f>SUM('BIFUbC-electricity'!AA12,'BIFUbC-coal'!AA12,'BIFUbC-natural-gas'!AA12,'BIFUbC-biomass'!AA12,'BIFUbC-heat'!AA12,'BIFUbC-crude-oil'!AA12,'BIFUbC-petroleum-diesel'!AA12,'BIFUbC-heavy-or-residual-oil'!AA12,'BIFUbC-LPG-propane-or-butane'!AA12,'BIFUbC-hydrogen'!AA12)</f>
        <v>1278131478708260</v>
      </c>
      <c r="AB13" s="20">
        <f>SUM('BIFUbC-electricity'!AB12,'BIFUbC-coal'!AB12,'BIFUbC-natural-gas'!AB12,'BIFUbC-biomass'!AB12,'BIFUbC-heat'!AB12,'BIFUbC-crude-oil'!AB12,'BIFUbC-petroleum-diesel'!AB12,'BIFUbC-heavy-or-residual-oil'!AB12,'BIFUbC-LPG-propane-or-butane'!AB12,'BIFUbC-hydrogen'!AB12)</f>
        <v>1282485814496826.5</v>
      </c>
      <c r="AC13" s="20">
        <f>SUM('BIFUbC-electricity'!AC12,'BIFUbC-coal'!AC12,'BIFUbC-natural-gas'!AC12,'BIFUbC-biomass'!AC12,'BIFUbC-heat'!AC12,'BIFUbC-crude-oil'!AC12,'BIFUbC-petroleum-diesel'!AC12,'BIFUbC-heavy-or-residual-oil'!AC12,'BIFUbC-LPG-propane-or-butane'!AC12,'BIFUbC-hydrogen'!AC12)</f>
        <v>1286840150285394</v>
      </c>
      <c r="AD13" s="20">
        <f>SUM('BIFUbC-electricity'!AD12,'BIFUbC-coal'!AD12,'BIFUbC-natural-gas'!AD12,'BIFUbC-biomass'!AD12,'BIFUbC-heat'!AD12,'BIFUbC-crude-oil'!AD12,'BIFUbC-petroleum-diesel'!AD12,'BIFUbC-heavy-or-residual-oil'!AD12,'BIFUbC-LPG-propane-or-butane'!AD12,'BIFUbC-hydrogen'!AD12)</f>
        <v>1291194486073960.5</v>
      </c>
      <c r="AE13" s="20">
        <f>SUM('BIFUbC-electricity'!AE12,'BIFUbC-coal'!AE12,'BIFUbC-natural-gas'!AE12,'BIFUbC-biomass'!AE12,'BIFUbC-heat'!AE12,'BIFUbC-crude-oil'!AE12,'BIFUbC-petroleum-diesel'!AE12,'BIFUbC-heavy-or-residual-oil'!AE12,'BIFUbC-LPG-propane-or-butane'!AE12,'BIFUbC-hydrogen'!AE12)</f>
        <v>1295548821862527</v>
      </c>
      <c r="AF13" s="20">
        <f>SUM('BIFUbC-electricity'!AF12,'BIFUbC-coal'!AF12,'BIFUbC-natural-gas'!AF12,'BIFUbC-biomass'!AF12,'BIFUbC-heat'!AF12,'BIFUbC-crude-oil'!AF12,'BIFUbC-petroleum-diesel'!AF12,'BIFUbC-heavy-or-residual-oil'!AF12,'BIFUbC-LPG-propane-or-butane'!AF12,'BIFUbC-hydrogen'!AF12)</f>
        <v>1299903157651095</v>
      </c>
    </row>
    <row r="14" spans="1:32">
      <c r="A14" s="14" t="s">
        <v>13</v>
      </c>
      <c r="B14" s="20">
        <f>SUM('BIFUbC-electricity'!B13,'BIFUbC-coal'!B13,'BIFUbC-natural-gas'!B13,'BIFUbC-biomass'!B13,'BIFUbC-heat'!B13,'BIFUbC-crude-oil'!B13,'BIFUbC-petroleum-diesel'!B13,'BIFUbC-heavy-or-residual-oil'!B13,'BIFUbC-LPG-propane-or-butane'!B13,'BIFUbC-hydrogen'!B13)</f>
        <v>38490538327887.984</v>
      </c>
      <c r="C14" s="20">
        <f>SUM('BIFUbC-electricity'!C13,'BIFUbC-coal'!C13,'BIFUbC-natural-gas'!C13,'BIFUbC-biomass'!C13,'BIFUbC-heat'!C13,'BIFUbC-crude-oil'!C13,'BIFUbC-petroleum-diesel'!C13,'BIFUbC-heavy-or-residual-oil'!C13,'BIFUbC-LPG-propane-or-butane'!C13,'BIFUbC-hydrogen'!C13)</f>
        <v>38113740303322.672</v>
      </c>
      <c r="D14" s="20">
        <f>SUM('BIFUbC-electricity'!D13,'BIFUbC-coal'!D13,'BIFUbC-natural-gas'!D13,'BIFUbC-biomass'!D13,'BIFUbC-heat'!D13,'BIFUbC-crude-oil'!D13,'BIFUbC-petroleum-diesel'!D13,'BIFUbC-heavy-or-residual-oil'!D13,'BIFUbC-LPG-propane-or-butane'!D13,'BIFUbC-hydrogen'!D13)</f>
        <v>37736942278757.375</v>
      </c>
      <c r="E14" s="20">
        <f>SUM('BIFUbC-electricity'!E13,'BIFUbC-coal'!E13,'BIFUbC-natural-gas'!E13,'BIFUbC-biomass'!E13,'BIFUbC-heat'!E13,'BIFUbC-crude-oil'!E13,'BIFUbC-petroleum-diesel'!E13,'BIFUbC-heavy-or-residual-oil'!E13,'BIFUbC-LPG-propane-or-butane'!E13,'BIFUbC-hydrogen'!E13)</f>
        <v>37360144254192.07</v>
      </c>
      <c r="F14" s="20">
        <f>SUM('BIFUbC-electricity'!F13,'BIFUbC-coal'!F13,'BIFUbC-natural-gas'!F13,'BIFUbC-biomass'!F13,'BIFUbC-heat'!F13,'BIFUbC-crude-oil'!F13,'BIFUbC-petroleum-diesel'!F13,'BIFUbC-heavy-or-residual-oil'!F13,'BIFUbC-LPG-propane-or-butane'!F13,'BIFUbC-hydrogen'!F13)</f>
        <v>36983346229626.773</v>
      </c>
      <c r="G14" s="20">
        <f>SUM('BIFUbC-electricity'!G13,'BIFUbC-coal'!G13,'BIFUbC-natural-gas'!G13,'BIFUbC-biomass'!G13,'BIFUbC-heat'!G13,'BIFUbC-crude-oil'!G13,'BIFUbC-petroleum-diesel'!G13,'BIFUbC-heavy-or-residual-oil'!G13,'BIFUbC-LPG-propane-or-butane'!G13,'BIFUbC-hydrogen'!G13)</f>
        <v>36606548205061.469</v>
      </c>
      <c r="H14" s="20">
        <f>SUM('BIFUbC-electricity'!H13,'BIFUbC-coal'!H13,'BIFUbC-natural-gas'!H13,'BIFUbC-biomass'!H13,'BIFUbC-heat'!H13,'BIFUbC-crude-oil'!H13,'BIFUbC-petroleum-diesel'!H13,'BIFUbC-heavy-or-residual-oil'!H13,'BIFUbC-LPG-propane-or-butane'!H13,'BIFUbC-hydrogen'!H13)</f>
        <v>37000284381063.055</v>
      </c>
      <c r="I14" s="20">
        <f>SUM('BIFUbC-electricity'!I13,'BIFUbC-coal'!I13,'BIFUbC-natural-gas'!I13,'BIFUbC-biomass'!I13,'BIFUbC-heat'!I13,'BIFUbC-crude-oil'!I13,'BIFUbC-petroleum-diesel'!I13,'BIFUbC-heavy-or-residual-oil'!I13,'BIFUbC-LPG-propane-or-butane'!I13,'BIFUbC-hydrogen'!I13)</f>
        <v>37394020557064.594</v>
      </c>
      <c r="J14" s="20">
        <f>SUM('BIFUbC-electricity'!J13,'BIFUbC-coal'!J13,'BIFUbC-natural-gas'!J13,'BIFUbC-biomass'!J13,'BIFUbC-heat'!J13,'BIFUbC-crude-oil'!J13,'BIFUbC-petroleum-diesel'!J13,'BIFUbC-heavy-or-residual-oil'!J13,'BIFUbC-LPG-propane-or-butane'!J13,'BIFUbC-hydrogen'!J13)</f>
        <v>37787756733066.133</v>
      </c>
      <c r="K14" s="20">
        <f>SUM('BIFUbC-electricity'!K13,'BIFUbC-coal'!K13,'BIFUbC-natural-gas'!K13,'BIFUbC-biomass'!K13,'BIFUbC-heat'!K13,'BIFUbC-crude-oil'!K13,'BIFUbC-petroleum-diesel'!K13,'BIFUbC-heavy-or-residual-oil'!K13,'BIFUbC-LPG-propane-or-butane'!K13,'BIFUbC-hydrogen'!K13)</f>
        <v>38181492909067.68</v>
      </c>
      <c r="L14" s="20">
        <f>SUM('BIFUbC-electricity'!L13,'BIFUbC-coal'!L13,'BIFUbC-natural-gas'!L13,'BIFUbC-biomass'!L13,'BIFUbC-heat'!L13,'BIFUbC-crude-oil'!L13,'BIFUbC-petroleum-diesel'!L13,'BIFUbC-heavy-or-residual-oil'!L13,'BIFUbC-LPG-propane-or-butane'!L13,'BIFUbC-hydrogen'!L13)</f>
        <v>38575229085069.25</v>
      </c>
      <c r="M14" s="20">
        <f>SUM('BIFUbC-electricity'!M13,'BIFUbC-coal'!M13,'BIFUbC-natural-gas'!M13,'BIFUbC-biomass'!M13,'BIFUbC-heat'!M13,'BIFUbC-crude-oil'!M13,'BIFUbC-petroleum-diesel'!M13,'BIFUbC-heavy-or-residual-oil'!M13,'BIFUbC-LPG-propane-or-butane'!M13,'BIFUbC-hydrogen'!M13)</f>
        <v>38888663168142.297</v>
      </c>
      <c r="N14" s="20">
        <f>SUM('BIFUbC-electricity'!N13,'BIFUbC-coal'!N13,'BIFUbC-natural-gas'!N13,'BIFUbC-biomass'!N13,'BIFUbC-heat'!N13,'BIFUbC-crude-oil'!N13,'BIFUbC-petroleum-diesel'!N13,'BIFUbC-heavy-or-residual-oil'!N13,'BIFUbC-LPG-propane-or-butane'!N13,'BIFUbC-hydrogen'!N13)</f>
        <v>39202097251215.375</v>
      </c>
      <c r="O14" s="20">
        <f>SUM('BIFUbC-electricity'!O13,'BIFUbC-coal'!O13,'BIFUbC-natural-gas'!O13,'BIFUbC-biomass'!O13,'BIFUbC-heat'!O13,'BIFUbC-crude-oil'!O13,'BIFUbC-petroleum-diesel'!O13,'BIFUbC-heavy-or-residual-oil'!O13,'BIFUbC-LPG-propane-or-butane'!O13,'BIFUbC-hydrogen'!O13)</f>
        <v>39515531334288.445</v>
      </c>
      <c r="P14" s="20">
        <f>SUM('BIFUbC-electricity'!P13,'BIFUbC-coal'!P13,'BIFUbC-natural-gas'!P13,'BIFUbC-biomass'!P13,'BIFUbC-heat'!P13,'BIFUbC-crude-oil'!P13,'BIFUbC-petroleum-diesel'!P13,'BIFUbC-heavy-or-residual-oil'!P13,'BIFUbC-LPG-propane-or-butane'!P13,'BIFUbC-hydrogen'!P13)</f>
        <v>39828965417361.539</v>
      </c>
      <c r="Q14" s="20">
        <f>SUM('BIFUbC-electricity'!Q13,'BIFUbC-coal'!Q13,'BIFUbC-natural-gas'!Q13,'BIFUbC-biomass'!Q13,'BIFUbC-heat'!Q13,'BIFUbC-crude-oil'!Q13,'BIFUbC-petroleum-diesel'!Q13,'BIFUbC-heavy-or-residual-oil'!Q13,'BIFUbC-LPG-propane-or-butane'!Q13,'BIFUbC-hydrogen'!Q13)</f>
        <v>40142399500434.609</v>
      </c>
      <c r="R14" s="20">
        <f>SUM('BIFUbC-electricity'!R13,'BIFUbC-coal'!R13,'BIFUbC-natural-gas'!R13,'BIFUbC-biomass'!R13,'BIFUbC-heat'!R13,'BIFUbC-crude-oil'!R13,'BIFUbC-petroleum-diesel'!R13,'BIFUbC-heavy-or-residual-oil'!R13,'BIFUbC-LPG-propane-or-butane'!R13,'BIFUbC-hydrogen'!R13)</f>
        <v>40441334483017.594</v>
      </c>
      <c r="S14" s="20">
        <f>SUM('BIFUbC-electricity'!S13,'BIFUbC-coal'!S13,'BIFUbC-natural-gas'!S13,'BIFUbC-biomass'!S13,'BIFUbC-heat'!S13,'BIFUbC-crude-oil'!S13,'BIFUbC-petroleum-diesel'!S13,'BIFUbC-heavy-or-residual-oil'!S13,'BIFUbC-LPG-propane-or-butane'!S13,'BIFUbC-hydrogen'!S13)</f>
        <v>40740269465600.516</v>
      </c>
      <c r="T14" s="20">
        <f>SUM('BIFUbC-electricity'!T13,'BIFUbC-coal'!T13,'BIFUbC-natural-gas'!T13,'BIFUbC-biomass'!T13,'BIFUbC-heat'!T13,'BIFUbC-crude-oil'!T13,'BIFUbC-petroleum-diesel'!T13,'BIFUbC-heavy-or-residual-oil'!T13,'BIFUbC-LPG-propane-or-butane'!T13,'BIFUbC-hydrogen'!T13)</f>
        <v>41039204448183.469</v>
      </c>
      <c r="U14" s="20">
        <f>SUM('BIFUbC-electricity'!U13,'BIFUbC-coal'!U13,'BIFUbC-natural-gas'!U13,'BIFUbC-biomass'!U13,'BIFUbC-heat'!U13,'BIFUbC-crude-oil'!U13,'BIFUbC-petroleum-diesel'!U13,'BIFUbC-heavy-or-residual-oil'!U13,'BIFUbC-LPG-propane-or-butane'!U13,'BIFUbC-hydrogen'!U13)</f>
        <v>41338139430766.414</v>
      </c>
      <c r="V14" s="20">
        <f>SUM('BIFUbC-electricity'!V13,'BIFUbC-coal'!V13,'BIFUbC-natural-gas'!V13,'BIFUbC-biomass'!V13,'BIFUbC-heat'!V13,'BIFUbC-crude-oil'!V13,'BIFUbC-petroleum-diesel'!V13,'BIFUbC-heavy-or-residual-oil'!V13,'BIFUbC-LPG-propane-or-butane'!V13,'BIFUbC-hydrogen'!V13)</f>
        <v>41637074413349.328</v>
      </c>
      <c r="W14" s="20">
        <f>SUM('BIFUbC-electricity'!W13,'BIFUbC-coal'!W13,'BIFUbC-natural-gas'!W13,'BIFUbC-biomass'!W13,'BIFUbC-heat'!W13,'BIFUbC-crude-oil'!W13,'BIFUbC-petroleum-diesel'!W13,'BIFUbC-heavy-or-residual-oil'!W13,'BIFUbC-LPG-propane-or-butane'!W13,'BIFUbC-hydrogen'!W13)</f>
        <v>41955341529919.125</v>
      </c>
      <c r="X14" s="20">
        <f>SUM('BIFUbC-electricity'!X13,'BIFUbC-coal'!X13,'BIFUbC-natural-gas'!X13,'BIFUbC-biomass'!X13,'BIFUbC-heat'!X13,'BIFUbC-crude-oil'!X13,'BIFUbC-petroleum-diesel'!X13,'BIFUbC-heavy-or-residual-oil'!X13,'BIFUbC-LPG-propane-or-butane'!X13,'BIFUbC-hydrogen'!X13)</f>
        <v>42260427646043.305</v>
      </c>
      <c r="Y14" s="20">
        <f>SUM('BIFUbC-electricity'!Y13,'BIFUbC-coal'!Y13,'BIFUbC-natural-gas'!Y13,'BIFUbC-biomass'!Y13,'BIFUbC-heat'!Y13,'BIFUbC-crude-oil'!Y13,'BIFUbC-petroleum-diesel'!Y13,'BIFUbC-heavy-or-residual-oil'!Y13,'BIFUbC-LPG-propane-or-butane'!Y13,'BIFUbC-hydrogen'!Y13)</f>
        <v>42565513762167.586</v>
      </c>
      <c r="Z14" s="20">
        <f>SUM('BIFUbC-electricity'!Z13,'BIFUbC-coal'!Z13,'BIFUbC-natural-gas'!Z13,'BIFUbC-biomass'!Z13,'BIFUbC-heat'!Z13,'BIFUbC-crude-oil'!Z13,'BIFUbC-petroleum-diesel'!Z13,'BIFUbC-heavy-or-residual-oil'!Z13,'BIFUbC-LPG-propane-or-butane'!Z13,'BIFUbC-hydrogen'!Z13)</f>
        <v>42870599878291.766</v>
      </c>
      <c r="AA14" s="20">
        <f>SUM('BIFUbC-electricity'!AA13,'BIFUbC-coal'!AA13,'BIFUbC-natural-gas'!AA13,'BIFUbC-biomass'!AA13,'BIFUbC-heat'!AA13,'BIFUbC-crude-oil'!AA13,'BIFUbC-petroleum-diesel'!AA13,'BIFUbC-heavy-or-residual-oil'!AA13,'BIFUbC-LPG-propane-or-butane'!AA13,'BIFUbC-hydrogen'!AA13)</f>
        <v>43175685994416.008</v>
      </c>
      <c r="AB14" s="20">
        <f>SUM('BIFUbC-electricity'!AB13,'BIFUbC-coal'!AB13,'BIFUbC-natural-gas'!AB13,'BIFUbC-biomass'!AB13,'BIFUbC-heat'!AB13,'BIFUbC-crude-oil'!AB13,'BIFUbC-petroleum-diesel'!AB13,'BIFUbC-heavy-or-residual-oil'!AB13,'BIFUbC-LPG-propane-or-butane'!AB13,'BIFUbC-hydrogen'!AB13)</f>
        <v>43480772110540.18</v>
      </c>
      <c r="AC14" s="20">
        <f>SUM('BIFUbC-electricity'!AC13,'BIFUbC-coal'!AC13,'BIFUbC-natural-gas'!AC13,'BIFUbC-biomass'!AC13,'BIFUbC-heat'!AC13,'BIFUbC-crude-oil'!AC13,'BIFUbC-petroleum-diesel'!AC13,'BIFUbC-heavy-or-residual-oil'!AC13,'BIFUbC-LPG-propane-or-butane'!AC13,'BIFUbC-hydrogen'!AC13)</f>
        <v>43785858226664.453</v>
      </c>
      <c r="AD14" s="20">
        <f>SUM('BIFUbC-electricity'!AD13,'BIFUbC-coal'!AD13,'BIFUbC-natural-gas'!AD13,'BIFUbC-biomass'!AD13,'BIFUbC-heat'!AD13,'BIFUbC-crude-oil'!AD13,'BIFUbC-petroleum-diesel'!AD13,'BIFUbC-heavy-or-residual-oil'!AD13,'BIFUbC-LPG-propane-or-butane'!AD13,'BIFUbC-hydrogen'!AD13)</f>
        <v>44090944342788.641</v>
      </c>
      <c r="AE14" s="20">
        <f>SUM('BIFUbC-electricity'!AE13,'BIFUbC-coal'!AE13,'BIFUbC-natural-gas'!AE13,'BIFUbC-biomass'!AE13,'BIFUbC-heat'!AE13,'BIFUbC-crude-oil'!AE13,'BIFUbC-petroleum-diesel'!AE13,'BIFUbC-heavy-or-residual-oil'!AE13,'BIFUbC-LPG-propane-or-butane'!AE13,'BIFUbC-hydrogen'!AE13)</f>
        <v>44396030458912.828</v>
      </c>
      <c r="AF14" s="20">
        <f>SUM('BIFUbC-electricity'!AF13,'BIFUbC-coal'!AF13,'BIFUbC-natural-gas'!AF13,'BIFUbC-biomass'!AF13,'BIFUbC-heat'!AF13,'BIFUbC-crude-oil'!AF13,'BIFUbC-petroleum-diesel'!AF13,'BIFUbC-heavy-or-residual-oil'!AF13,'BIFUbC-LPG-propane-or-butane'!AF13,'BIFUbC-hydrogen'!AF13)</f>
        <v>44701116575037.109</v>
      </c>
    </row>
    <row r="15" spans="1:32">
      <c r="A15" s="14" t="s">
        <v>14</v>
      </c>
      <c r="B15" s="20">
        <f>SUM('BIFUbC-electricity'!B14,'BIFUbC-coal'!B14,'BIFUbC-natural-gas'!B14,'BIFUbC-biomass'!B14,'BIFUbC-heat'!B14,'BIFUbC-crude-oil'!B14,'BIFUbC-petroleum-diesel'!B14,'BIFUbC-heavy-or-residual-oil'!B14,'BIFUbC-LPG-propane-or-butane'!B14,'BIFUbC-hydrogen'!B14)</f>
        <v>259181187099527.84</v>
      </c>
      <c r="C15" s="20">
        <f>SUM('BIFUbC-electricity'!C14,'BIFUbC-coal'!C14,'BIFUbC-natural-gas'!C14,'BIFUbC-biomass'!C14,'BIFUbC-heat'!C14,'BIFUbC-crude-oil'!C14,'BIFUbC-petroleum-diesel'!C14,'BIFUbC-heavy-or-residual-oil'!C14,'BIFUbC-LPG-propane-or-butane'!C14,'BIFUbC-hydrogen'!C14)</f>
        <v>271341030662662.41</v>
      </c>
      <c r="D15" s="20">
        <f>SUM('BIFUbC-electricity'!D14,'BIFUbC-coal'!D14,'BIFUbC-natural-gas'!D14,'BIFUbC-biomass'!D14,'BIFUbC-heat'!D14,'BIFUbC-crude-oil'!D14,'BIFUbC-petroleum-diesel'!D14,'BIFUbC-heavy-or-residual-oil'!D14,'BIFUbC-LPG-propane-or-butane'!D14,'BIFUbC-hydrogen'!D14)</f>
        <v>283500874225796.94</v>
      </c>
      <c r="E15" s="20">
        <f>SUM('BIFUbC-electricity'!E14,'BIFUbC-coal'!E14,'BIFUbC-natural-gas'!E14,'BIFUbC-biomass'!E14,'BIFUbC-heat'!E14,'BIFUbC-crude-oil'!E14,'BIFUbC-petroleum-diesel'!E14,'BIFUbC-heavy-or-residual-oil'!E14,'BIFUbC-LPG-propane-or-butane'!E14,'BIFUbC-hydrogen'!E14)</f>
        <v>295660717788931.5</v>
      </c>
      <c r="F15" s="20">
        <f>SUM('BIFUbC-electricity'!F14,'BIFUbC-coal'!F14,'BIFUbC-natural-gas'!F14,'BIFUbC-biomass'!F14,'BIFUbC-heat'!F14,'BIFUbC-crude-oil'!F14,'BIFUbC-petroleum-diesel'!F14,'BIFUbC-heavy-or-residual-oil'!F14,'BIFUbC-LPG-propane-or-butane'!F14,'BIFUbC-hydrogen'!F14)</f>
        <v>307820561352066</v>
      </c>
      <c r="G15" s="20">
        <f>SUM('BIFUbC-electricity'!G14,'BIFUbC-coal'!G14,'BIFUbC-natural-gas'!G14,'BIFUbC-biomass'!G14,'BIFUbC-heat'!G14,'BIFUbC-crude-oil'!G14,'BIFUbC-petroleum-diesel'!G14,'BIFUbC-heavy-or-residual-oil'!G14,'BIFUbC-LPG-propane-or-butane'!G14,'BIFUbC-hydrogen'!G14)</f>
        <v>319980404915200.63</v>
      </c>
      <c r="H15" s="20">
        <f>SUM('BIFUbC-electricity'!H14,'BIFUbC-coal'!H14,'BIFUbC-natural-gas'!H14,'BIFUbC-biomass'!H14,'BIFUbC-heat'!H14,'BIFUbC-crude-oil'!H14,'BIFUbC-petroleum-diesel'!H14,'BIFUbC-heavy-or-residual-oil'!H14,'BIFUbC-LPG-propane-or-butane'!H14,'BIFUbC-hydrogen'!H14)</f>
        <v>327266093724608.56</v>
      </c>
      <c r="I15" s="20">
        <f>SUM('BIFUbC-electricity'!I14,'BIFUbC-coal'!I14,'BIFUbC-natural-gas'!I14,'BIFUbC-biomass'!I14,'BIFUbC-heat'!I14,'BIFUbC-crude-oil'!I14,'BIFUbC-petroleum-diesel'!I14,'BIFUbC-heavy-or-residual-oil'!I14,'BIFUbC-LPG-propane-or-butane'!I14,'BIFUbC-hydrogen'!I14)</f>
        <v>334551782534016.56</v>
      </c>
      <c r="J15" s="20">
        <f>SUM('BIFUbC-electricity'!J14,'BIFUbC-coal'!J14,'BIFUbC-natural-gas'!J14,'BIFUbC-biomass'!J14,'BIFUbC-heat'!J14,'BIFUbC-crude-oil'!J14,'BIFUbC-petroleum-diesel'!J14,'BIFUbC-heavy-or-residual-oil'!J14,'BIFUbC-LPG-propane-or-butane'!J14,'BIFUbC-hydrogen'!J14)</f>
        <v>341837471343423.25</v>
      </c>
      <c r="K15" s="20">
        <f>SUM('BIFUbC-electricity'!K14,'BIFUbC-coal'!K14,'BIFUbC-natural-gas'!K14,'BIFUbC-biomass'!K14,'BIFUbC-heat'!K14,'BIFUbC-crude-oil'!K14,'BIFUbC-petroleum-diesel'!K14,'BIFUbC-heavy-or-residual-oil'!K14,'BIFUbC-LPG-propane-or-butane'!K14,'BIFUbC-hydrogen'!K14)</f>
        <v>349123160152831.31</v>
      </c>
      <c r="L15" s="20">
        <f>SUM('BIFUbC-electricity'!L14,'BIFUbC-coal'!L14,'BIFUbC-natural-gas'!L14,'BIFUbC-biomass'!L14,'BIFUbC-heat'!L14,'BIFUbC-crude-oil'!L14,'BIFUbC-petroleum-diesel'!L14,'BIFUbC-heavy-or-residual-oil'!L14,'BIFUbC-LPG-propane-or-butane'!L14,'BIFUbC-hydrogen'!L14)</f>
        <v>356408848962237.25</v>
      </c>
      <c r="M15" s="20">
        <f>SUM('BIFUbC-electricity'!M14,'BIFUbC-coal'!M14,'BIFUbC-natural-gas'!M14,'BIFUbC-biomass'!M14,'BIFUbC-heat'!M14,'BIFUbC-crude-oil'!M14,'BIFUbC-petroleum-diesel'!M14,'BIFUbC-heavy-or-residual-oil'!M14,'BIFUbC-LPG-propane-or-butane'!M14,'BIFUbC-hydrogen'!M14)</f>
        <v>362348218348102.13</v>
      </c>
      <c r="N15" s="20">
        <f>SUM('BIFUbC-electricity'!N14,'BIFUbC-coal'!N14,'BIFUbC-natural-gas'!N14,'BIFUbC-biomass'!N14,'BIFUbC-heat'!N14,'BIFUbC-crude-oil'!N14,'BIFUbC-petroleum-diesel'!N14,'BIFUbC-heavy-or-residual-oil'!N14,'BIFUbC-LPG-propane-or-butane'!N14,'BIFUbC-hydrogen'!N14)</f>
        <v>368287587733965.06</v>
      </c>
      <c r="O15" s="20">
        <f>SUM('BIFUbC-electricity'!O14,'BIFUbC-coal'!O14,'BIFUbC-natural-gas'!O14,'BIFUbC-biomass'!O14,'BIFUbC-heat'!O14,'BIFUbC-crude-oil'!O14,'BIFUbC-petroleum-diesel'!O14,'BIFUbC-heavy-or-residual-oil'!O14,'BIFUbC-LPG-propane-or-butane'!O14,'BIFUbC-hydrogen'!O14)</f>
        <v>374226957119829.31</v>
      </c>
      <c r="P15" s="20">
        <f>SUM('BIFUbC-electricity'!P14,'BIFUbC-coal'!P14,'BIFUbC-natural-gas'!P14,'BIFUbC-biomass'!P14,'BIFUbC-heat'!P14,'BIFUbC-crude-oil'!P14,'BIFUbC-petroleum-diesel'!P14,'BIFUbC-heavy-or-residual-oil'!P14,'BIFUbC-LPG-propane-or-butane'!P14,'BIFUbC-hydrogen'!P14)</f>
        <v>380166326505692.19</v>
      </c>
      <c r="Q15" s="20">
        <f>SUM('BIFUbC-electricity'!Q14,'BIFUbC-coal'!Q14,'BIFUbC-natural-gas'!Q14,'BIFUbC-biomass'!Q14,'BIFUbC-heat'!Q14,'BIFUbC-crude-oil'!Q14,'BIFUbC-petroleum-diesel'!Q14,'BIFUbC-heavy-or-residual-oil'!Q14,'BIFUbC-LPG-propane-or-butane'!Q14,'BIFUbC-hydrogen'!Q14)</f>
        <v>386105695891555.13</v>
      </c>
      <c r="R15" s="20">
        <f>SUM('BIFUbC-electricity'!R14,'BIFUbC-coal'!R14,'BIFUbC-natural-gas'!R14,'BIFUbC-biomass'!R14,'BIFUbC-heat'!R14,'BIFUbC-crude-oil'!R14,'BIFUbC-petroleum-diesel'!R14,'BIFUbC-heavy-or-residual-oil'!R14,'BIFUbC-LPG-propane-or-butane'!R14,'BIFUbC-hydrogen'!R14)</f>
        <v>391487196273803.5</v>
      </c>
      <c r="S15" s="20">
        <f>SUM('BIFUbC-electricity'!S14,'BIFUbC-coal'!S14,'BIFUbC-natural-gas'!S14,'BIFUbC-biomass'!S14,'BIFUbC-heat'!S14,'BIFUbC-crude-oil'!S14,'BIFUbC-petroleum-diesel'!S14,'BIFUbC-heavy-or-residual-oil'!S14,'BIFUbC-LPG-propane-or-butane'!S14,'BIFUbC-hydrogen'!S14)</f>
        <v>396868696656051.88</v>
      </c>
      <c r="T15" s="20">
        <f>SUM('BIFUbC-electricity'!T14,'BIFUbC-coal'!T14,'BIFUbC-natural-gas'!T14,'BIFUbC-biomass'!T14,'BIFUbC-heat'!T14,'BIFUbC-crude-oil'!T14,'BIFUbC-petroleum-diesel'!T14,'BIFUbC-heavy-or-residual-oil'!T14,'BIFUbC-LPG-propane-or-butane'!T14,'BIFUbC-hydrogen'!T14)</f>
        <v>402250197038298.94</v>
      </c>
      <c r="U15" s="20">
        <f>SUM('BIFUbC-electricity'!U14,'BIFUbC-coal'!U14,'BIFUbC-natural-gas'!U14,'BIFUbC-biomass'!U14,'BIFUbC-heat'!U14,'BIFUbC-crude-oil'!U14,'BIFUbC-petroleum-diesel'!U14,'BIFUbC-heavy-or-residual-oil'!U14,'BIFUbC-LPG-propane-or-butane'!U14,'BIFUbC-hydrogen'!U14)</f>
        <v>407631697420547.25</v>
      </c>
      <c r="V15" s="20">
        <f>SUM('BIFUbC-electricity'!V14,'BIFUbC-coal'!V14,'BIFUbC-natural-gas'!V14,'BIFUbC-biomass'!V14,'BIFUbC-heat'!V14,'BIFUbC-crude-oil'!V14,'BIFUbC-petroleum-diesel'!V14,'BIFUbC-heavy-or-residual-oil'!V14,'BIFUbC-LPG-propane-or-butane'!V14,'BIFUbC-hydrogen'!V14)</f>
        <v>413013197802793.56</v>
      </c>
      <c r="W15" s="20">
        <f>SUM('BIFUbC-electricity'!W14,'BIFUbC-coal'!W14,'BIFUbC-natural-gas'!W14,'BIFUbC-biomass'!W14,'BIFUbC-heat'!W14,'BIFUbC-crude-oil'!W14,'BIFUbC-petroleum-diesel'!W14,'BIFUbC-heavy-or-residual-oil'!W14,'BIFUbC-LPG-propane-or-butane'!W14,'BIFUbC-hydrogen'!W14)</f>
        <v>419138523523195.75</v>
      </c>
      <c r="X15" s="20">
        <f>SUM('BIFUbC-electricity'!X14,'BIFUbC-coal'!X14,'BIFUbC-natural-gas'!X14,'BIFUbC-biomass'!X14,'BIFUbC-heat'!X14,'BIFUbC-crude-oil'!X14,'BIFUbC-petroleum-diesel'!X14,'BIFUbC-heavy-or-residual-oil'!X14,'BIFUbC-LPG-propane-or-butane'!X14,'BIFUbC-hydrogen'!X14)</f>
        <v>424756695603947.5</v>
      </c>
      <c r="Y15" s="20">
        <f>SUM('BIFUbC-electricity'!Y14,'BIFUbC-coal'!Y14,'BIFUbC-natural-gas'!Y14,'BIFUbC-biomass'!Y14,'BIFUbC-heat'!Y14,'BIFUbC-crude-oil'!Y14,'BIFUbC-petroleum-diesel'!Y14,'BIFUbC-heavy-or-residual-oil'!Y14,'BIFUbC-LPG-propane-or-butane'!Y14,'BIFUbC-hydrogen'!Y14)</f>
        <v>430374867684699.75</v>
      </c>
      <c r="Z15" s="20">
        <f>SUM('BIFUbC-electricity'!Z14,'BIFUbC-coal'!Z14,'BIFUbC-natural-gas'!Z14,'BIFUbC-biomass'!Z14,'BIFUbC-heat'!Z14,'BIFUbC-crude-oil'!Z14,'BIFUbC-petroleum-diesel'!Z14,'BIFUbC-heavy-or-residual-oil'!Z14,'BIFUbC-LPG-propane-or-butane'!Z14,'BIFUbC-hydrogen'!Z14)</f>
        <v>435993039765450</v>
      </c>
      <c r="AA15" s="20">
        <f>SUM('BIFUbC-electricity'!AA14,'BIFUbC-coal'!AA14,'BIFUbC-natural-gas'!AA14,'BIFUbC-biomass'!AA14,'BIFUbC-heat'!AA14,'BIFUbC-crude-oil'!AA14,'BIFUbC-petroleum-diesel'!AA14,'BIFUbC-heavy-or-residual-oil'!AA14,'BIFUbC-LPG-propane-or-butane'!AA14,'BIFUbC-hydrogen'!AA14)</f>
        <v>441611211846201.75</v>
      </c>
      <c r="AB15" s="20">
        <f>SUM('BIFUbC-electricity'!AB14,'BIFUbC-coal'!AB14,'BIFUbC-natural-gas'!AB14,'BIFUbC-biomass'!AB14,'BIFUbC-heat'!AB14,'BIFUbC-crude-oil'!AB14,'BIFUbC-petroleum-diesel'!AB14,'BIFUbC-heavy-or-residual-oil'!AB14,'BIFUbC-LPG-propane-or-butane'!AB14,'BIFUbC-hydrogen'!AB14)</f>
        <v>447229383926953.44</v>
      </c>
      <c r="AC15" s="20">
        <f>SUM('BIFUbC-electricity'!AC14,'BIFUbC-coal'!AC14,'BIFUbC-natural-gas'!AC14,'BIFUbC-biomass'!AC14,'BIFUbC-heat'!AC14,'BIFUbC-crude-oil'!AC14,'BIFUbC-petroleum-diesel'!AC14,'BIFUbC-heavy-or-residual-oil'!AC14,'BIFUbC-LPG-propane-or-butane'!AC14,'BIFUbC-hydrogen'!AC14)</f>
        <v>452847556007704.19</v>
      </c>
      <c r="AD15" s="20">
        <f>SUM('BIFUbC-electricity'!AD14,'BIFUbC-coal'!AD14,'BIFUbC-natural-gas'!AD14,'BIFUbC-biomass'!AD14,'BIFUbC-heat'!AD14,'BIFUbC-crude-oil'!AD14,'BIFUbC-petroleum-diesel'!AD14,'BIFUbC-heavy-or-residual-oil'!AD14,'BIFUbC-LPG-propane-or-butane'!AD14,'BIFUbC-hydrogen'!AD14)</f>
        <v>458465728088456.06</v>
      </c>
      <c r="AE15" s="20">
        <f>SUM('BIFUbC-electricity'!AE14,'BIFUbC-coal'!AE14,'BIFUbC-natural-gas'!AE14,'BIFUbC-biomass'!AE14,'BIFUbC-heat'!AE14,'BIFUbC-crude-oil'!AE14,'BIFUbC-petroleum-diesel'!AE14,'BIFUbC-heavy-or-residual-oil'!AE14,'BIFUbC-LPG-propane-or-butane'!AE14,'BIFUbC-hydrogen'!AE14)</f>
        <v>464083900169207.69</v>
      </c>
      <c r="AF15" s="20">
        <f>SUM('BIFUbC-electricity'!AF14,'BIFUbC-coal'!AF14,'BIFUbC-natural-gas'!AF14,'BIFUbC-biomass'!AF14,'BIFUbC-heat'!AF14,'BIFUbC-crude-oil'!AF14,'BIFUbC-petroleum-diesel'!AF14,'BIFUbC-heavy-or-residual-oil'!AF14,'BIFUbC-LPG-propane-or-butane'!AF14,'BIFUbC-hydrogen'!AF14)</f>
        <v>469702072249958.56</v>
      </c>
    </row>
    <row r="16" spans="1:32">
      <c r="A16" s="14" t="s">
        <v>15</v>
      </c>
      <c r="B16" s="20">
        <f>SUM('BIFUbC-electricity'!B15,'BIFUbC-coal'!B15,'BIFUbC-natural-gas'!B15,'BIFUbC-biomass'!B15,'BIFUbC-heat'!B15,'BIFUbC-crude-oil'!B15,'BIFUbC-petroleum-diesel'!B15,'BIFUbC-heavy-or-residual-oil'!B15,'BIFUbC-LPG-propane-or-butane'!B15,'BIFUbC-hydrogen'!B15)</f>
        <v>1187921133284389.8</v>
      </c>
      <c r="C16" s="20">
        <f>SUM('BIFUbC-electricity'!C15,'BIFUbC-coal'!C15,'BIFUbC-natural-gas'!C15,'BIFUbC-biomass'!C15,'BIFUbC-heat'!C15,'BIFUbC-crude-oil'!C15,'BIFUbC-petroleum-diesel'!C15,'BIFUbC-heavy-or-residual-oil'!C15,'BIFUbC-LPG-propane-or-butane'!C15,'BIFUbC-hydrogen'!C15)</f>
        <v>1221596449201575</v>
      </c>
      <c r="D16" s="20">
        <f>SUM('BIFUbC-electricity'!D15,'BIFUbC-coal'!D15,'BIFUbC-natural-gas'!D15,'BIFUbC-biomass'!D15,'BIFUbC-heat'!D15,'BIFUbC-crude-oil'!D15,'BIFUbC-petroleum-diesel'!D15,'BIFUbC-heavy-or-residual-oil'!D15,'BIFUbC-LPG-propane-or-butane'!D15,'BIFUbC-hydrogen'!D15)</f>
        <v>1255271765118760.5</v>
      </c>
      <c r="E16" s="20">
        <f>SUM('BIFUbC-electricity'!E15,'BIFUbC-coal'!E15,'BIFUbC-natural-gas'!E15,'BIFUbC-biomass'!E15,'BIFUbC-heat'!E15,'BIFUbC-crude-oil'!E15,'BIFUbC-petroleum-diesel'!E15,'BIFUbC-heavy-or-residual-oil'!E15,'BIFUbC-LPG-propane-or-butane'!E15,'BIFUbC-hydrogen'!E15)</f>
        <v>1288947081035945.5</v>
      </c>
      <c r="F16" s="20">
        <f>SUM('BIFUbC-electricity'!F15,'BIFUbC-coal'!F15,'BIFUbC-natural-gas'!F15,'BIFUbC-biomass'!F15,'BIFUbC-heat'!F15,'BIFUbC-crude-oil'!F15,'BIFUbC-petroleum-diesel'!F15,'BIFUbC-heavy-or-residual-oil'!F15,'BIFUbC-LPG-propane-or-butane'!F15,'BIFUbC-hydrogen'!F15)</f>
        <v>1322622396953131</v>
      </c>
      <c r="G16" s="20">
        <f>SUM('BIFUbC-electricity'!G15,'BIFUbC-coal'!G15,'BIFUbC-natural-gas'!G15,'BIFUbC-biomass'!G15,'BIFUbC-heat'!G15,'BIFUbC-crude-oil'!G15,'BIFUbC-petroleum-diesel'!G15,'BIFUbC-heavy-or-residual-oil'!G15,'BIFUbC-LPG-propane-or-butane'!G15,'BIFUbC-hydrogen'!G15)</f>
        <v>1356297712870316.3</v>
      </c>
      <c r="H16" s="20">
        <f>SUM('BIFUbC-electricity'!H15,'BIFUbC-coal'!H15,'BIFUbC-natural-gas'!H15,'BIFUbC-biomass'!H15,'BIFUbC-heat'!H15,'BIFUbC-crude-oil'!H15,'BIFUbC-petroleum-diesel'!H15,'BIFUbC-heavy-or-residual-oil'!H15,'BIFUbC-LPG-propane-or-butane'!H15,'BIFUbC-hydrogen'!H15)</f>
        <v>1365157012570768</v>
      </c>
      <c r="I16" s="20">
        <f>SUM('BIFUbC-electricity'!I15,'BIFUbC-coal'!I15,'BIFUbC-natural-gas'!I15,'BIFUbC-biomass'!I15,'BIFUbC-heat'!I15,'BIFUbC-crude-oil'!I15,'BIFUbC-petroleum-diesel'!I15,'BIFUbC-heavy-or-residual-oil'!I15,'BIFUbC-LPG-propane-or-butane'!I15,'BIFUbC-hydrogen'!I15)</f>
        <v>1374016312271222</v>
      </c>
      <c r="J16" s="20">
        <f>SUM('BIFUbC-electricity'!J15,'BIFUbC-coal'!J15,'BIFUbC-natural-gas'!J15,'BIFUbC-biomass'!J15,'BIFUbC-heat'!J15,'BIFUbC-crude-oil'!J15,'BIFUbC-petroleum-diesel'!J15,'BIFUbC-heavy-or-residual-oil'!J15,'BIFUbC-LPG-propane-or-butane'!J15,'BIFUbC-hydrogen'!J15)</f>
        <v>1382875611971676.5</v>
      </c>
      <c r="K16" s="20">
        <f>SUM('BIFUbC-electricity'!K15,'BIFUbC-coal'!K15,'BIFUbC-natural-gas'!K15,'BIFUbC-biomass'!K15,'BIFUbC-heat'!K15,'BIFUbC-crude-oil'!K15,'BIFUbC-petroleum-diesel'!K15,'BIFUbC-heavy-or-residual-oil'!K15,'BIFUbC-LPG-propane-or-butane'!K15,'BIFUbC-hydrogen'!K15)</f>
        <v>1391734911672130.5</v>
      </c>
      <c r="L16" s="20">
        <f>SUM('BIFUbC-electricity'!L15,'BIFUbC-coal'!L15,'BIFUbC-natural-gas'!L15,'BIFUbC-biomass'!L15,'BIFUbC-heat'!L15,'BIFUbC-crude-oil'!L15,'BIFUbC-petroleum-diesel'!L15,'BIFUbC-heavy-or-residual-oil'!L15,'BIFUbC-LPG-propane-or-butane'!L15,'BIFUbC-hydrogen'!L15)</f>
        <v>1400594211372586.5</v>
      </c>
      <c r="M16" s="20">
        <f>SUM('BIFUbC-electricity'!M15,'BIFUbC-coal'!M15,'BIFUbC-natural-gas'!M15,'BIFUbC-biomass'!M15,'BIFUbC-heat'!M15,'BIFUbC-crude-oil'!M15,'BIFUbC-petroleum-diesel'!M15,'BIFUbC-heavy-or-residual-oil'!M15,'BIFUbC-LPG-propane-or-butane'!M15,'BIFUbC-hydrogen'!M15)</f>
        <v>1398968287971877</v>
      </c>
      <c r="N16" s="20">
        <f>SUM('BIFUbC-electricity'!N15,'BIFUbC-coal'!N15,'BIFUbC-natural-gas'!N15,'BIFUbC-biomass'!N15,'BIFUbC-heat'!N15,'BIFUbC-crude-oil'!N15,'BIFUbC-petroleum-diesel'!N15,'BIFUbC-heavy-or-residual-oil'!N15,'BIFUbC-LPG-propane-or-butane'!N15,'BIFUbC-hydrogen'!N15)</f>
        <v>1397342364571167</v>
      </c>
      <c r="O16" s="20">
        <f>SUM('BIFUbC-electricity'!O15,'BIFUbC-coal'!O15,'BIFUbC-natural-gas'!O15,'BIFUbC-biomass'!O15,'BIFUbC-heat'!O15,'BIFUbC-crude-oil'!O15,'BIFUbC-petroleum-diesel'!O15,'BIFUbC-heavy-or-residual-oil'!O15,'BIFUbC-LPG-propane-or-butane'!O15,'BIFUbC-hydrogen'!O15)</f>
        <v>1395716441170457.3</v>
      </c>
      <c r="P16" s="20">
        <f>SUM('BIFUbC-electricity'!P15,'BIFUbC-coal'!P15,'BIFUbC-natural-gas'!P15,'BIFUbC-biomass'!P15,'BIFUbC-heat'!P15,'BIFUbC-crude-oil'!P15,'BIFUbC-petroleum-diesel'!P15,'BIFUbC-heavy-or-residual-oil'!P15,'BIFUbC-LPG-propane-or-butane'!P15,'BIFUbC-hydrogen'!P15)</f>
        <v>1394090517769747</v>
      </c>
      <c r="Q16" s="20">
        <f>SUM('BIFUbC-electricity'!Q15,'BIFUbC-coal'!Q15,'BIFUbC-natural-gas'!Q15,'BIFUbC-biomass'!Q15,'BIFUbC-heat'!Q15,'BIFUbC-crude-oil'!Q15,'BIFUbC-petroleum-diesel'!Q15,'BIFUbC-heavy-or-residual-oil'!Q15,'BIFUbC-LPG-propane-or-butane'!Q15,'BIFUbC-hydrogen'!Q15)</f>
        <v>1392464594369036.5</v>
      </c>
      <c r="R16" s="20">
        <f>SUM('BIFUbC-electricity'!R15,'BIFUbC-coal'!R15,'BIFUbC-natural-gas'!R15,'BIFUbC-biomass'!R15,'BIFUbC-heat'!R15,'BIFUbC-crude-oil'!R15,'BIFUbC-petroleum-diesel'!R15,'BIFUbC-heavy-or-residual-oil'!R15,'BIFUbC-LPG-propane-or-butane'!R15,'BIFUbC-hydrogen'!R15)</f>
        <v>1385040866061404.3</v>
      </c>
      <c r="S16" s="20">
        <f>SUM('BIFUbC-electricity'!S15,'BIFUbC-coal'!S15,'BIFUbC-natural-gas'!S15,'BIFUbC-biomass'!S15,'BIFUbC-heat'!S15,'BIFUbC-crude-oil'!S15,'BIFUbC-petroleum-diesel'!S15,'BIFUbC-heavy-or-residual-oil'!S15,'BIFUbC-LPG-propane-or-butane'!S15,'BIFUbC-hydrogen'!S15)</f>
        <v>1377617137753772.5</v>
      </c>
      <c r="T16" s="20">
        <f>SUM('BIFUbC-electricity'!T15,'BIFUbC-coal'!T15,'BIFUbC-natural-gas'!T15,'BIFUbC-biomass'!T15,'BIFUbC-heat'!T15,'BIFUbC-crude-oil'!T15,'BIFUbC-petroleum-diesel'!T15,'BIFUbC-heavy-or-residual-oil'!T15,'BIFUbC-LPG-propane-or-butane'!T15,'BIFUbC-hydrogen'!T15)</f>
        <v>1370193409446140.5</v>
      </c>
      <c r="U16" s="20">
        <f>SUM('BIFUbC-electricity'!U15,'BIFUbC-coal'!U15,'BIFUbC-natural-gas'!U15,'BIFUbC-biomass'!U15,'BIFUbC-heat'!U15,'BIFUbC-crude-oil'!U15,'BIFUbC-petroleum-diesel'!U15,'BIFUbC-heavy-or-residual-oil'!U15,'BIFUbC-LPG-propane-or-butane'!U15,'BIFUbC-hydrogen'!U15)</f>
        <v>1362769681138508.8</v>
      </c>
      <c r="V16" s="20">
        <f>SUM('BIFUbC-electricity'!V15,'BIFUbC-coal'!V15,'BIFUbC-natural-gas'!V15,'BIFUbC-biomass'!V15,'BIFUbC-heat'!V15,'BIFUbC-crude-oil'!V15,'BIFUbC-petroleum-diesel'!V15,'BIFUbC-heavy-or-residual-oil'!V15,'BIFUbC-LPG-propane-or-butane'!V15,'BIFUbC-hydrogen'!V15)</f>
        <v>1355345952830876.8</v>
      </c>
      <c r="W16" s="20">
        <f>SUM('BIFUbC-electricity'!W15,'BIFUbC-coal'!W15,'BIFUbC-natural-gas'!W15,'BIFUbC-biomass'!W15,'BIFUbC-heat'!W15,'BIFUbC-crude-oil'!W15,'BIFUbC-petroleum-diesel'!W15,'BIFUbC-heavy-or-residual-oil'!W15,'BIFUbC-LPG-propane-or-butane'!W15,'BIFUbC-hydrogen'!W15)</f>
        <v>1355652631065806.3</v>
      </c>
      <c r="X16" s="20">
        <f>SUM('BIFUbC-electricity'!X15,'BIFUbC-coal'!X15,'BIFUbC-natural-gas'!X15,'BIFUbC-biomass'!X15,'BIFUbC-heat'!X15,'BIFUbC-crude-oil'!X15,'BIFUbC-petroleum-diesel'!X15,'BIFUbC-heavy-or-residual-oil'!X15,'BIFUbC-LPG-propane-or-butane'!X15,'BIFUbC-hydrogen'!X15)</f>
        <v>1350688577567171.8</v>
      </c>
      <c r="Y16" s="20">
        <f>SUM('BIFUbC-electricity'!Y15,'BIFUbC-coal'!Y15,'BIFUbC-natural-gas'!Y15,'BIFUbC-biomass'!Y15,'BIFUbC-heat'!Y15,'BIFUbC-crude-oil'!Y15,'BIFUbC-petroleum-diesel'!Y15,'BIFUbC-heavy-or-residual-oil'!Y15,'BIFUbC-LPG-propane-or-butane'!Y15,'BIFUbC-hydrogen'!Y15)</f>
        <v>1345724524068537</v>
      </c>
      <c r="Z16" s="20">
        <f>SUM('BIFUbC-electricity'!Z15,'BIFUbC-coal'!Z15,'BIFUbC-natural-gas'!Z15,'BIFUbC-biomass'!Z15,'BIFUbC-heat'!Z15,'BIFUbC-crude-oil'!Z15,'BIFUbC-petroleum-diesel'!Z15,'BIFUbC-heavy-or-residual-oil'!Z15,'BIFUbC-LPG-propane-or-butane'!Z15,'BIFUbC-hydrogen'!Z15)</f>
        <v>1340760470569902.8</v>
      </c>
      <c r="AA16" s="20">
        <f>SUM('BIFUbC-electricity'!AA15,'BIFUbC-coal'!AA15,'BIFUbC-natural-gas'!AA15,'BIFUbC-biomass'!AA15,'BIFUbC-heat'!AA15,'BIFUbC-crude-oil'!AA15,'BIFUbC-petroleum-diesel'!AA15,'BIFUbC-heavy-or-residual-oil'!AA15,'BIFUbC-LPG-propane-or-butane'!AA15,'BIFUbC-hydrogen'!AA15)</f>
        <v>1335796417071268.3</v>
      </c>
      <c r="AB16" s="20">
        <f>SUM('BIFUbC-electricity'!AB15,'BIFUbC-coal'!AB15,'BIFUbC-natural-gas'!AB15,'BIFUbC-biomass'!AB15,'BIFUbC-heat'!AB15,'BIFUbC-crude-oil'!AB15,'BIFUbC-petroleum-diesel'!AB15,'BIFUbC-heavy-or-residual-oil'!AB15,'BIFUbC-LPG-propane-or-butane'!AB15,'BIFUbC-hydrogen'!AB15)</f>
        <v>1330832363572631.8</v>
      </c>
      <c r="AC16" s="20">
        <f>SUM('BIFUbC-electricity'!AC15,'BIFUbC-coal'!AC15,'BIFUbC-natural-gas'!AC15,'BIFUbC-biomass'!AC15,'BIFUbC-heat'!AC15,'BIFUbC-crude-oil'!AC15,'BIFUbC-petroleum-diesel'!AC15,'BIFUbC-heavy-or-residual-oil'!AC15,'BIFUbC-LPG-propane-or-butane'!AC15,'BIFUbC-hydrogen'!AC15)</f>
        <v>1325868310073997.3</v>
      </c>
      <c r="AD16" s="20">
        <f>SUM('BIFUbC-electricity'!AD15,'BIFUbC-coal'!AD15,'BIFUbC-natural-gas'!AD15,'BIFUbC-biomass'!AD15,'BIFUbC-heat'!AD15,'BIFUbC-crude-oil'!AD15,'BIFUbC-petroleum-diesel'!AD15,'BIFUbC-heavy-or-residual-oil'!AD15,'BIFUbC-LPG-propane-or-butane'!AD15,'BIFUbC-hydrogen'!AD15)</f>
        <v>1320904256575362.8</v>
      </c>
      <c r="AE16" s="20">
        <f>SUM('BIFUbC-electricity'!AE15,'BIFUbC-coal'!AE15,'BIFUbC-natural-gas'!AE15,'BIFUbC-biomass'!AE15,'BIFUbC-heat'!AE15,'BIFUbC-crude-oil'!AE15,'BIFUbC-petroleum-diesel'!AE15,'BIFUbC-heavy-or-residual-oil'!AE15,'BIFUbC-LPG-propane-or-butane'!AE15,'BIFUbC-hydrogen'!AE15)</f>
        <v>1315940203076728.8</v>
      </c>
      <c r="AF16" s="20">
        <f>SUM('BIFUbC-electricity'!AF15,'BIFUbC-coal'!AF15,'BIFUbC-natural-gas'!AF15,'BIFUbC-biomass'!AF15,'BIFUbC-heat'!AF15,'BIFUbC-crude-oil'!AF15,'BIFUbC-petroleum-diesel'!AF15,'BIFUbC-heavy-or-residual-oil'!AF15,'BIFUbC-LPG-propane-or-butane'!AF15,'BIFUbC-hydrogen'!AF15)</f>
        <v>1310976149578093.8</v>
      </c>
    </row>
    <row r="17" spans="1:32">
      <c r="A17" s="14" t="s">
        <v>16</v>
      </c>
      <c r="B17" s="20">
        <f>SUM('BIFUbC-electricity'!B16,'BIFUbC-coal'!B16,'BIFUbC-natural-gas'!B16,'BIFUbC-biomass'!B16,'BIFUbC-heat'!B16,'BIFUbC-crude-oil'!B16,'BIFUbC-petroleum-diesel'!B16,'BIFUbC-heavy-or-residual-oil'!B16,'BIFUbC-LPG-propane-or-butane'!B16,'BIFUbC-hydrogen'!B16)</f>
        <v>110888212409950.97</v>
      </c>
      <c r="C17" s="20">
        <f>SUM('BIFUbC-electricity'!C16,'BIFUbC-coal'!C16,'BIFUbC-natural-gas'!C16,'BIFUbC-biomass'!C16,'BIFUbC-heat'!C16,'BIFUbC-crude-oil'!C16,'BIFUbC-petroleum-diesel'!C16,'BIFUbC-heavy-or-residual-oil'!C16,'BIFUbC-LPG-propane-or-butane'!C16,'BIFUbC-hydrogen'!C16)</f>
        <v>110982580838922.48</v>
      </c>
      <c r="D17" s="20">
        <f>SUM('BIFUbC-electricity'!D16,'BIFUbC-coal'!D16,'BIFUbC-natural-gas'!D16,'BIFUbC-biomass'!D16,'BIFUbC-heat'!D16,'BIFUbC-crude-oil'!D16,'BIFUbC-petroleum-diesel'!D16,'BIFUbC-heavy-or-residual-oil'!D16,'BIFUbC-LPG-propane-or-butane'!D16,'BIFUbC-hydrogen'!D16)</f>
        <v>111076949267894.03</v>
      </c>
      <c r="E17" s="20">
        <f>SUM('BIFUbC-electricity'!E16,'BIFUbC-coal'!E16,'BIFUbC-natural-gas'!E16,'BIFUbC-biomass'!E16,'BIFUbC-heat'!E16,'BIFUbC-crude-oil'!E16,'BIFUbC-petroleum-diesel'!E16,'BIFUbC-heavy-or-residual-oil'!E16,'BIFUbC-LPG-propane-or-butane'!E16,'BIFUbC-hydrogen'!E16)</f>
        <v>111171317696865.5</v>
      </c>
      <c r="F17" s="20">
        <f>SUM('BIFUbC-electricity'!F16,'BIFUbC-coal'!F16,'BIFUbC-natural-gas'!F16,'BIFUbC-biomass'!F16,'BIFUbC-heat'!F16,'BIFUbC-crude-oil'!F16,'BIFUbC-petroleum-diesel'!F16,'BIFUbC-heavy-or-residual-oil'!F16,'BIFUbC-LPG-propane-or-butane'!F16,'BIFUbC-hydrogen'!F16)</f>
        <v>111265686125837.05</v>
      </c>
      <c r="G17" s="20">
        <f>SUM('BIFUbC-electricity'!G16,'BIFUbC-coal'!G16,'BIFUbC-natural-gas'!G16,'BIFUbC-biomass'!G16,'BIFUbC-heat'!G16,'BIFUbC-crude-oil'!G16,'BIFUbC-petroleum-diesel'!G16,'BIFUbC-heavy-or-residual-oil'!G16,'BIFUbC-LPG-propane-or-butane'!G16,'BIFUbC-hydrogen'!G16)</f>
        <v>111360054554808.56</v>
      </c>
      <c r="H17" s="20">
        <f>SUM('BIFUbC-electricity'!H16,'BIFUbC-coal'!H16,'BIFUbC-natural-gas'!H16,'BIFUbC-biomass'!H16,'BIFUbC-heat'!H16,'BIFUbC-crude-oil'!H16,'BIFUbC-petroleum-diesel'!H16,'BIFUbC-heavy-or-residual-oil'!H16,'BIFUbC-LPG-propane-or-butane'!H16,'BIFUbC-hydrogen'!H16)</f>
        <v>110942440699108.75</v>
      </c>
      <c r="I17" s="20">
        <f>SUM('BIFUbC-electricity'!I16,'BIFUbC-coal'!I16,'BIFUbC-natural-gas'!I16,'BIFUbC-biomass'!I16,'BIFUbC-heat'!I16,'BIFUbC-crude-oil'!I16,'BIFUbC-petroleum-diesel'!I16,'BIFUbC-heavy-or-residual-oil'!I16,'BIFUbC-LPG-propane-or-butane'!I16,'BIFUbC-hydrogen'!I16)</f>
        <v>110524826843408.94</v>
      </c>
      <c r="J17" s="20">
        <f>SUM('BIFUbC-electricity'!J16,'BIFUbC-coal'!J16,'BIFUbC-natural-gas'!J16,'BIFUbC-biomass'!J16,'BIFUbC-heat'!J16,'BIFUbC-crude-oil'!J16,'BIFUbC-petroleum-diesel'!J16,'BIFUbC-heavy-or-residual-oil'!J16,'BIFUbC-LPG-propane-or-butane'!J16,'BIFUbC-hydrogen'!J16)</f>
        <v>110107212987709.13</v>
      </c>
      <c r="K17" s="20">
        <f>SUM('BIFUbC-electricity'!K16,'BIFUbC-coal'!K16,'BIFUbC-natural-gas'!K16,'BIFUbC-biomass'!K16,'BIFUbC-heat'!K16,'BIFUbC-crude-oil'!K16,'BIFUbC-petroleum-diesel'!K16,'BIFUbC-heavy-or-residual-oil'!K16,'BIFUbC-LPG-propane-or-butane'!K16,'BIFUbC-hydrogen'!K16)</f>
        <v>109689599132009.33</v>
      </c>
      <c r="L17" s="20">
        <f>SUM('BIFUbC-electricity'!L16,'BIFUbC-coal'!L16,'BIFUbC-natural-gas'!L16,'BIFUbC-biomass'!L16,'BIFUbC-heat'!L16,'BIFUbC-crude-oil'!L16,'BIFUbC-petroleum-diesel'!L16,'BIFUbC-heavy-or-residual-oil'!L16,'BIFUbC-LPG-propane-or-butane'!L16,'BIFUbC-hydrogen'!L16)</f>
        <v>109271985276309.53</v>
      </c>
      <c r="M17" s="20">
        <f>SUM('BIFUbC-electricity'!M16,'BIFUbC-coal'!M16,'BIFUbC-natural-gas'!M16,'BIFUbC-biomass'!M16,'BIFUbC-heat'!M16,'BIFUbC-crude-oil'!M16,'BIFUbC-petroleum-diesel'!M16,'BIFUbC-heavy-or-residual-oil'!M16,'BIFUbC-LPG-propane-or-butane'!M16,'BIFUbC-hydrogen'!M16)</f>
        <v>108744800258175.94</v>
      </c>
      <c r="N17" s="20">
        <f>SUM('BIFUbC-electricity'!N16,'BIFUbC-coal'!N16,'BIFUbC-natural-gas'!N16,'BIFUbC-biomass'!N16,'BIFUbC-heat'!N16,'BIFUbC-crude-oil'!N16,'BIFUbC-petroleum-diesel'!N16,'BIFUbC-heavy-or-residual-oil'!N16,'BIFUbC-LPG-propane-or-butane'!N16,'BIFUbC-hydrogen'!N16)</f>
        <v>108217615240042.33</v>
      </c>
      <c r="O17" s="20">
        <f>SUM('BIFUbC-electricity'!O16,'BIFUbC-coal'!O16,'BIFUbC-natural-gas'!O16,'BIFUbC-biomass'!O16,'BIFUbC-heat'!O16,'BIFUbC-crude-oil'!O16,'BIFUbC-petroleum-diesel'!O16,'BIFUbC-heavy-or-residual-oil'!O16,'BIFUbC-LPG-propane-or-butane'!O16,'BIFUbC-hydrogen'!O16)</f>
        <v>107690430221908.72</v>
      </c>
      <c r="P17" s="20">
        <f>SUM('BIFUbC-electricity'!P16,'BIFUbC-coal'!P16,'BIFUbC-natural-gas'!P16,'BIFUbC-biomass'!P16,'BIFUbC-heat'!P16,'BIFUbC-crude-oil'!P16,'BIFUbC-petroleum-diesel'!P16,'BIFUbC-heavy-or-residual-oil'!P16,'BIFUbC-LPG-propane-or-butane'!P16,'BIFUbC-hydrogen'!P16)</f>
        <v>107163245203775.09</v>
      </c>
      <c r="Q17" s="20">
        <f>SUM('BIFUbC-electricity'!Q16,'BIFUbC-coal'!Q16,'BIFUbC-natural-gas'!Q16,'BIFUbC-biomass'!Q16,'BIFUbC-heat'!Q16,'BIFUbC-crude-oil'!Q16,'BIFUbC-petroleum-diesel'!Q16,'BIFUbC-heavy-or-residual-oil'!Q16,'BIFUbC-LPG-propane-or-butane'!Q16,'BIFUbC-hydrogen'!Q16)</f>
        <v>106636060185641.48</v>
      </c>
      <c r="R17" s="20">
        <f>SUM('BIFUbC-electricity'!R16,'BIFUbC-coal'!R16,'BIFUbC-natural-gas'!R16,'BIFUbC-biomass'!R16,'BIFUbC-heat'!R16,'BIFUbC-crude-oil'!R16,'BIFUbC-petroleum-diesel'!R16,'BIFUbC-heavy-or-residual-oil'!R16,'BIFUbC-LPG-propane-or-butane'!R16,'BIFUbC-hydrogen'!R16)</f>
        <v>106204909730363.08</v>
      </c>
      <c r="S17" s="20">
        <f>SUM('BIFUbC-electricity'!S16,'BIFUbC-coal'!S16,'BIFUbC-natural-gas'!S16,'BIFUbC-biomass'!S16,'BIFUbC-heat'!S16,'BIFUbC-crude-oil'!S16,'BIFUbC-petroleum-diesel'!S16,'BIFUbC-heavy-or-residual-oil'!S16,'BIFUbC-LPG-propane-or-butane'!S16,'BIFUbC-hydrogen'!S16)</f>
        <v>105773759275084.64</v>
      </c>
      <c r="T17" s="20">
        <f>SUM('BIFUbC-electricity'!T16,'BIFUbC-coal'!T16,'BIFUbC-natural-gas'!T16,'BIFUbC-biomass'!T16,'BIFUbC-heat'!T16,'BIFUbC-crude-oil'!T16,'BIFUbC-petroleum-diesel'!T16,'BIFUbC-heavy-or-residual-oil'!T16,'BIFUbC-LPG-propane-or-butane'!T16,'BIFUbC-hydrogen'!T16)</f>
        <v>105342608819806.22</v>
      </c>
      <c r="U17" s="20">
        <f>SUM('BIFUbC-electricity'!U16,'BIFUbC-coal'!U16,'BIFUbC-natural-gas'!U16,'BIFUbC-biomass'!U16,'BIFUbC-heat'!U16,'BIFUbC-crude-oil'!U16,'BIFUbC-petroleum-diesel'!U16,'BIFUbC-heavy-or-residual-oil'!U16,'BIFUbC-LPG-propane-or-butane'!U16,'BIFUbC-hydrogen'!U16)</f>
        <v>104911458364527.81</v>
      </c>
      <c r="V17" s="20">
        <f>SUM('BIFUbC-electricity'!V16,'BIFUbC-coal'!V16,'BIFUbC-natural-gas'!V16,'BIFUbC-biomass'!V16,'BIFUbC-heat'!V16,'BIFUbC-crude-oil'!V16,'BIFUbC-petroleum-diesel'!V16,'BIFUbC-heavy-or-residual-oil'!V16,'BIFUbC-LPG-propane-or-butane'!V16,'BIFUbC-hydrogen'!V16)</f>
        <v>104480307909249.38</v>
      </c>
      <c r="W17" s="20">
        <f>SUM('BIFUbC-electricity'!W16,'BIFUbC-coal'!W16,'BIFUbC-natural-gas'!W16,'BIFUbC-biomass'!W16,'BIFUbC-heat'!W16,'BIFUbC-crude-oil'!W16,'BIFUbC-petroleum-diesel'!W16,'BIFUbC-heavy-or-residual-oil'!W16,'BIFUbC-LPG-propane-or-butane'!W16,'BIFUbC-hydrogen'!W16)</f>
        <v>103921111370164.06</v>
      </c>
      <c r="X17" s="20">
        <f>SUM('BIFUbC-electricity'!X16,'BIFUbC-coal'!X16,'BIFUbC-natural-gas'!X16,'BIFUbC-biomass'!X16,'BIFUbC-heat'!X16,'BIFUbC-crude-oil'!X16,'BIFUbC-petroleum-diesel'!X16,'BIFUbC-heavy-or-residual-oil'!X16,'BIFUbC-LPG-propane-or-butane'!X16,'BIFUbC-hydrogen'!X16)</f>
        <v>103449218979128.77</v>
      </c>
      <c r="Y17" s="20">
        <f>SUM('BIFUbC-electricity'!Y16,'BIFUbC-coal'!Y16,'BIFUbC-natural-gas'!Y16,'BIFUbC-biomass'!Y16,'BIFUbC-heat'!Y16,'BIFUbC-crude-oil'!Y16,'BIFUbC-petroleum-diesel'!Y16,'BIFUbC-heavy-or-residual-oil'!Y16,'BIFUbC-LPG-propane-or-butane'!Y16,'BIFUbC-hydrogen'!Y16)</f>
        <v>102977326588093.73</v>
      </c>
      <c r="Z17" s="20">
        <f>SUM('BIFUbC-electricity'!Z16,'BIFUbC-coal'!Z16,'BIFUbC-natural-gas'!Z16,'BIFUbC-biomass'!Z16,'BIFUbC-heat'!Z16,'BIFUbC-crude-oil'!Z16,'BIFUbC-petroleum-diesel'!Z16,'BIFUbC-heavy-or-residual-oil'!Z16,'BIFUbC-LPG-propane-or-butane'!Z16,'BIFUbC-hydrogen'!Z16)</f>
        <v>102505434197058.44</v>
      </c>
      <c r="AA17" s="20">
        <f>SUM('BIFUbC-electricity'!AA16,'BIFUbC-coal'!AA16,'BIFUbC-natural-gas'!AA16,'BIFUbC-biomass'!AA16,'BIFUbC-heat'!AA16,'BIFUbC-crude-oil'!AA16,'BIFUbC-petroleum-diesel'!AA16,'BIFUbC-heavy-or-residual-oil'!AA16,'BIFUbC-LPG-propane-or-butane'!AA16,'BIFUbC-hydrogen'!AA16)</f>
        <v>102033541806023.39</v>
      </c>
      <c r="AB17" s="20">
        <f>SUM('BIFUbC-electricity'!AB16,'BIFUbC-coal'!AB16,'BIFUbC-natural-gas'!AB16,'BIFUbC-biomass'!AB16,'BIFUbC-heat'!AB16,'BIFUbC-crude-oil'!AB16,'BIFUbC-petroleum-diesel'!AB16,'BIFUbC-heavy-or-residual-oil'!AB16,'BIFUbC-LPG-propane-or-butane'!AB16,'BIFUbC-hydrogen'!AB16)</f>
        <v>101561649414988.16</v>
      </c>
      <c r="AC17" s="20">
        <f>SUM('BIFUbC-electricity'!AC16,'BIFUbC-coal'!AC16,'BIFUbC-natural-gas'!AC16,'BIFUbC-biomass'!AC16,'BIFUbC-heat'!AC16,'BIFUbC-crude-oil'!AC16,'BIFUbC-petroleum-diesel'!AC16,'BIFUbC-heavy-or-residual-oil'!AC16,'BIFUbC-LPG-propane-or-butane'!AC16,'BIFUbC-hydrogen'!AC16)</f>
        <v>101089757023953.11</v>
      </c>
      <c r="AD17" s="20">
        <f>SUM('BIFUbC-electricity'!AD16,'BIFUbC-coal'!AD16,'BIFUbC-natural-gas'!AD16,'BIFUbC-biomass'!AD16,'BIFUbC-heat'!AD16,'BIFUbC-crude-oil'!AD16,'BIFUbC-petroleum-diesel'!AD16,'BIFUbC-heavy-or-residual-oil'!AD16,'BIFUbC-LPG-propane-or-butane'!AD16,'BIFUbC-hydrogen'!AD16)</f>
        <v>100617864632917.83</v>
      </c>
      <c r="AE17" s="20">
        <f>SUM('BIFUbC-electricity'!AE16,'BIFUbC-coal'!AE16,'BIFUbC-natural-gas'!AE16,'BIFUbC-biomass'!AE16,'BIFUbC-heat'!AE16,'BIFUbC-crude-oil'!AE16,'BIFUbC-petroleum-diesel'!AE16,'BIFUbC-heavy-or-residual-oil'!AE16,'BIFUbC-LPG-propane-or-butane'!AE16,'BIFUbC-hydrogen'!AE16)</f>
        <v>100145972241882.55</v>
      </c>
      <c r="AF17" s="20">
        <f>SUM('BIFUbC-electricity'!AF16,'BIFUbC-coal'!AF16,'BIFUbC-natural-gas'!AF16,'BIFUbC-biomass'!AF16,'BIFUbC-heat'!AF16,'BIFUbC-crude-oil'!AF16,'BIFUbC-petroleum-diesel'!AF16,'BIFUbC-heavy-or-residual-oil'!AF16,'BIFUbC-LPG-propane-or-butane'!AF16,'BIFUbC-hydrogen'!AF16)</f>
        <v>99674079850847.5</v>
      </c>
    </row>
    <row r="18" spans="1:32">
      <c r="A18" s="14" t="s">
        <v>17</v>
      </c>
      <c r="B18" s="20">
        <f>SUM('BIFUbC-electricity'!B17,'BIFUbC-coal'!B17,'BIFUbC-natural-gas'!B17,'BIFUbC-biomass'!B17,'BIFUbC-heat'!B17,'BIFUbC-crude-oil'!B17,'BIFUbC-petroleum-diesel'!B17,'BIFUbC-heavy-or-residual-oil'!B17,'BIFUbC-LPG-propane-or-butane'!B17,'BIFUbC-hydrogen'!B17)</f>
        <v>69430590871325.219</v>
      </c>
      <c r="C18" s="20">
        <f>SUM('BIFUbC-electricity'!C17,'BIFUbC-coal'!C17,'BIFUbC-natural-gas'!C17,'BIFUbC-biomass'!C17,'BIFUbC-heat'!C17,'BIFUbC-crude-oil'!C17,'BIFUbC-petroleum-diesel'!C17,'BIFUbC-heavy-or-residual-oil'!C17,'BIFUbC-LPG-propane-or-butane'!C17,'BIFUbC-hydrogen'!C17)</f>
        <v>68987257266085.242</v>
      </c>
      <c r="D18" s="20">
        <f>SUM('BIFUbC-electricity'!D17,'BIFUbC-coal'!D17,'BIFUbC-natural-gas'!D17,'BIFUbC-biomass'!D17,'BIFUbC-heat'!D17,'BIFUbC-crude-oil'!D17,'BIFUbC-petroleum-diesel'!D17,'BIFUbC-heavy-or-residual-oil'!D17,'BIFUbC-LPG-propane-or-butane'!D17,'BIFUbC-hydrogen'!D17)</f>
        <v>68543923660845.273</v>
      </c>
      <c r="E18" s="20">
        <f>SUM('BIFUbC-electricity'!E17,'BIFUbC-coal'!E17,'BIFUbC-natural-gas'!E17,'BIFUbC-biomass'!E17,'BIFUbC-heat'!E17,'BIFUbC-crude-oil'!E17,'BIFUbC-petroleum-diesel'!E17,'BIFUbC-heavy-or-residual-oil'!E17,'BIFUbC-LPG-propane-or-butane'!E17,'BIFUbC-hydrogen'!E17)</f>
        <v>68100590055605.297</v>
      </c>
      <c r="F18" s="20">
        <f>SUM('BIFUbC-electricity'!F17,'BIFUbC-coal'!F17,'BIFUbC-natural-gas'!F17,'BIFUbC-biomass'!F17,'BIFUbC-heat'!F17,'BIFUbC-crude-oil'!F17,'BIFUbC-petroleum-diesel'!F17,'BIFUbC-heavy-or-residual-oil'!F17,'BIFUbC-LPG-propane-or-butane'!F17,'BIFUbC-hydrogen'!F17)</f>
        <v>67657256450365.313</v>
      </c>
      <c r="G18" s="20">
        <f>SUM('BIFUbC-electricity'!G17,'BIFUbC-coal'!G17,'BIFUbC-natural-gas'!G17,'BIFUbC-biomass'!G17,'BIFUbC-heat'!G17,'BIFUbC-crude-oil'!G17,'BIFUbC-petroleum-diesel'!G17,'BIFUbC-heavy-or-residual-oil'!G17,'BIFUbC-LPG-propane-or-butane'!G17,'BIFUbC-hydrogen'!G17)</f>
        <v>67213922845125.344</v>
      </c>
      <c r="H18" s="20">
        <f>SUM('BIFUbC-electricity'!H17,'BIFUbC-coal'!H17,'BIFUbC-natural-gas'!H17,'BIFUbC-biomass'!H17,'BIFUbC-heat'!H17,'BIFUbC-crude-oil'!H17,'BIFUbC-petroleum-diesel'!H17,'BIFUbC-heavy-or-residual-oil'!H17,'BIFUbC-LPG-propane-or-butane'!H17,'BIFUbC-hydrogen'!H17)</f>
        <v>67568086031529.141</v>
      </c>
      <c r="I18" s="20">
        <f>SUM('BIFUbC-electricity'!I17,'BIFUbC-coal'!I17,'BIFUbC-natural-gas'!I17,'BIFUbC-biomass'!I17,'BIFUbC-heat'!I17,'BIFUbC-crude-oil'!I17,'BIFUbC-petroleum-diesel'!I17,'BIFUbC-heavy-or-residual-oil'!I17,'BIFUbC-LPG-propane-or-butane'!I17,'BIFUbC-hydrogen'!I17)</f>
        <v>67922249217932.945</v>
      </c>
      <c r="J18" s="20">
        <f>SUM('BIFUbC-electricity'!J17,'BIFUbC-coal'!J17,'BIFUbC-natural-gas'!J17,'BIFUbC-biomass'!J17,'BIFUbC-heat'!J17,'BIFUbC-crude-oil'!J17,'BIFUbC-petroleum-diesel'!J17,'BIFUbC-heavy-or-residual-oil'!J17,'BIFUbC-LPG-propane-or-butane'!J17,'BIFUbC-hydrogen'!J17)</f>
        <v>68276412404336.727</v>
      </c>
      <c r="K18" s="20">
        <f>SUM('BIFUbC-electricity'!K17,'BIFUbC-coal'!K17,'BIFUbC-natural-gas'!K17,'BIFUbC-biomass'!K17,'BIFUbC-heat'!K17,'BIFUbC-crude-oil'!K17,'BIFUbC-petroleum-diesel'!K17,'BIFUbC-heavy-or-residual-oil'!K17,'BIFUbC-LPG-propane-or-butane'!K17,'BIFUbC-hydrogen'!K17)</f>
        <v>68630575590740.523</v>
      </c>
      <c r="L18" s="20">
        <f>SUM('BIFUbC-electricity'!L17,'BIFUbC-coal'!L17,'BIFUbC-natural-gas'!L17,'BIFUbC-biomass'!L17,'BIFUbC-heat'!L17,'BIFUbC-crude-oil'!L17,'BIFUbC-petroleum-diesel'!L17,'BIFUbC-heavy-or-residual-oil'!L17,'BIFUbC-LPG-propane-or-butane'!L17,'BIFUbC-hydrogen'!L17)</f>
        <v>68984738777144.32</v>
      </c>
      <c r="M18" s="20">
        <f>SUM('BIFUbC-electricity'!M17,'BIFUbC-coal'!M17,'BIFUbC-natural-gas'!M17,'BIFUbC-biomass'!M17,'BIFUbC-heat'!M17,'BIFUbC-crude-oil'!M17,'BIFUbC-petroleum-diesel'!M17,'BIFUbC-heavy-or-residual-oil'!M17,'BIFUbC-LPG-propane-or-butane'!M17,'BIFUbC-hydrogen'!M17)</f>
        <v>69194670448797.922</v>
      </c>
      <c r="N18" s="20">
        <f>SUM('BIFUbC-electricity'!N17,'BIFUbC-coal'!N17,'BIFUbC-natural-gas'!N17,'BIFUbC-biomass'!N17,'BIFUbC-heat'!N17,'BIFUbC-crude-oil'!N17,'BIFUbC-petroleum-diesel'!N17,'BIFUbC-heavy-or-residual-oil'!N17,'BIFUbC-LPG-propane-or-butane'!N17,'BIFUbC-hydrogen'!N17)</f>
        <v>69404602120451.531</v>
      </c>
      <c r="O18" s="20">
        <f>SUM('BIFUbC-electricity'!O17,'BIFUbC-coal'!O17,'BIFUbC-natural-gas'!O17,'BIFUbC-biomass'!O17,'BIFUbC-heat'!O17,'BIFUbC-crude-oil'!O17,'BIFUbC-petroleum-diesel'!O17,'BIFUbC-heavy-or-residual-oil'!O17,'BIFUbC-LPG-propane-or-butane'!O17,'BIFUbC-hydrogen'!O17)</f>
        <v>69614533792105.141</v>
      </c>
      <c r="P18" s="20">
        <f>SUM('BIFUbC-electricity'!P17,'BIFUbC-coal'!P17,'BIFUbC-natural-gas'!P17,'BIFUbC-biomass'!P17,'BIFUbC-heat'!P17,'BIFUbC-crude-oil'!P17,'BIFUbC-petroleum-diesel'!P17,'BIFUbC-heavy-or-residual-oil'!P17,'BIFUbC-LPG-propane-or-butane'!P17,'BIFUbC-hydrogen'!P17)</f>
        <v>69824465463758.75</v>
      </c>
      <c r="Q18" s="20">
        <f>SUM('BIFUbC-electricity'!Q17,'BIFUbC-coal'!Q17,'BIFUbC-natural-gas'!Q17,'BIFUbC-biomass'!Q17,'BIFUbC-heat'!Q17,'BIFUbC-crude-oil'!Q17,'BIFUbC-petroleum-diesel'!Q17,'BIFUbC-heavy-or-residual-oil'!Q17,'BIFUbC-LPG-propane-or-butane'!Q17,'BIFUbC-hydrogen'!Q17)</f>
        <v>70034397135412.352</v>
      </c>
      <c r="R18" s="20">
        <f>SUM('BIFUbC-electricity'!R17,'BIFUbC-coal'!R17,'BIFUbC-natural-gas'!R17,'BIFUbC-biomass'!R17,'BIFUbC-heat'!R17,'BIFUbC-crude-oil'!R17,'BIFUbC-petroleum-diesel'!R17,'BIFUbC-heavy-or-residual-oil'!R17,'BIFUbC-LPG-propane-or-butane'!R17,'BIFUbC-hydrogen'!R17)</f>
        <v>70259332915478.758</v>
      </c>
      <c r="S18" s="20">
        <f>SUM('BIFUbC-electricity'!S17,'BIFUbC-coal'!S17,'BIFUbC-natural-gas'!S17,'BIFUbC-biomass'!S17,'BIFUbC-heat'!S17,'BIFUbC-crude-oil'!S17,'BIFUbC-petroleum-diesel'!S17,'BIFUbC-heavy-or-residual-oil'!S17,'BIFUbC-LPG-propane-or-butane'!S17,'BIFUbC-hydrogen'!S17)</f>
        <v>70484268695545.172</v>
      </c>
      <c r="T18" s="20">
        <f>SUM('BIFUbC-electricity'!T17,'BIFUbC-coal'!T17,'BIFUbC-natural-gas'!T17,'BIFUbC-biomass'!T17,'BIFUbC-heat'!T17,'BIFUbC-crude-oil'!T17,'BIFUbC-petroleum-diesel'!T17,'BIFUbC-heavy-or-residual-oil'!T17,'BIFUbC-LPG-propane-or-butane'!T17,'BIFUbC-hydrogen'!T17)</f>
        <v>70709204475611.594</v>
      </c>
      <c r="U18" s="20">
        <f>SUM('BIFUbC-electricity'!U17,'BIFUbC-coal'!U17,'BIFUbC-natural-gas'!U17,'BIFUbC-biomass'!U17,'BIFUbC-heat'!U17,'BIFUbC-crude-oil'!U17,'BIFUbC-petroleum-diesel'!U17,'BIFUbC-heavy-or-residual-oil'!U17,'BIFUbC-LPG-propane-or-butane'!U17,'BIFUbC-hydrogen'!U17)</f>
        <v>70934140255678</v>
      </c>
      <c r="V18" s="20">
        <f>SUM('BIFUbC-electricity'!V17,'BIFUbC-coal'!V17,'BIFUbC-natural-gas'!V17,'BIFUbC-biomass'!V17,'BIFUbC-heat'!V17,'BIFUbC-crude-oil'!V17,'BIFUbC-petroleum-diesel'!V17,'BIFUbC-heavy-or-residual-oil'!V17,'BIFUbC-LPG-propane-or-butane'!V17,'BIFUbC-hydrogen'!V17)</f>
        <v>71159076035744.406</v>
      </c>
      <c r="W18" s="20">
        <f>SUM('BIFUbC-electricity'!W17,'BIFUbC-coal'!W17,'BIFUbC-natural-gas'!W17,'BIFUbC-biomass'!W17,'BIFUbC-heat'!W17,'BIFUbC-crude-oil'!W17,'BIFUbC-petroleum-diesel'!W17,'BIFUbC-heavy-or-residual-oil'!W17,'BIFUbC-LPG-propane-or-butane'!W17,'BIFUbC-hydrogen'!W17)</f>
        <v>71364006337927.109</v>
      </c>
      <c r="X18" s="20">
        <f>SUM('BIFUbC-electricity'!X17,'BIFUbC-coal'!X17,'BIFUbC-natural-gas'!X17,'BIFUbC-biomass'!X17,'BIFUbC-heat'!X17,'BIFUbC-crude-oil'!X17,'BIFUbC-petroleum-diesel'!X17,'BIFUbC-heavy-or-residual-oil'!X17,'BIFUbC-LPG-propane-or-butane'!X17,'BIFUbC-hydrogen'!X17)</f>
        <v>71582576738666.844</v>
      </c>
      <c r="Y18" s="20">
        <f>SUM('BIFUbC-electricity'!Y17,'BIFUbC-coal'!Y17,'BIFUbC-natural-gas'!Y17,'BIFUbC-biomass'!Y17,'BIFUbC-heat'!Y17,'BIFUbC-crude-oil'!Y17,'BIFUbC-petroleum-diesel'!Y17,'BIFUbC-heavy-or-residual-oil'!Y17,'BIFUbC-LPG-propane-or-butane'!Y17,'BIFUbC-hydrogen'!Y17)</f>
        <v>71801147139406.609</v>
      </c>
      <c r="Z18" s="20">
        <f>SUM('BIFUbC-electricity'!Z17,'BIFUbC-coal'!Z17,'BIFUbC-natural-gas'!Z17,'BIFUbC-biomass'!Z17,'BIFUbC-heat'!Z17,'BIFUbC-crude-oil'!Z17,'BIFUbC-petroleum-diesel'!Z17,'BIFUbC-heavy-or-residual-oil'!Z17,'BIFUbC-LPG-propane-or-butane'!Z17,'BIFUbC-hydrogen'!Z17)</f>
        <v>72019717540146.359</v>
      </c>
      <c r="AA18" s="20">
        <f>SUM('BIFUbC-electricity'!AA17,'BIFUbC-coal'!AA17,'BIFUbC-natural-gas'!AA17,'BIFUbC-biomass'!AA17,'BIFUbC-heat'!AA17,'BIFUbC-crude-oil'!AA17,'BIFUbC-petroleum-diesel'!AA17,'BIFUbC-heavy-or-residual-oil'!AA17,'BIFUbC-LPG-propane-or-butane'!AA17,'BIFUbC-hydrogen'!AA17)</f>
        <v>72238287940886.109</v>
      </c>
      <c r="AB18" s="20">
        <f>SUM('BIFUbC-electricity'!AB17,'BIFUbC-coal'!AB17,'BIFUbC-natural-gas'!AB17,'BIFUbC-biomass'!AB17,'BIFUbC-heat'!AB17,'BIFUbC-crude-oil'!AB17,'BIFUbC-petroleum-diesel'!AB17,'BIFUbC-heavy-or-residual-oil'!AB17,'BIFUbC-LPG-propane-or-butane'!AB17,'BIFUbC-hydrogen'!AB17)</f>
        <v>72456858341625.938</v>
      </c>
      <c r="AC18" s="20">
        <f>SUM('BIFUbC-electricity'!AC17,'BIFUbC-coal'!AC17,'BIFUbC-natural-gas'!AC17,'BIFUbC-biomass'!AC17,'BIFUbC-heat'!AC17,'BIFUbC-crude-oil'!AC17,'BIFUbC-petroleum-diesel'!AC17,'BIFUbC-heavy-or-residual-oil'!AC17,'BIFUbC-LPG-propane-or-butane'!AC17,'BIFUbC-hydrogen'!AC17)</f>
        <v>72675428742365.688</v>
      </c>
      <c r="AD18" s="20">
        <f>SUM('BIFUbC-electricity'!AD17,'BIFUbC-coal'!AD17,'BIFUbC-natural-gas'!AD17,'BIFUbC-biomass'!AD17,'BIFUbC-heat'!AD17,'BIFUbC-crude-oil'!AD17,'BIFUbC-petroleum-diesel'!AD17,'BIFUbC-heavy-or-residual-oil'!AD17,'BIFUbC-LPG-propane-or-butane'!AD17,'BIFUbC-hydrogen'!AD17)</f>
        <v>72893999143105.453</v>
      </c>
      <c r="AE18" s="20">
        <f>SUM('BIFUbC-electricity'!AE17,'BIFUbC-coal'!AE17,'BIFUbC-natural-gas'!AE17,'BIFUbC-biomass'!AE17,'BIFUbC-heat'!AE17,'BIFUbC-crude-oil'!AE17,'BIFUbC-petroleum-diesel'!AE17,'BIFUbC-heavy-or-residual-oil'!AE17,'BIFUbC-LPG-propane-or-butane'!AE17,'BIFUbC-hydrogen'!AE17)</f>
        <v>73112569543845.203</v>
      </c>
      <c r="AF18" s="20">
        <f>SUM('BIFUbC-electricity'!AF17,'BIFUbC-coal'!AF17,'BIFUbC-natural-gas'!AF17,'BIFUbC-biomass'!AF17,'BIFUbC-heat'!AF17,'BIFUbC-crude-oil'!AF17,'BIFUbC-petroleum-diesel'!AF17,'BIFUbC-heavy-or-residual-oil'!AF17,'BIFUbC-LPG-propane-or-butane'!AF17,'BIFUbC-hydrogen'!AF17)</f>
        <v>73331139944584.953</v>
      </c>
    </row>
    <row r="19" spans="1:32">
      <c r="A19" s="14" t="s">
        <v>18</v>
      </c>
      <c r="B19" s="20">
        <f>SUM('BIFUbC-electricity'!B18,'BIFUbC-coal'!B18,'BIFUbC-natural-gas'!B18,'BIFUbC-biomass'!B18,'BIFUbC-heat'!B18,'BIFUbC-crude-oil'!B18,'BIFUbC-petroleum-diesel'!B18,'BIFUbC-heavy-or-residual-oil'!B18,'BIFUbC-LPG-propane-or-butane'!B18,'BIFUbC-hydrogen'!B18)</f>
        <v>263428720870210.56</v>
      </c>
      <c r="C19" s="20">
        <f>SUM('BIFUbC-electricity'!C18,'BIFUbC-coal'!C18,'BIFUbC-natural-gas'!C18,'BIFUbC-biomass'!C18,'BIFUbC-heat'!C18,'BIFUbC-crude-oil'!C18,'BIFUbC-petroleum-diesel'!C18,'BIFUbC-heavy-or-residual-oil'!C18,'BIFUbC-LPG-propane-or-butane'!C18,'BIFUbC-hydrogen'!C18)</f>
        <v>266619656428907.56</v>
      </c>
      <c r="D19" s="20">
        <f>SUM('BIFUbC-electricity'!D18,'BIFUbC-coal'!D18,'BIFUbC-natural-gas'!D18,'BIFUbC-biomass'!D18,'BIFUbC-heat'!D18,'BIFUbC-crude-oil'!D18,'BIFUbC-petroleum-diesel'!D18,'BIFUbC-heavy-or-residual-oil'!D18,'BIFUbC-LPG-propane-or-butane'!D18,'BIFUbC-hydrogen'!D18)</f>
        <v>269810591987604.66</v>
      </c>
      <c r="E19" s="20">
        <f>SUM('BIFUbC-electricity'!E18,'BIFUbC-coal'!E18,'BIFUbC-natural-gas'!E18,'BIFUbC-biomass'!E18,'BIFUbC-heat'!E18,'BIFUbC-crude-oil'!E18,'BIFUbC-petroleum-diesel'!E18,'BIFUbC-heavy-or-residual-oil'!E18,'BIFUbC-LPG-propane-or-butane'!E18,'BIFUbC-hydrogen'!E18)</f>
        <v>273001527546301.75</v>
      </c>
      <c r="F19" s="20">
        <f>SUM('BIFUbC-electricity'!F18,'BIFUbC-coal'!F18,'BIFUbC-natural-gas'!F18,'BIFUbC-biomass'!F18,'BIFUbC-heat'!F18,'BIFUbC-crude-oil'!F18,'BIFUbC-petroleum-diesel'!F18,'BIFUbC-heavy-or-residual-oil'!F18,'BIFUbC-LPG-propane-or-butane'!F18,'BIFUbC-hydrogen'!F18)</f>
        <v>276192463104998.88</v>
      </c>
      <c r="G19" s="20">
        <f>SUM('BIFUbC-electricity'!G18,'BIFUbC-coal'!G18,'BIFUbC-natural-gas'!G18,'BIFUbC-biomass'!G18,'BIFUbC-heat'!G18,'BIFUbC-crude-oil'!G18,'BIFUbC-petroleum-diesel'!G18,'BIFUbC-heavy-or-residual-oil'!G18,'BIFUbC-LPG-propane-or-butane'!G18,'BIFUbC-hydrogen'!G18)</f>
        <v>279383398663696.03</v>
      </c>
      <c r="H19" s="20">
        <f>SUM('BIFUbC-electricity'!H18,'BIFUbC-coal'!H18,'BIFUbC-natural-gas'!H18,'BIFUbC-biomass'!H18,'BIFUbC-heat'!H18,'BIFUbC-crude-oil'!H18,'BIFUbC-petroleum-diesel'!H18,'BIFUbC-heavy-or-residual-oil'!H18,'BIFUbC-LPG-propane-or-butane'!H18,'BIFUbC-hydrogen'!H18)</f>
        <v>284557632048267</v>
      </c>
      <c r="I19" s="20">
        <f>SUM('BIFUbC-electricity'!I18,'BIFUbC-coal'!I18,'BIFUbC-natural-gas'!I18,'BIFUbC-biomass'!I18,'BIFUbC-heat'!I18,'BIFUbC-crude-oil'!I18,'BIFUbC-petroleum-diesel'!I18,'BIFUbC-heavy-or-residual-oil'!I18,'BIFUbC-LPG-propane-or-butane'!I18,'BIFUbC-hydrogen'!I18)</f>
        <v>289731865432839.25</v>
      </c>
      <c r="J19" s="20">
        <f>SUM('BIFUbC-electricity'!J18,'BIFUbC-coal'!J18,'BIFUbC-natural-gas'!J18,'BIFUbC-biomass'!J18,'BIFUbC-heat'!J18,'BIFUbC-crude-oil'!J18,'BIFUbC-petroleum-diesel'!J18,'BIFUbC-heavy-or-residual-oil'!J18,'BIFUbC-LPG-propane-or-butane'!J18,'BIFUbC-hydrogen'!J18)</f>
        <v>294906098817411.44</v>
      </c>
      <c r="K19" s="20">
        <f>SUM('BIFUbC-electricity'!K18,'BIFUbC-coal'!K18,'BIFUbC-natural-gas'!K18,'BIFUbC-biomass'!K18,'BIFUbC-heat'!K18,'BIFUbC-crude-oil'!K18,'BIFUbC-petroleum-diesel'!K18,'BIFUbC-heavy-or-residual-oil'!K18,'BIFUbC-LPG-propane-or-butane'!K18,'BIFUbC-hydrogen'!K18)</f>
        <v>300080332201983.75</v>
      </c>
      <c r="L19" s="20">
        <f>SUM('BIFUbC-electricity'!L18,'BIFUbC-coal'!L18,'BIFUbC-natural-gas'!L18,'BIFUbC-biomass'!L18,'BIFUbC-heat'!L18,'BIFUbC-crude-oil'!L18,'BIFUbC-petroleum-diesel'!L18,'BIFUbC-heavy-or-residual-oil'!L18,'BIFUbC-LPG-propane-or-butane'!L18,'BIFUbC-hydrogen'!L18)</f>
        <v>305254565586557.19</v>
      </c>
      <c r="M19" s="20">
        <f>SUM('BIFUbC-electricity'!M18,'BIFUbC-coal'!M18,'BIFUbC-natural-gas'!M18,'BIFUbC-biomass'!M18,'BIFUbC-heat'!M18,'BIFUbC-crude-oil'!M18,'BIFUbC-petroleum-diesel'!M18,'BIFUbC-heavy-or-residual-oil'!M18,'BIFUbC-LPG-propane-or-butane'!M18,'BIFUbC-hydrogen'!M18)</f>
        <v>309647040865423.19</v>
      </c>
      <c r="N19" s="20">
        <f>SUM('BIFUbC-electricity'!N18,'BIFUbC-coal'!N18,'BIFUbC-natural-gas'!N18,'BIFUbC-biomass'!N18,'BIFUbC-heat'!N18,'BIFUbC-crude-oil'!N18,'BIFUbC-petroleum-diesel'!N18,'BIFUbC-heavy-or-residual-oil'!N18,'BIFUbC-LPG-propane-or-butane'!N18,'BIFUbC-hydrogen'!N18)</f>
        <v>314039516144289.19</v>
      </c>
      <c r="O19" s="20">
        <f>SUM('BIFUbC-electricity'!O18,'BIFUbC-coal'!O18,'BIFUbC-natural-gas'!O18,'BIFUbC-biomass'!O18,'BIFUbC-heat'!O18,'BIFUbC-crude-oil'!O18,'BIFUbC-petroleum-diesel'!O18,'BIFUbC-heavy-or-residual-oil'!O18,'BIFUbC-LPG-propane-or-butane'!O18,'BIFUbC-hydrogen'!O18)</f>
        <v>318431991423155.38</v>
      </c>
      <c r="P19" s="20">
        <f>SUM('BIFUbC-electricity'!P18,'BIFUbC-coal'!P18,'BIFUbC-natural-gas'!P18,'BIFUbC-biomass'!P18,'BIFUbC-heat'!P18,'BIFUbC-crude-oil'!P18,'BIFUbC-petroleum-diesel'!P18,'BIFUbC-heavy-or-residual-oil'!P18,'BIFUbC-LPG-propane-or-butane'!P18,'BIFUbC-hydrogen'!P18)</f>
        <v>322824466702021.5</v>
      </c>
      <c r="Q19" s="20">
        <f>SUM('BIFUbC-electricity'!Q18,'BIFUbC-coal'!Q18,'BIFUbC-natural-gas'!Q18,'BIFUbC-biomass'!Q18,'BIFUbC-heat'!Q18,'BIFUbC-crude-oil'!Q18,'BIFUbC-petroleum-diesel'!Q18,'BIFUbC-heavy-or-residual-oil'!Q18,'BIFUbC-LPG-propane-or-butane'!Q18,'BIFUbC-hydrogen'!Q18)</f>
        <v>327216941980887.69</v>
      </c>
      <c r="R19" s="20">
        <f>SUM('BIFUbC-electricity'!R18,'BIFUbC-coal'!R18,'BIFUbC-natural-gas'!R18,'BIFUbC-biomass'!R18,'BIFUbC-heat'!R18,'BIFUbC-crude-oil'!R18,'BIFUbC-petroleum-diesel'!R18,'BIFUbC-heavy-or-residual-oil'!R18,'BIFUbC-LPG-propane-or-butane'!R18,'BIFUbC-hydrogen'!R18)</f>
        <v>331755762322784</v>
      </c>
      <c r="S19" s="20">
        <f>SUM('BIFUbC-electricity'!S18,'BIFUbC-coal'!S18,'BIFUbC-natural-gas'!S18,'BIFUbC-biomass'!S18,'BIFUbC-heat'!S18,'BIFUbC-crude-oil'!S18,'BIFUbC-petroleum-diesel'!S18,'BIFUbC-heavy-or-residual-oil'!S18,'BIFUbC-LPG-propane-or-butane'!S18,'BIFUbC-hydrogen'!S18)</f>
        <v>336294582664680.31</v>
      </c>
      <c r="T19" s="20">
        <f>SUM('BIFUbC-electricity'!T18,'BIFUbC-coal'!T18,'BIFUbC-natural-gas'!T18,'BIFUbC-biomass'!T18,'BIFUbC-heat'!T18,'BIFUbC-crude-oil'!T18,'BIFUbC-petroleum-diesel'!T18,'BIFUbC-heavy-or-residual-oil'!T18,'BIFUbC-LPG-propane-or-butane'!T18,'BIFUbC-hydrogen'!T18)</f>
        <v>340833403006576.69</v>
      </c>
      <c r="U19" s="20">
        <f>SUM('BIFUbC-electricity'!U18,'BIFUbC-coal'!U18,'BIFUbC-natural-gas'!U18,'BIFUbC-biomass'!U18,'BIFUbC-heat'!U18,'BIFUbC-crude-oil'!U18,'BIFUbC-petroleum-diesel'!U18,'BIFUbC-heavy-or-residual-oil'!U18,'BIFUbC-LPG-propane-or-butane'!U18,'BIFUbC-hydrogen'!U18)</f>
        <v>345372223348473.25</v>
      </c>
      <c r="V19" s="20">
        <f>SUM('BIFUbC-electricity'!V18,'BIFUbC-coal'!V18,'BIFUbC-natural-gas'!V18,'BIFUbC-biomass'!V18,'BIFUbC-heat'!V18,'BIFUbC-crude-oil'!V18,'BIFUbC-petroleum-diesel'!V18,'BIFUbC-heavy-or-residual-oil'!V18,'BIFUbC-LPG-propane-or-butane'!V18,'BIFUbC-hydrogen'!V18)</f>
        <v>349911043690369.69</v>
      </c>
      <c r="W19" s="20">
        <f>SUM('BIFUbC-electricity'!W18,'BIFUbC-coal'!W18,'BIFUbC-natural-gas'!W18,'BIFUbC-biomass'!W18,'BIFUbC-heat'!W18,'BIFUbC-crude-oil'!W18,'BIFUbC-petroleum-diesel'!W18,'BIFUbC-heavy-or-residual-oil'!W18,'BIFUbC-LPG-propane-or-butane'!W18,'BIFUbC-hydrogen'!W18)</f>
        <v>354254737281559.56</v>
      </c>
      <c r="X19" s="20">
        <f>SUM('BIFUbC-electricity'!X18,'BIFUbC-coal'!X18,'BIFUbC-natural-gas'!X18,'BIFUbC-biomass'!X18,'BIFUbC-heat'!X18,'BIFUbC-crude-oil'!X18,'BIFUbC-petroleum-diesel'!X18,'BIFUbC-heavy-or-residual-oil'!X18,'BIFUbC-LPG-propane-or-butane'!X18,'BIFUbC-hydrogen'!X18)</f>
        <v>358731471839140.25</v>
      </c>
      <c r="Y19" s="20">
        <f>SUM('BIFUbC-electricity'!Y18,'BIFUbC-coal'!Y18,'BIFUbC-natural-gas'!Y18,'BIFUbC-biomass'!Y18,'BIFUbC-heat'!Y18,'BIFUbC-crude-oil'!Y18,'BIFUbC-petroleum-diesel'!Y18,'BIFUbC-heavy-or-residual-oil'!Y18,'BIFUbC-LPG-propane-or-butane'!Y18,'BIFUbC-hydrogen'!Y18)</f>
        <v>363208206396722.19</v>
      </c>
      <c r="Z19" s="20">
        <f>SUM('BIFUbC-electricity'!Z18,'BIFUbC-coal'!Z18,'BIFUbC-natural-gas'!Z18,'BIFUbC-biomass'!Z18,'BIFUbC-heat'!Z18,'BIFUbC-crude-oil'!Z18,'BIFUbC-petroleum-diesel'!Z18,'BIFUbC-heavy-or-residual-oil'!Z18,'BIFUbC-LPG-propane-or-butane'!Z18,'BIFUbC-hydrogen'!Z18)</f>
        <v>367684940954303</v>
      </c>
      <c r="AA19" s="20">
        <f>SUM('BIFUbC-electricity'!AA18,'BIFUbC-coal'!AA18,'BIFUbC-natural-gas'!AA18,'BIFUbC-biomass'!AA18,'BIFUbC-heat'!AA18,'BIFUbC-crude-oil'!AA18,'BIFUbC-petroleum-diesel'!AA18,'BIFUbC-heavy-or-residual-oil'!AA18,'BIFUbC-LPG-propane-or-butane'!AA18,'BIFUbC-hydrogen'!AA18)</f>
        <v>372161675511884.19</v>
      </c>
      <c r="AB19" s="20">
        <f>SUM('BIFUbC-electricity'!AB18,'BIFUbC-coal'!AB18,'BIFUbC-natural-gas'!AB18,'BIFUbC-biomass'!AB18,'BIFUbC-heat'!AB18,'BIFUbC-crude-oil'!AB18,'BIFUbC-petroleum-diesel'!AB18,'BIFUbC-heavy-or-residual-oil'!AB18,'BIFUbC-LPG-propane-or-butane'!AB18,'BIFUbC-hydrogen'!AB18)</f>
        <v>376638410069465.25</v>
      </c>
      <c r="AC19" s="20">
        <f>SUM('BIFUbC-electricity'!AC18,'BIFUbC-coal'!AC18,'BIFUbC-natural-gas'!AC18,'BIFUbC-biomass'!AC18,'BIFUbC-heat'!AC18,'BIFUbC-crude-oil'!AC18,'BIFUbC-petroleum-diesel'!AC18,'BIFUbC-heavy-or-residual-oil'!AC18,'BIFUbC-LPG-propane-or-butane'!AC18,'BIFUbC-hydrogen'!AC18)</f>
        <v>381115144627046.19</v>
      </c>
      <c r="AD19" s="20">
        <f>SUM('BIFUbC-electricity'!AD18,'BIFUbC-coal'!AD18,'BIFUbC-natural-gas'!AD18,'BIFUbC-biomass'!AD18,'BIFUbC-heat'!AD18,'BIFUbC-crude-oil'!AD18,'BIFUbC-petroleum-diesel'!AD18,'BIFUbC-heavy-or-residual-oil'!AD18,'BIFUbC-LPG-propane-or-butane'!AD18,'BIFUbC-hydrogen'!AD18)</f>
        <v>385591879184627.31</v>
      </c>
      <c r="AE19" s="20">
        <f>SUM('BIFUbC-electricity'!AE18,'BIFUbC-coal'!AE18,'BIFUbC-natural-gas'!AE18,'BIFUbC-biomass'!AE18,'BIFUbC-heat'!AE18,'BIFUbC-crude-oil'!AE18,'BIFUbC-petroleum-diesel'!AE18,'BIFUbC-heavy-or-residual-oil'!AE18,'BIFUbC-LPG-propane-or-butane'!AE18,'BIFUbC-hydrogen'!AE18)</f>
        <v>390068613742208.56</v>
      </c>
      <c r="AF19" s="20">
        <f>SUM('BIFUbC-electricity'!AF18,'BIFUbC-coal'!AF18,'BIFUbC-natural-gas'!AF18,'BIFUbC-biomass'!AF18,'BIFUbC-heat'!AF18,'BIFUbC-crude-oil'!AF18,'BIFUbC-petroleum-diesel'!AF18,'BIFUbC-heavy-or-residual-oil'!AF18,'BIFUbC-LPG-propane-or-butane'!AF18,'BIFUbC-hydrogen'!AF18)</f>
        <v>394545348299789.69</v>
      </c>
    </row>
    <row r="20" spans="1:32">
      <c r="A20" s="14" t="s">
        <v>19</v>
      </c>
      <c r="B20" s="20">
        <f>SUM('BIFUbC-electricity'!B19,'BIFUbC-coal'!B19,'BIFUbC-natural-gas'!B19,'BIFUbC-biomass'!B19,'BIFUbC-heat'!B19,'BIFUbC-crude-oil'!B19,'BIFUbC-petroleum-diesel'!B19,'BIFUbC-heavy-or-residual-oil'!B19,'BIFUbC-LPG-propane-or-butane'!B19,'BIFUbC-hydrogen'!B19)</f>
        <v>43961758184571.922</v>
      </c>
      <c r="C20" s="20">
        <f>SUM('BIFUbC-electricity'!C19,'BIFUbC-coal'!C19,'BIFUbC-natural-gas'!C19,'BIFUbC-biomass'!C19,'BIFUbC-heat'!C19,'BIFUbC-crude-oil'!C19,'BIFUbC-petroleum-diesel'!C19,'BIFUbC-heavy-or-residual-oil'!C19,'BIFUbC-LPG-propane-or-butane'!C19,'BIFUbC-hydrogen'!C19)</f>
        <v>44667842581277.539</v>
      </c>
      <c r="D20" s="20">
        <f>SUM('BIFUbC-electricity'!D19,'BIFUbC-coal'!D19,'BIFUbC-natural-gas'!D19,'BIFUbC-biomass'!D19,'BIFUbC-heat'!D19,'BIFUbC-crude-oil'!D19,'BIFUbC-petroleum-diesel'!D19,'BIFUbC-heavy-or-residual-oil'!D19,'BIFUbC-LPG-propane-or-butane'!D19,'BIFUbC-hydrogen'!D19)</f>
        <v>45373926977983.18</v>
      </c>
      <c r="E20" s="20">
        <f>SUM('BIFUbC-electricity'!E19,'BIFUbC-coal'!E19,'BIFUbC-natural-gas'!E19,'BIFUbC-biomass'!E19,'BIFUbC-heat'!E19,'BIFUbC-crude-oil'!E19,'BIFUbC-petroleum-diesel'!E19,'BIFUbC-heavy-or-residual-oil'!E19,'BIFUbC-LPG-propane-or-butane'!E19,'BIFUbC-hydrogen'!E19)</f>
        <v>46080011374688.828</v>
      </c>
      <c r="F20" s="20">
        <f>SUM('BIFUbC-electricity'!F19,'BIFUbC-coal'!F19,'BIFUbC-natural-gas'!F19,'BIFUbC-biomass'!F19,'BIFUbC-heat'!F19,'BIFUbC-crude-oil'!F19,'BIFUbC-petroleum-diesel'!F19,'BIFUbC-heavy-or-residual-oil'!F19,'BIFUbC-LPG-propane-or-butane'!F19,'BIFUbC-hydrogen'!F19)</f>
        <v>46786095771394.477</v>
      </c>
      <c r="G20" s="20">
        <f>SUM('BIFUbC-electricity'!G19,'BIFUbC-coal'!G19,'BIFUbC-natural-gas'!G19,'BIFUbC-biomass'!G19,'BIFUbC-heat'!G19,'BIFUbC-crude-oil'!G19,'BIFUbC-petroleum-diesel'!G19,'BIFUbC-heavy-or-residual-oil'!G19,'BIFUbC-LPG-propane-or-butane'!G19,'BIFUbC-hydrogen'!G19)</f>
        <v>47492180168100.133</v>
      </c>
      <c r="H20" s="20">
        <f>SUM('BIFUbC-electricity'!H19,'BIFUbC-coal'!H19,'BIFUbC-natural-gas'!H19,'BIFUbC-biomass'!H19,'BIFUbC-heat'!H19,'BIFUbC-crude-oil'!H19,'BIFUbC-petroleum-diesel'!H19,'BIFUbC-heavy-or-residual-oil'!H19,'BIFUbC-LPG-propane-or-butane'!H19,'BIFUbC-hydrogen'!H19)</f>
        <v>48369346173498.859</v>
      </c>
      <c r="I20" s="20">
        <f>SUM('BIFUbC-electricity'!I19,'BIFUbC-coal'!I19,'BIFUbC-natural-gas'!I19,'BIFUbC-biomass'!I19,'BIFUbC-heat'!I19,'BIFUbC-crude-oil'!I19,'BIFUbC-petroleum-diesel'!I19,'BIFUbC-heavy-or-residual-oil'!I19,'BIFUbC-LPG-propane-or-butane'!I19,'BIFUbC-hydrogen'!I19)</f>
        <v>49246512178897.797</v>
      </c>
      <c r="J20" s="20">
        <f>SUM('BIFUbC-electricity'!J19,'BIFUbC-coal'!J19,'BIFUbC-natural-gas'!J19,'BIFUbC-biomass'!J19,'BIFUbC-heat'!J19,'BIFUbC-crude-oil'!J19,'BIFUbC-petroleum-diesel'!J19,'BIFUbC-heavy-or-residual-oil'!J19,'BIFUbC-LPG-propane-or-butane'!J19,'BIFUbC-hydrogen'!J19)</f>
        <v>50123678184296.734</v>
      </c>
      <c r="K20" s="20">
        <f>SUM('BIFUbC-electricity'!K19,'BIFUbC-coal'!K19,'BIFUbC-natural-gas'!K19,'BIFUbC-biomass'!K19,'BIFUbC-heat'!K19,'BIFUbC-crude-oil'!K19,'BIFUbC-petroleum-diesel'!K19,'BIFUbC-heavy-or-residual-oil'!K19,'BIFUbC-LPG-propane-or-butane'!K19,'BIFUbC-hydrogen'!K19)</f>
        <v>51000844189695.688</v>
      </c>
      <c r="L20" s="20">
        <f>SUM('BIFUbC-electricity'!L19,'BIFUbC-coal'!L19,'BIFUbC-natural-gas'!L19,'BIFUbC-biomass'!L19,'BIFUbC-heat'!L19,'BIFUbC-crude-oil'!L19,'BIFUbC-petroleum-diesel'!L19,'BIFUbC-heavy-or-residual-oil'!L19,'BIFUbC-LPG-propane-or-butane'!L19,'BIFUbC-hydrogen'!L19)</f>
        <v>51878010195094.852</v>
      </c>
      <c r="M20" s="20">
        <f>SUM('BIFUbC-electricity'!M19,'BIFUbC-coal'!M19,'BIFUbC-natural-gas'!M19,'BIFUbC-biomass'!M19,'BIFUbC-heat'!M19,'BIFUbC-crude-oil'!M19,'BIFUbC-petroleum-diesel'!M19,'BIFUbC-heavy-or-residual-oil'!M19,'BIFUbC-LPG-propane-or-butane'!M19,'BIFUbC-hydrogen'!M19)</f>
        <v>52621021286073.906</v>
      </c>
      <c r="N20" s="20">
        <f>SUM('BIFUbC-electricity'!N19,'BIFUbC-coal'!N19,'BIFUbC-natural-gas'!N19,'BIFUbC-biomass'!N19,'BIFUbC-heat'!N19,'BIFUbC-crude-oil'!N19,'BIFUbC-petroleum-diesel'!N19,'BIFUbC-heavy-or-residual-oil'!N19,'BIFUbC-LPG-propane-or-butane'!N19,'BIFUbC-hydrogen'!N19)</f>
        <v>53364032377052.953</v>
      </c>
      <c r="O20" s="20">
        <f>SUM('BIFUbC-electricity'!O19,'BIFUbC-coal'!O19,'BIFUbC-natural-gas'!O19,'BIFUbC-biomass'!O19,'BIFUbC-heat'!O19,'BIFUbC-crude-oil'!O19,'BIFUbC-petroleum-diesel'!O19,'BIFUbC-heavy-or-residual-oil'!O19,'BIFUbC-LPG-propane-or-butane'!O19,'BIFUbC-hydrogen'!O19)</f>
        <v>54107043468032.023</v>
      </c>
      <c r="P20" s="20">
        <f>SUM('BIFUbC-electricity'!P19,'BIFUbC-coal'!P19,'BIFUbC-natural-gas'!P19,'BIFUbC-biomass'!P19,'BIFUbC-heat'!P19,'BIFUbC-crude-oil'!P19,'BIFUbC-petroleum-diesel'!P19,'BIFUbC-heavy-or-residual-oil'!P19,'BIFUbC-LPG-propane-or-butane'!P19,'BIFUbC-hydrogen'!P19)</f>
        <v>54850054559011.109</v>
      </c>
      <c r="Q20" s="20">
        <f>SUM('BIFUbC-electricity'!Q19,'BIFUbC-coal'!Q19,'BIFUbC-natural-gas'!Q19,'BIFUbC-biomass'!Q19,'BIFUbC-heat'!Q19,'BIFUbC-crude-oil'!Q19,'BIFUbC-petroleum-diesel'!Q19,'BIFUbC-heavy-or-residual-oil'!Q19,'BIFUbC-LPG-propane-or-butane'!Q19,'BIFUbC-hydrogen'!Q19)</f>
        <v>55593065649990.203</v>
      </c>
      <c r="R20" s="20">
        <f>SUM('BIFUbC-electricity'!R19,'BIFUbC-coal'!R19,'BIFUbC-natural-gas'!R19,'BIFUbC-biomass'!R19,'BIFUbC-heat'!R19,'BIFUbC-crude-oil'!R19,'BIFUbC-petroleum-diesel'!R19,'BIFUbC-heavy-or-residual-oil'!R19,'BIFUbC-LPG-propane-or-butane'!R19,'BIFUbC-hydrogen'!R19)</f>
        <v>56360461047236.266</v>
      </c>
      <c r="S20" s="20">
        <f>SUM('BIFUbC-electricity'!S19,'BIFUbC-coal'!S19,'BIFUbC-natural-gas'!S19,'BIFUbC-biomass'!S19,'BIFUbC-heat'!S19,'BIFUbC-crude-oil'!S19,'BIFUbC-petroleum-diesel'!S19,'BIFUbC-heavy-or-residual-oil'!S19,'BIFUbC-LPG-propane-or-butane'!S19,'BIFUbC-hydrogen'!S19)</f>
        <v>57127856444482.344</v>
      </c>
      <c r="T20" s="20">
        <f>SUM('BIFUbC-electricity'!T19,'BIFUbC-coal'!T19,'BIFUbC-natural-gas'!T19,'BIFUbC-biomass'!T19,'BIFUbC-heat'!T19,'BIFUbC-crude-oil'!T19,'BIFUbC-petroleum-diesel'!T19,'BIFUbC-heavy-or-residual-oil'!T19,'BIFUbC-LPG-propane-or-butane'!T19,'BIFUbC-hydrogen'!T19)</f>
        <v>57895251841728.438</v>
      </c>
      <c r="U20" s="20">
        <f>SUM('BIFUbC-electricity'!U19,'BIFUbC-coal'!U19,'BIFUbC-natural-gas'!U19,'BIFUbC-biomass'!U19,'BIFUbC-heat'!U19,'BIFUbC-crude-oil'!U19,'BIFUbC-petroleum-diesel'!U19,'BIFUbC-heavy-or-residual-oil'!U19,'BIFUbC-LPG-propane-or-butane'!U19,'BIFUbC-hydrogen'!U19)</f>
        <v>58662647238974.539</v>
      </c>
      <c r="V20" s="20">
        <f>SUM('BIFUbC-electricity'!V19,'BIFUbC-coal'!V19,'BIFUbC-natural-gas'!V19,'BIFUbC-biomass'!V19,'BIFUbC-heat'!V19,'BIFUbC-crude-oil'!V19,'BIFUbC-petroleum-diesel'!V19,'BIFUbC-heavy-or-residual-oil'!V19,'BIFUbC-LPG-propane-or-butane'!V19,'BIFUbC-hydrogen'!V19)</f>
        <v>59430042636220.656</v>
      </c>
      <c r="W20" s="20">
        <f>SUM('BIFUbC-electricity'!W19,'BIFUbC-coal'!W19,'BIFUbC-natural-gas'!W19,'BIFUbC-biomass'!W19,'BIFUbC-heat'!W19,'BIFUbC-crude-oil'!W19,'BIFUbC-petroleum-diesel'!W19,'BIFUbC-heavy-or-residual-oil'!W19,'BIFUbC-LPG-propane-or-butane'!W19,'BIFUbC-hydrogen'!W19)</f>
        <v>60164925625110.813</v>
      </c>
      <c r="X20" s="20">
        <f>SUM('BIFUbC-electricity'!X19,'BIFUbC-coal'!X19,'BIFUbC-natural-gas'!X19,'BIFUbC-biomass'!X19,'BIFUbC-heat'!X19,'BIFUbC-crude-oil'!X19,'BIFUbC-petroleum-diesel'!X19,'BIFUbC-heavy-or-residual-oil'!X19,'BIFUbC-LPG-propane-or-butane'!X19,'BIFUbC-hydrogen'!X19)</f>
        <v>60921976165152.758</v>
      </c>
      <c r="Y20" s="20">
        <f>SUM('BIFUbC-electricity'!Y19,'BIFUbC-coal'!Y19,'BIFUbC-natural-gas'!Y19,'BIFUbC-biomass'!Y19,'BIFUbC-heat'!Y19,'BIFUbC-crude-oil'!Y19,'BIFUbC-petroleum-diesel'!Y19,'BIFUbC-heavy-or-residual-oil'!Y19,'BIFUbC-LPG-propane-or-butane'!Y19,'BIFUbC-hydrogen'!Y19)</f>
        <v>61679026705194.914</v>
      </c>
      <c r="Z20" s="20">
        <f>SUM('BIFUbC-electricity'!Z19,'BIFUbC-coal'!Z19,'BIFUbC-natural-gas'!Z19,'BIFUbC-biomass'!Z19,'BIFUbC-heat'!Z19,'BIFUbC-crude-oil'!Z19,'BIFUbC-petroleum-diesel'!Z19,'BIFUbC-heavy-or-residual-oil'!Z19,'BIFUbC-LPG-propane-or-butane'!Z19,'BIFUbC-hydrogen'!Z19)</f>
        <v>62436077245236.891</v>
      </c>
      <c r="AA20" s="20">
        <f>SUM('BIFUbC-electricity'!AA19,'BIFUbC-coal'!AA19,'BIFUbC-natural-gas'!AA19,'BIFUbC-biomass'!AA19,'BIFUbC-heat'!AA19,'BIFUbC-crude-oil'!AA19,'BIFUbC-petroleum-diesel'!AA19,'BIFUbC-heavy-or-residual-oil'!AA19,'BIFUbC-LPG-propane-or-butane'!AA19,'BIFUbC-hydrogen'!AA19)</f>
        <v>63193127785278.914</v>
      </c>
      <c r="AB20" s="20">
        <f>SUM('BIFUbC-electricity'!AB19,'BIFUbC-coal'!AB19,'BIFUbC-natural-gas'!AB19,'BIFUbC-biomass'!AB19,'BIFUbC-heat'!AB19,'BIFUbC-crude-oil'!AB19,'BIFUbC-petroleum-diesel'!AB19,'BIFUbC-heavy-or-residual-oil'!AB19,'BIFUbC-LPG-propane-or-butane'!AB19,'BIFUbC-hydrogen'!AB19)</f>
        <v>63950178325320.914</v>
      </c>
      <c r="AC20" s="20">
        <f>SUM('BIFUbC-electricity'!AC19,'BIFUbC-coal'!AC19,'BIFUbC-natural-gas'!AC19,'BIFUbC-biomass'!AC19,'BIFUbC-heat'!AC19,'BIFUbC-crude-oil'!AC19,'BIFUbC-petroleum-diesel'!AC19,'BIFUbC-heavy-or-residual-oil'!AC19,'BIFUbC-LPG-propane-or-butane'!AC19,'BIFUbC-hydrogen'!AC19)</f>
        <v>64707228865362.922</v>
      </c>
      <c r="AD20" s="20">
        <f>SUM('BIFUbC-electricity'!AD19,'BIFUbC-coal'!AD19,'BIFUbC-natural-gas'!AD19,'BIFUbC-biomass'!AD19,'BIFUbC-heat'!AD19,'BIFUbC-crude-oil'!AD19,'BIFUbC-petroleum-diesel'!AD19,'BIFUbC-heavy-or-residual-oil'!AD19,'BIFUbC-LPG-propane-or-butane'!AD19,'BIFUbC-hydrogen'!AD19)</f>
        <v>65464279405404.953</v>
      </c>
      <c r="AE20" s="20">
        <f>SUM('BIFUbC-electricity'!AE19,'BIFUbC-coal'!AE19,'BIFUbC-natural-gas'!AE19,'BIFUbC-biomass'!AE19,'BIFUbC-heat'!AE19,'BIFUbC-crude-oil'!AE19,'BIFUbC-petroleum-diesel'!AE19,'BIFUbC-heavy-or-residual-oil'!AE19,'BIFUbC-LPG-propane-or-butane'!AE19,'BIFUbC-hydrogen'!AE19)</f>
        <v>66221329945446.992</v>
      </c>
      <c r="AF20" s="20">
        <f>SUM('BIFUbC-electricity'!AF19,'BIFUbC-coal'!AF19,'BIFUbC-natural-gas'!AF19,'BIFUbC-biomass'!AF19,'BIFUbC-heat'!AF19,'BIFUbC-crude-oil'!AF19,'BIFUbC-petroleum-diesel'!AF19,'BIFUbC-heavy-or-residual-oil'!AF19,'BIFUbC-LPG-propane-or-butane'!AF19,'BIFUbC-hydrogen'!AF19)</f>
        <v>66978380485489.039</v>
      </c>
    </row>
    <row r="21" spans="1:32">
      <c r="A21" s="14" t="s">
        <v>20</v>
      </c>
      <c r="B21" s="20">
        <f>SUM('BIFUbC-electricity'!B20,'BIFUbC-coal'!B20,'BIFUbC-natural-gas'!B20,'BIFUbC-biomass'!B20,'BIFUbC-heat'!B20,'BIFUbC-crude-oil'!B20,'BIFUbC-petroleum-diesel'!B20,'BIFUbC-heavy-or-residual-oil'!B20,'BIFUbC-LPG-propane-or-butane'!B20,'BIFUbC-hydrogen'!B20)</f>
        <v>60646094845937.484</v>
      </c>
      <c r="C21" s="20">
        <f>SUM('BIFUbC-electricity'!C20,'BIFUbC-coal'!C20,'BIFUbC-natural-gas'!C20,'BIFUbC-biomass'!C20,'BIFUbC-heat'!C20,'BIFUbC-crude-oil'!C20,'BIFUbC-petroleum-diesel'!C20,'BIFUbC-heavy-or-residual-oil'!C20,'BIFUbC-LPG-propane-or-butane'!C20,'BIFUbC-hydrogen'!C20)</f>
        <v>62376547337691.477</v>
      </c>
      <c r="D21" s="20">
        <f>SUM('BIFUbC-electricity'!D20,'BIFUbC-coal'!D20,'BIFUbC-natural-gas'!D20,'BIFUbC-biomass'!D20,'BIFUbC-heat'!D20,'BIFUbC-crude-oil'!D20,'BIFUbC-petroleum-diesel'!D20,'BIFUbC-heavy-or-residual-oil'!D20,'BIFUbC-LPG-propane-or-butane'!D20,'BIFUbC-hydrogen'!D20)</f>
        <v>64106999829445.477</v>
      </c>
      <c r="E21" s="20">
        <f>SUM('BIFUbC-electricity'!E20,'BIFUbC-coal'!E20,'BIFUbC-natural-gas'!E20,'BIFUbC-biomass'!E20,'BIFUbC-heat'!E20,'BIFUbC-crude-oil'!E20,'BIFUbC-petroleum-diesel'!E20,'BIFUbC-heavy-or-residual-oil'!E20,'BIFUbC-LPG-propane-or-butane'!E20,'BIFUbC-hydrogen'!E20)</f>
        <v>65837452321199.477</v>
      </c>
      <c r="F21" s="20">
        <f>SUM('BIFUbC-electricity'!F20,'BIFUbC-coal'!F20,'BIFUbC-natural-gas'!F20,'BIFUbC-biomass'!F20,'BIFUbC-heat'!F20,'BIFUbC-crude-oil'!F20,'BIFUbC-petroleum-diesel'!F20,'BIFUbC-heavy-or-residual-oil'!F20,'BIFUbC-LPG-propane-or-butane'!F20,'BIFUbC-hydrogen'!F20)</f>
        <v>67567904812953.477</v>
      </c>
      <c r="G21" s="20">
        <f>SUM('BIFUbC-electricity'!G20,'BIFUbC-coal'!G20,'BIFUbC-natural-gas'!G20,'BIFUbC-biomass'!G20,'BIFUbC-heat'!G20,'BIFUbC-crude-oil'!G20,'BIFUbC-petroleum-diesel'!G20,'BIFUbC-heavy-or-residual-oil'!G20,'BIFUbC-LPG-propane-or-butane'!G20,'BIFUbC-hydrogen'!G20)</f>
        <v>69298357304707.477</v>
      </c>
      <c r="H21" s="20">
        <f>SUM('BIFUbC-electricity'!H20,'BIFUbC-coal'!H20,'BIFUbC-natural-gas'!H20,'BIFUbC-biomass'!H20,'BIFUbC-heat'!H20,'BIFUbC-crude-oil'!H20,'BIFUbC-petroleum-diesel'!H20,'BIFUbC-heavy-or-residual-oil'!H20,'BIFUbC-LPG-propane-or-butane'!H20,'BIFUbC-hydrogen'!H20)</f>
        <v>70568016950543.391</v>
      </c>
      <c r="I21" s="20">
        <f>SUM('BIFUbC-electricity'!I20,'BIFUbC-coal'!I20,'BIFUbC-natural-gas'!I20,'BIFUbC-biomass'!I20,'BIFUbC-heat'!I20,'BIFUbC-crude-oil'!I20,'BIFUbC-petroleum-diesel'!I20,'BIFUbC-heavy-or-residual-oil'!I20,'BIFUbC-LPG-propane-or-butane'!I20,'BIFUbC-hydrogen'!I20)</f>
        <v>71837676596379.609</v>
      </c>
      <c r="J21" s="20">
        <f>SUM('BIFUbC-electricity'!J20,'BIFUbC-coal'!J20,'BIFUbC-natural-gas'!J20,'BIFUbC-biomass'!J20,'BIFUbC-heat'!J20,'BIFUbC-crude-oil'!J20,'BIFUbC-petroleum-diesel'!J20,'BIFUbC-heavy-or-residual-oil'!J20,'BIFUbC-LPG-propane-or-butane'!J20,'BIFUbC-hydrogen'!J20)</f>
        <v>73107336242215.813</v>
      </c>
      <c r="K21" s="20">
        <f>SUM('BIFUbC-electricity'!K20,'BIFUbC-coal'!K20,'BIFUbC-natural-gas'!K20,'BIFUbC-biomass'!K20,'BIFUbC-heat'!K20,'BIFUbC-crude-oil'!K20,'BIFUbC-petroleum-diesel'!K20,'BIFUbC-heavy-or-residual-oil'!K20,'BIFUbC-LPG-propane-or-butane'!K20,'BIFUbC-hydrogen'!K20)</f>
        <v>74376995888052.047</v>
      </c>
      <c r="L21" s="20">
        <f>SUM('BIFUbC-electricity'!L20,'BIFUbC-coal'!L20,'BIFUbC-natural-gas'!L20,'BIFUbC-biomass'!L20,'BIFUbC-heat'!L20,'BIFUbC-crude-oil'!L20,'BIFUbC-petroleum-diesel'!L20,'BIFUbC-heavy-or-residual-oil'!L20,'BIFUbC-LPG-propane-or-butane'!L20,'BIFUbC-hydrogen'!L20)</f>
        <v>75646655533888.563</v>
      </c>
      <c r="M21" s="20">
        <f>SUM('BIFUbC-electricity'!M20,'BIFUbC-coal'!M20,'BIFUbC-natural-gas'!M20,'BIFUbC-biomass'!M20,'BIFUbC-heat'!M20,'BIFUbC-crude-oil'!M20,'BIFUbC-petroleum-diesel'!M20,'BIFUbC-heavy-or-residual-oil'!M20,'BIFUbC-LPG-propane-or-butane'!M20,'BIFUbC-hydrogen'!M20)</f>
        <v>76715153182539.969</v>
      </c>
      <c r="N21" s="20">
        <f>SUM('BIFUbC-electricity'!N20,'BIFUbC-coal'!N20,'BIFUbC-natural-gas'!N20,'BIFUbC-biomass'!N20,'BIFUbC-heat'!N20,'BIFUbC-crude-oil'!N20,'BIFUbC-petroleum-diesel'!N20,'BIFUbC-heavy-or-residual-oil'!N20,'BIFUbC-LPG-propane-or-butane'!N20,'BIFUbC-hydrogen'!N20)</f>
        <v>77783650831191.391</v>
      </c>
      <c r="O21" s="20">
        <f>SUM('BIFUbC-electricity'!O20,'BIFUbC-coal'!O20,'BIFUbC-natural-gas'!O20,'BIFUbC-biomass'!O20,'BIFUbC-heat'!O20,'BIFUbC-crude-oil'!O20,'BIFUbC-petroleum-diesel'!O20,'BIFUbC-heavy-or-residual-oil'!O20,'BIFUbC-LPG-propane-or-butane'!O20,'BIFUbC-hydrogen'!O20)</f>
        <v>78852148479842.797</v>
      </c>
      <c r="P21" s="20">
        <f>SUM('BIFUbC-electricity'!P20,'BIFUbC-coal'!P20,'BIFUbC-natural-gas'!P20,'BIFUbC-biomass'!P20,'BIFUbC-heat'!P20,'BIFUbC-crude-oil'!P20,'BIFUbC-petroleum-diesel'!P20,'BIFUbC-heavy-or-residual-oil'!P20,'BIFUbC-LPG-propane-or-butane'!P20,'BIFUbC-hydrogen'!P20)</f>
        <v>79920646128494.219</v>
      </c>
      <c r="Q21" s="20">
        <f>SUM('BIFUbC-electricity'!Q20,'BIFUbC-coal'!Q20,'BIFUbC-natural-gas'!Q20,'BIFUbC-biomass'!Q20,'BIFUbC-heat'!Q20,'BIFUbC-crude-oil'!Q20,'BIFUbC-petroleum-diesel'!Q20,'BIFUbC-heavy-or-residual-oil'!Q20,'BIFUbC-LPG-propane-or-butane'!Q20,'BIFUbC-hydrogen'!Q20)</f>
        <v>80989143777145.625</v>
      </c>
      <c r="R21" s="20">
        <f>SUM('BIFUbC-electricity'!R20,'BIFUbC-coal'!R20,'BIFUbC-natural-gas'!R20,'BIFUbC-biomass'!R20,'BIFUbC-heat'!R20,'BIFUbC-crude-oil'!R20,'BIFUbC-petroleum-diesel'!R20,'BIFUbC-heavy-or-residual-oil'!R20,'BIFUbC-LPG-propane-or-butane'!R20,'BIFUbC-hydrogen'!R20)</f>
        <v>82091113633284.344</v>
      </c>
      <c r="S21" s="20">
        <f>SUM('BIFUbC-electricity'!S20,'BIFUbC-coal'!S20,'BIFUbC-natural-gas'!S20,'BIFUbC-biomass'!S20,'BIFUbC-heat'!S20,'BIFUbC-crude-oil'!S20,'BIFUbC-petroleum-diesel'!S20,'BIFUbC-heavy-or-residual-oil'!S20,'BIFUbC-LPG-propane-or-butane'!S20,'BIFUbC-hydrogen'!S20)</f>
        <v>83193083489423.063</v>
      </c>
      <c r="T21" s="20">
        <f>SUM('BIFUbC-electricity'!T20,'BIFUbC-coal'!T20,'BIFUbC-natural-gas'!T20,'BIFUbC-biomass'!T20,'BIFUbC-heat'!T20,'BIFUbC-crude-oil'!T20,'BIFUbC-petroleum-diesel'!T20,'BIFUbC-heavy-or-residual-oil'!T20,'BIFUbC-LPG-propane-or-butane'!T20,'BIFUbC-hydrogen'!T20)</f>
        <v>84295053345561.781</v>
      </c>
      <c r="U21" s="20">
        <f>SUM('BIFUbC-electricity'!U20,'BIFUbC-coal'!U20,'BIFUbC-natural-gas'!U20,'BIFUbC-biomass'!U20,'BIFUbC-heat'!U20,'BIFUbC-crude-oil'!U20,'BIFUbC-petroleum-diesel'!U20,'BIFUbC-heavy-or-residual-oil'!U20,'BIFUbC-LPG-propane-or-butane'!U20,'BIFUbC-hydrogen'!U20)</f>
        <v>85397023201700.5</v>
      </c>
      <c r="V21" s="20">
        <f>SUM('BIFUbC-electricity'!V20,'BIFUbC-coal'!V20,'BIFUbC-natural-gas'!V20,'BIFUbC-biomass'!V20,'BIFUbC-heat'!V20,'BIFUbC-crude-oil'!V20,'BIFUbC-petroleum-diesel'!V20,'BIFUbC-heavy-or-residual-oil'!V20,'BIFUbC-LPG-propane-or-butane'!V20,'BIFUbC-hydrogen'!V20)</f>
        <v>86498993057839.203</v>
      </c>
      <c r="W21" s="20">
        <f>SUM('BIFUbC-electricity'!W20,'BIFUbC-coal'!W20,'BIFUbC-natural-gas'!W20,'BIFUbC-biomass'!W20,'BIFUbC-heat'!W20,'BIFUbC-crude-oil'!W20,'BIFUbC-petroleum-diesel'!W20,'BIFUbC-heavy-or-residual-oil'!W20,'BIFUbC-LPG-propane-or-butane'!W20,'BIFUbC-hydrogen'!W20)</f>
        <v>87556333303994.844</v>
      </c>
      <c r="X21" s="20">
        <f>SUM('BIFUbC-electricity'!X20,'BIFUbC-coal'!X20,'BIFUbC-natural-gas'!X20,'BIFUbC-biomass'!X20,'BIFUbC-heat'!X20,'BIFUbC-crude-oil'!X20,'BIFUbC-petroleum-diesel'!X20,'BIFUbC-heavy-or-residual-oil'!X20,'BIFUbC-LPG-propane-or-butane'!X20,'BIFUbC-hydrogen'!X20)</f>
        <v>88644102829684.391</v>
      </c>
      <c r="Y21" s="20">
        <f>SUM('BIFUbC-electricity'!Y20,'BIFUbC-coal'!Y20,'BIFUbC-natural-gas'!Y20,'BIFUbC-biomass'!Y20,'BIFUbC-heat'!Y20,'BIFUbC-crude-oil'!Y20,'BIFUbC-petroleum-diesel'!Y20,'BIFUbC-heavy-or-residual-oil'!Y20,'BIFUbC-LPG-propane-or-butane'!Y20,'BIFUbC-hydrogen'!Y20)</f>
        <v>89731872355374.203</v>
      </c>
      <c r="Z21" s="20">
        <f>SUM('BIFUbC-electricity'!Z20,'BIFUbC-coal'!Z20,'BIFUbC-natural-gas'!Z20,'BIFUbC-biomass'!Z20,'BIFUbC-heat'!Z20,'BIFUbC-crude-oil'!Z20,'BIFUbC-petroleum-diesel'!Z20,'BIFUbC-heavy-or-residual-oil'!Z20,'BIFUbC-LPG-propane-or-butane'!Z20,'BIFUbC-hydrogen'!Z20)</f>
        <v>90819641881063.734</v>
      </c>
      <c r="AA21" s="20">
        <f>SUM('BIFUbC-electricity'!AA20,'BIFUbC-coal'!AA20,'BIFUbC-natural-gas'!AA20,'BIFUbC-biomass'!AA20,'BIFUbC-heat'!AA20,'BIFUbC-crude-oil'!AA20,'BIFUbC-petroleum-diesel'!AA20,'BIFUbC-heavy-or-residual-oil'!AA20,'BIFUbC-LPG-propane-or-butane'!AA20,'BIFUbC-hydrogen'!AA20)</f>
        <v>91907411406753.297</v>
      </c>
      <c r="AB21" s="20">
        <f>SUM('BIFUbC-electricity'!AB20,'BIFUbC-coal'!AB20,'BIFUbC-natural-gas'!AB20,'BIFUbC-biomass'!AB20,'BIFUbC-heat'!AB20,'BIFUbC-crude-oil'!AB20,'BIFUbC-petroleum-diesel'!AB20,'BIFUbC-heavy-or-residual-oil'!AB20,'BIFUbC-LPG-propane-or-butane'!AB20,'BIFUbC-hydrogen'!AB20)</f>
        <v>92995180932442.828</v>
      </c>
      <c r="AC21" s="20">
        <f>SUM('BIFUbC-electricity'!AC20,'BIFUbC-coal'!AC20,'BIFUbC-natural-gas'!AC20,'BIFUbC-biomass'!AC20,'BIFUbC-heat'!AC20,'BIFUbC-crude-oil'!AC20,'BIFUbC-petroleum-diesel'!AC20,'BIFUbC-heavy-or-residual-oil'!AC20,'BIFUbC-LPG-propane-or-butane'!AC20,'BIFUbC-hydrogen'!AC20)</f>
        <v>94082950458132.359</v>
      </c>
      <c r="AD21" s="20">
        <f>SUM('BIFUbC-electricity'!AD20,'BIFUbC-coal'!AD20,'BIFUbC-natural-gas'!AD20,'BIFUbC-biomass'!AD20,'BIFUbC-heat'!AD20,'BIFUbC-crude-oil'!AD20,'BIFUbC-petroleum-diesel'!AD20,'BIFUbC-heavy-or-residual-oil'!AD20,'BIFUbC-LPG-propane-or-butane'!AD20,'BIFUbC-hydrogen'!AD20)</f>
        <v>95170719983821.891</v>
      </c>
      <c r="AE21" s="20">
        <f>SUM('BIFUbC-electricity'!AE20,'BIFUbC-coal'!AE20,'BIFUbC-natural-gas'!AE20,'BIFUbC-biomass'!AE20,'BIFUbC-heat'!AE20,'BIFUbC-crude-oil'!AE20,'BIFUbC-petroleum-diesel'!AE20,'BIFUbC-heavy-or-residual-oil'!AE20,'BIFUbC-LPG-propane-or-butane'!AE20,'BIFUbC-hydrogen'!AE20)</f>
        <v>96258489509511.422</v>
      </c>
      <c r="AF21" s="20">
        <f>SUM('BIFUbC-electricity'!AF20,'BIFUbC-coal'!AF20,'BIFUbC-natural-gas'!AF20,'BIFUbC-biomass'!AF20,'BIFUbC-heat'!AF20,'BIFUbC-crude-oil'!AF20,'BIFUbC-petroleum-diesel'!AF20,'BIFUbC-heavy-or-residual-oil'!AF20,'BIFUbC-LPG-propane-or-butane'!AF20,'BIFUbC-hydrogen'!AF20)</f>
        <v>97346259035200.953</v>
      </c>
    </row>
    <row r="22" spans="1:32">
      <c r="A22" s="14" t="s">
        <v>21</v>
      </c>
      <c r="B22" s="20">
        <f>SUM('BIFUbC-electricity'!B21,'BIFUbC-coal'!B21,'BIFUbC-natural-gas'!B21,'BIFUbC-biomass'!B21,'BIFUbC-heat'!B21,'BIFUbC-crude-oil'!B21,'BIFUbC-petroleum-diesel'!B21,'BIFUbC-heavy-or-residual-oil'!B21,'BIFUbC-LPG-propane-or-butane'!B21,'BIFUbC-hydrogen'!B21)</f>
        <v>98163060035960.609</v>
      </c>
      <c r="C22" s="20">
        <f>SUM('BIFUbC-electricity'!C21,'BIFUbC-coal'!C21,'BIFUbC-natural-gas'!C21,'BIFUbC-biomass'!C21,'BIFUbC-heat'!C21,'BIFUbC-crude-oil'!C21,'BIFUbC-petroleum-diesel'!C21,'BIFUbC-heavy-or-residual-oil'!C21,'BIFUbC-LPG-propane-or-butane'!C21,'BIFUbC-hydrogen'!C21)</f>
        <v>97228241937875.484</v>
      </c>
      <c r="D22" s="20">
        <f>SUM('BIFUbC-electricity'!D21,'BIFUbC-coal'!D21,'BIFUbC-natural-gas'!D21,'BIFUbC-biomass'!D21,'BIFUbC-heat'!D21,'BIFUbC-crude-oil'!D21,'BIFUbC-petroleum-diesel'!D21,'BIFUbC-heavy-or-residual-oil'!D21,'BIFUbC-LPG-propane-or-butane'!D21,'BIFUbC-hydrogen'!D21)</f>
        <v>96293423839790.391</v>
      </c>
      <c r="E22" s="20">
        <f>SUM('BIFUbC-electricity'!E21,'BIFUbC-coal'!E21,'BIFUbC-natural-gas'!E21,'BIFUbC-biomass'!E21,'BIFUbC-heat'!E21,'BIFUbC-crude-oil'!E21,'BIFUbC-petroleum-diesel'!E21,'BIFUbC-heavy-or-residual-oil'!E21,'BIFUbC-LPG-propane-or-butane'!E21,'BIFUbC-hydrogen'!E21)</f>
        <v>95358605741705.297</v>
      </c>
      <c r="F22" s="20">
        <f>SUM('BIFUbC-electricity'!F21,'BIFUbC-coal'!F21,'BIFUbC-natural-gas'!F21,'BIFUbC-biomass'!F21,'BIFUbC-heat'!F21,'BIFUbC-crude-oil'!F21,'BIFUbC-petroleum-diesel'!F21,'BIFUbC-heavy-or-residual-oil'!F21,'BIFUbC-LPG-propane-or-butane'!F21,'BIFUbC-hydrogen'!F21)</f>
        <v>94423787643620.203</v>
      </c>
      <c r="G22" s="20">
        <f>SUM('BIFUbC-electricity'!G21,'BIFUbC-coal'!G21,'BIFUbC-natural-gas'!G21,'BIFUbC-biomass'!G21,'BIFUbC-heat'!G21,'BIFUbC-crude-oil'!G21,'BIFUbC-petroleum-diesel'!G21,'BIFUbC-heavy-or-residual-oil'!G21,'BIFUbC-LPG-propane-or-butane'!G21,'BIFUbC-hydrogen'!G21)</f>
        <v>93488969545535.094</v>
      </c>
      <c r="H22" s="20">
        <f>SUM('BIFUbC-electricity'!H21,'BIFUbC-coal'!H21,'BIFUbC-natural-gas'!H21,'BIFUbC-biomass'!H21,'BIFUbC-heat'!H21,'BIFUbC-crude-oil'!H21,'BIFUbC-petroleum-diesel'!H21,'BIFUbC-heavy-or-residual-oil'!H21,'BIFUbC-LPG-propane-or-butane'!H21,'BIFUbC-hydrogen'!H21)</f>
        <v>95249747480093.047</v>
      </c>
      <c r="I22" s="20">
        <f>SUM('BIFUbC-electricity'!I21,'BIFUbC-coal'!I21,'BIFUbC-natural-gas'!I21,'BIFUbC-biomass'!I21,'BIFUbC-heat'!I21,'BIFUbC-crude-oil'!I21,'BIFUbC-petroleum-diesel'!I21,'BIFUbC-heavy-or-residual-oil'!I21,'BIFUbC-LPG-propane-or-butane'!I21,'BIFUbC-hydrogen'!I21)</f>
        <v>97010525414651.297</v>
      </c>
      <c r="J22" s="20">
        <f>SUM('BIFUbC-electricity'!J21,'BIFUbC-coal'!J21,'BIFUbC-natural-gas'!J21,'BIFUbC-biomass'!J21,'BIFUbC-heat'!J21,'BIFUbC-crude-oil'!J21,'BIFUbC-petroleum-diesel'!J21,'BIFUbC-heavy-or-residual-oil'!J21,'BIFUbC-LPG-propane-or-butane'!J21,'BIFUbC-hydrogen'!J21)</f>
        <v>98771303349209.563</v>
      </c>
      <c r="K22" s="20">
        <f>SUM('BIFUbC-electricity'!K21,'BIFUbC-coal'!K21,'BIFUbC-natural-gas'!K21,'BIFUbC-biomass'!K21,'BIFUbC-heat'!K21,'BIFUbC-crude-oil'!K21,'BIFUbC-petroleum-diesel'!K21,'BIFUbC-heavy-or-residual-oil'!K21,'BIFUbC-LPG-propane-or-butane'!K21,'BIFUbC-hydrogen'!K21)</f>
        <v>100532081283767.83</v>
      </c>
      <c r="L22" s="20">
        <f>SUM('BIFUbC-electricity'!L21,'BIFUbC-coal'!L21,'BIFUbC-natural-gas'!L21,'BIFUbC-biomass'!L21,'BIFUbC-heat'!L21,'BIFUbC-crude-oil'!L21,'BIFUbC-petroleum-diesel'!L21,'BIFUbC-heavy-or-residual-oil'!L21,'BIFUbC-LPG-propane-or-butane'!L21,'BIFUbC-hydrogen'!L21)</f>
        <v>102292859218326.39</v>
      </c>
      <c r="M22" s="20">
        <f>SUM('BIFUbC-electricity'!M21,'BIFUbC-coal'!M21,'BIFUbC-natural-gas'!M21,'BIFUbC-biomass'!M21,'BIFUbC-heat'!M21,'BIFUbC-crude-oil'!M21,'BIFUbC-petroleum-diesel'!M21,'BIFUbC-heavy-or-residual-oil'!M21,'BIFUbC-LPG-propane-or-butane'!M21,'BIFUbC-hydrogen'!M21)</f>
        <v>103807512385915.41</v>
      </c>
      <c r="N22" s="20">
        <f>SUM('BIFUbC-electricity'!N21,'BIFUbC-coal'!N21,'BIFUbC-natural-gas'!N21,'BIFUbC-biomass'!N21,'BIFUbC-heat'!N21,'BIFUbC-crude-oil'!N21,'BIFUbC-petroleum-diesel'!N21,'BIFUbC-heavy-or-residual-oil'!N21,'BIFUbC-LPG-propane-or-butane'!N21,'BIFUbC-hydrogen'!N21)</f>
        <v>105322165553504.41</v>
      </c>
      <c r="O22" s="20">
        <f>SUM('BIFUbC-electricity'!O21,'BIFUbC-coal'!O21,'BIFUbC-natural-gas'!O21,'BIFUbC-biomass'!O21,'BIFUbC-heat'!O21,'BIFUbC-crude-oil'!O21,'BIFUbC-petroleum-diesel'!O21,'BIFUbC-heavy-or-residual-oil'!O21,'BIFUbC-LPG-propane-or-butane'!O21,'BIFUbC-hydrogen'!O21)</f>
        <v>106836818721093.42</v>
      </c>
      <c r="P22" s="20">
        <f>SUM('BIFUbC-electricity'!P21,'BIFUbC-coal'!P21,'BIFUbC-natural-gas'!P21,'BIFUbC-biomass'!P21,'BIFUbC-heat'!P21,'BIFUbC-crude-oil'!P21,'BIFUbC-petroleum-diesel'!P21,'BIFUbC-heavy-or-residual-oil'!P21,'BIFUbC-LPG-propane-or-butane'!P21,'BIFUbC-hydrogen'!P21)</f>
        <v>108351471888682.44</v>
      </c>
      <c r="Q22" s="20">
        <f>SUM('BIFUbC-electricity'!Q21,'BIFUbC-coal'!Q21,'BIFUbC-natural-gas'!Q21,'BIFUbC-biomass'!Q21,'BIFUbC-heat'!Q21,'BIFUbC-crude-oil'!Q21,'BIFUbC-petroleum-diesel'!Q21,'BIFUbC-heavy-or-residual-oil'!Q21,'BIFUbC-LPG-propane-or-butane'!Q21,'BIFUbC-hydrogen'!Q21)</f>
        <v>109866125056271.44</v>
      </c>
      <c r="R22" s="20">
        <f>SUM('BIFUbC-electricity'!R21,'BIFUbC-coal'!R21,'BIFUbC-natural-gas'!R21,'BIFUbC-biomass'!R21,'BIFUbC-heat'!R21,'BIFUbC-crude-oil'!R21,'BIFUbC-petroleum-diesel'!R21,'BIFUbC-heavy-or-residual-oil'!R21,'BIFUbC-LPG-propane-or-butane'!R21,'BIFUbC-hydrogen'!R21)</f>
        <v>111435778955173.22</v>
      </c>
      <c r="S22" s="20">
        <f>SUM('BIFUbC-electricity'!S21,'BIFUbC-coal'!S21,'BIFUbC-natural-gas'!S21,'BIFUbC-biomass'!S21,'BIFUbC-heat'!S21,'BIFUbC-crude-oil'!S21,'BIFUbC-petroleum-diesel'!S21,'BIFUbC-heavy-or-residual-oil'!S21,'BIFUbC-LPG-propane-or-butane'!S21,'BIFUbC-hydrogen'!S21)</f>
        <v>113005432854075.02</v>
      </c>
      <c r="T22" s="20">
        <f>SUM('BIFUbC-electricity'!T21,'BIFUbC-coal'!T21,'BIFUbC-natural-gas'!T21,'BIFUbC-biomass'!T21,'BIFUbC-heat'!T21,'BIFUbC-crude-oil'!T21,'BIFUbC-petroleum-diesel'!T21,'BIFUbC-heavy-or-residual-oil'!T21,'BIFUbC-LPG-propane-or-butane'!T21,'BIFUbC-hydrogen'!T21)</f>
        <v>114575086752976.8</v>
      </c>
      <c r="U22" s="20">
        <f>SUM('BIFUbC-electricity'!U21,'BIFUbC-coal'!U21,'BIFUbC-natural-gas'!U21,'BIFUbC-biomass'!U21,'BIFUbC-heat'!U21,'BIFUbC-crude-oil'!U21,'BIFUbC-petroleum-diesel'!U21,'BIFUbC-heavy-or-residual-oil'!U21,'BIFUbC-LPG-propane-or-butane'!U21,'BIFUbC-hydrogen'!U21)</f>
        <v>116144740651878.59</v>
      </c>
      <c r="V22" s="20">
        <f>SUM('BIFUbC-electricity'!V21,'BIFUbC-coal'!V21,'BIFUbC-natural-gas'!V21,'BIFUbC-biomass'!V21,'BIFUbC-heat'!V21,'BIFUbC-crude-oil'!V21,'BIFUbC-petroleum-diesel'!V21,'BIFUbC-heavy-or-residual-oil'!V21,'BIFUbC-LPG-propane-or-butane'!V21,'BIFUbC-hydrogen'!V21)</f>
        <v>117714394550780.38</v>
      </c>
      <c r="W22" s="20">
        <f>SUM('BIFUbC-electricity'!W21,'BIFUbC-coal'!W21,'BIFUbC-natural-gas'!W21,'BIFUbC-biomass'!W21,'BIFUbC-heat'!W21,'BIFUbC-crude-oil'!W21,'BIFUbC-petroleum-diesel'!W21,'BIFUbC-heavy-or-residual-oil'!W21,'BIFUbC-LPG-propane-or-butane'!W21,'BIFUbC-hydrogen'!W21)</f>
        <v>119210714141265.09</v>
      </c>
      <c r="X22" s="20">
        <f>SUM('BIFUbC-electricity'!X21,'BIFUbC-coal'!X21,'BIFUbC-natural-gas'!X21,'BIFUbC-biomass'!X21,'BIFUbC-heat'!X21,'BIFUbC-crude-oil'!X21,'BIFUbC-petroleum-diesel'!X21,'BIFUbC-heavy-or-residual-oil'!X21,'BIFUbC-LPG-propane-or-butane'!X21,'BIFUbC-hydrogen'!X21)</f>
        <v>120757034396579.61</v>
      </c>
      <c r="Y22" s="20">
        <f>SUM('BIFUbC-electricity'!Y21,'BIFUbC-coal'!Y21,'BIFUbC-natural-gas'!Y21,'BIFUbC-biomass'!Y21,'BIFUbC-heat'!Y21,'BIFUbC-crude-oil'!Y21,'BIFUbC-petroleum-diesel'!Y21,'BIFUbC-heavy-or-residual-oil'!Y21,'BIFUbC-LPG-propane-or-butane'!Y21,'BIFUbC-hydrogen'!Y21)</f>
        <v>122303354651894.42</v>
      </c>
      <c r="Z22" s="20">
        <f>SUM('BIFUbC-electricity'!Z21,'BIFUbC-coal'!Z21,'BIFUbC-natural-gas'!Z21,'BIFUbC-biomass'!Z21,'BIFUbC-heat'!Z21,'BIFUbC-crude-oil'!Z21,'BIFUbC-petroleum-diesel'!Z21,'BIFUbC-heavy-or-residual-oil'!Z21,'BIFUbC-LPG-propane-or-butane'!Z21,'BIFUbC-hydrogen'!Z21)</f>
        <v>123849674907208.94</v>
      </c>
      <c r="AA22" s="20">
        <f>SUM('BIFUbC-electricity'!AA21,'BIFUbC-coal'!AA21,'BIFUbC-natural-gas'!AA21,'BIFUbC-biomass'!AA21,'BIFUbC-heat'!AA21,'BIFUbC-crude-oil'!AA21,'BIFUbC-petroleum-diesel'!AA21,'BIFUbC-heavy-or-residual-oil'!AA21,'BIFUbC-LPG-propane-or-butane'!AA21,'BIFUbC-hydrogen'!AA21)</f>
        <v>125395995162523.63</v>
      </c>
      <c r="AB22" s="20">
        <f>SUM('BIFUbC-electricity'!AB21,'BIFUbC-coal'!AB21,'BIFUbC-natural-gas'!AB21,'BIFUbC-biomass'!AB21,'BIFUbC-heat'!AB21,'BIFUbC-crude-oil'!AB21,'BIFUbC-petroleum-diesel'!AB21,'BIFUbC-heavy-or-residual-oil'!AB21,'BIFUbC-LPG-propane-or-butane'!AB21,'BIFUbC-hydrogen'!AB21)</f>
        <v>126942315417838.11</v>
      </c>
      <c r="AC22" s="20">
        <f>SUM('BIFUbC-electricity'!AC21,'BIFUbC-coal'!AC21,'BIFUbC-natural-gas'!AC21,'BIFUbC-biomass'!AC21,'BIFUbC-heat'!AC21,'BIFUbC-crude-oil'!AC21,'BIFUbC-petroleum-diesel'!AC21,'BIFUbC-heavy-or-residual-oil'!AC21,'BIFUbC-LPG-propane-or-butane'!AC21,'BIFUbC-hydrogen'!AC21)</f>
        <v>128488635673152.64</v>
      </c>
      <c r="AD22" s="20">
        <f>SUM('BIFUbC-electricity'!AD21,'BIFUbC-coal'!AD21,'BIFUbC-natural-gas'!AD21,'BIFUbC-biomass'!AD21,'BIFUbC-heat'!AD21,'BIFUbC-crude-oil'!AD21,'BIFUbC-petroleum-diesel'!AD21,'BIFUbC-heavy-or-residual-oil'!AD21,'BIFUbC-LPG-propane-or-butane'!AD21,'BIFUbC-hydrogen'!AD21)</f>
        <v>130034955928467.17</v>
      </c>
      <c r="AE22" s="20">
        <f>SUM('BIFUbC-electricity'!AE21,'BIFUbC-coal'!AE21,'BIFUbC-natural-gas'!AE21,'BIFUbC-biomass'!AE21,'BIFUbC-heat'!AE21,'BIFUbC-crude-oil'!AE21,'BIFUbC-petroleum-diesel'!AE21,'BIFUbC-heavy-or-residual-oil'!AE21,'BIFUbC-LPG-propane-or-butane'!AE21,'BIFUbC-hydrogen'!AE21)</f>
        <v>131581276183781.67</v>
      </c>
      <c r="AF22" s="20">
        <f>SUM('BIFUbC-electricity'!AF21,'BIFUbC-coal'!AF21,'BIFUbC-natural-gas'!AF21,'BIFUbC-biomass'!AF21,'BIFUbC-heat'!AF21,'BIFUbC-crude-oil'!AF21,'BIFUbC-petroleum-diesel'!AF21,'BIFUbC-heavy-or-residual-oil'!AF21,'BIFUbC-LPG-propane-or-butane'!AF21,'BIFUbC-hydrogen'!AF21)</f>
        <v>133127596439096.22</v>
      </c>
    </row>
    <row r="23" spans="1:32">
      <c r="A23" s="14" t="s">
        <v>22</v>
      </c>
      <c r="B23" s="20">
        <f>SUM('BIFUbC-electricity'!B22,'BIFUbC-coal'!B22,'BIFUbC-natural-gas'!B22,'BIFUbC-biomass'!B22,'BIFUbC-heat'!B22,'BIFUbC-crude-oil'!B22,'BIFUbC-petroleum-diesel'!B22,'BIFUbC-heavy-or-residual-oil'!B22,'BIFUbC-LPG-propane-or-butane'!B22,'BIFUbC-hydrogen'!B22)</f>
        <v>18844886735817.223</v>
      </c>
      <c r="C23" s="20">
        <f>SUM('BIFUbC-electricity'!C22,'BIFUbC-coal'!C22,'BIFUbC-natural-gas'!C22,'BIFUbC-biomass'!C22,'BIFUbC-heat'!C22,'BIFUbC-crude-oil'!C22,'BIFUbC-petroleum-diesel'!C22,'BIFUbC-heavy-or-residual-oil'!C22,'BIFUbC-LPG-propane-or-butane'!C22,'BIFUbC-hydrogen'!C22)</f>
        <v>19100622477332.125</v>
      </c>
      <c r="D23" s="20">
        <f>SUM('BIFUbC-electricity'!D22,'BIFUbC-coal'!D22,'BIFUbC-natural-gas'!D22,'BIFUbC-biomass'!D22,'BIFUbC-heat'!D22,'BIFUbC-crude-oil'!D22,'BIFUbC-petroleum-diesel'!D22,'BIFUbC-heavy-or-residual-oil'!D22,'BIFUbC-LPG-propane-or-butane'!D22,'BIFUbC-hydrogen'!D22)</f>
        <v>19356358218847.027</v>
      </c>
      <c r="E23" s="20">
        <f>SUM('BIFUbC-electricity'!E22,'BIFUbC-coal'!E22,'BIFUbC-natural-gas'!E22,'BIFUbC-biomass'!E22,'BIFUbC-heat'!E22,'BIFUbC-crude-oil'!E22,'BIFUbC-petroleum-diesel'!E22,'BIFUbC-heavy-or-residual-oil'!E22,'BIFUbC-LPG-propane-or-butane'!E22,'BIFUbC-hydrogen'!E22)</f>
        <v>19612093960361.934</v>
      </c>
      <c r="F23" s="20">
        <f>SUM('BIFUbC-electricity'!F22,'BIFUbC-coal'!F22,'BIFUbC-natural-gas'!F22,'BIFUbC-biomass'!F22,'BIFUbC-heat'!F22,'BIFUbC-crude-oil'!F22,'BIFUbC-petroleum-diesel'!F22,'BIFUbC-heavy-or-residual-oil'!F22,'BIFUbC-LPG-propane-or-butane'!F22,'BIFUbC-hydrogen'!F22)</f>
        <v>19867829701876.836</v>
      </c>
      <c r="G23" s="20">
        <f>SUM('BIFUbC-electricity'!G22,'BIFUbC-coal'!G22,'BIFUbC-natural-gas'!G22,'BIFUbC-biomass'!G22,'BIFUbC-heat'!G22,'BIFUbC-crude-oil'!G22,'BIFUbC-petroleum-diesel'!G22,'BIFUbC-heavy-or-residual-oil'!G22,'BIFUbC-LPG-propane-or-butane'!G22,'BIFUbC-hydrogen'!G22)</f>
        <v>20123565443391.738</v>
      </c>
      <c r="H23" s="20">
        <f>SUM('BIFUbC-electricity'!H22,'BIFUbC-coal'!H22,'BIFUbC-natural-gas'!H22,'BIFUbC-biomass'!H22,'BIFUbC-heat'!H22,'BIFUbC-crude-oil'!H22,'BIFUbC-petroleum-diesel'!H22,'BIFUbC-heavy-or-residual-oil'!H22,'BIFUbC-LPG-propane-or-butane'!H22,'BIFUbC-hydrogen'!H22)</f>
        <v>20495878198135.004</v>
      </c>
      <c r="I23" s="20">
        <f>SUM('BIFUbC-electricity'!I22,'BIFUbC-coal'!I22,'BIFUbC-natural-gas'!I22,'BIFUbC-biomass'!I22,'BIFUbC-heat'!I22,'BIFUbC-crude-oil'!I22,'BIFUbC-petroleum-diesel'!I22,'BIFUbC-heavy-or-residual-oil'!I22,'BIFUbC-LPG-propane-or-butane'!I22,'BIFUbC-hydrogen'!I22)</f>
        <v>20868190952878.348</v>
      </c>
      <c r="J23" s="20">
        <f>SUM('BIFUbC-electricity'!J22,'BIFUbC-coal'!J22,'BIFUbC-natural-gas'!J22,'BIFUbC-biomass'!J22,'BIFUbC-heat'!J22,'BIFUbC-crude-oil'!J22,'BIFUbC-petroleum-diesel'!J22,'BIFUbC-heavy-or-residual-oil'!J22,'BIFUbC-LPG-propane-or-butane'!J22,'BIFUbC-hydrogen'!J22)</f>
        <v>21240503707621.691</v>
      </c>
      <c r="K23" s="20">
        <f>SUM('BIFUbC-electricity'!K22,'BIFUbC-coal'!K22,'BIFUbC-natural-gas'!K22,'BIFUbC-biomass'!K22,'BIFUbC-heat'!K22,'BIFUbC-crude-oil'!K22,'BIFUbC-petroleum-diesel'!K22,'BIFUbC-heavy-or-residual-oil'!K22,'BIFUbC-LPG-propane-or-butane'!K22,'BIFUbC-hydrogen'!K22)</f>
        <v>21612816462365.039</v>
      </c>
      <c r="L23" s="20">
        <f>SUM('BIFUbC-electricity'!L22,'BIFUbC-coal'!L22,'BIFUbC-natural-gas'!L22,'BIFUbC-biomass'!L22,'BIFUbC-heat'!L22,'BIFUbC-crude-oil'!L22,'BIFUbC-petroleum-diesel'!L22,'BIFUbC-heavy-or-residual-oil'!L22,'BIFUbC-LPG-propane-or-butane'!L22,'BIFUbC-hydrogen'!L22)</f>
        <v>21985129217108.465</v>
      </c>
      <c r="M23" s="20">
        <f>SUM('BIFUbC-electricity'!M22,'BIFUbC-coal'!M22,'BIFUbC-natural-gas'!M22,'BIFUbC-biomass'!M22,'BIFUbC-heat'!M22,'BIFUbC-crude-oil'!M22,'BIFUbC-petroleum-diesel'!M22,'BIFUbC-heavy-or-residual-oil'!M22,'BIFUbC-LPG-propane-or-butane'!M22,'BIFUbC-hydrogen'!M22)</f>
        <v>22300933030634.18</v>
      </c>
      <c r="N23" s="20">
        <f>SUM('BIFUbC-electricity'!N22,'BIFUbC-coal'!N22,'BIFUbC-natural-gas'!N22,'BIFUbC-biomass'!N22,'BIFUbC-heat'!N22,'BIFUbC-crude-oil'!N22,'BIFUbC-petroleum-diesel'!N22,'BIFUbC-heavy-or-residual-oil'!N22,'BIFUbC-LPG-propane-or-butane'!N22,'BIFUbC-hydrogen'!N22)</f>
        <v>22616736844159.902</v>
      </c>
      <c r="O23" s="20">
        <f>SUM('BIFUbC-electricity'!O22,'BIFUbC-coal'!O22,'BIFUbC-natural-gas'!O22,'BIFUbC-biomass'!O22,'BIFUbC-heat'!O22,'BIFUbC-crude-oil'!O22,'BIFUbC-petroleum-diesel'!O22,'BIFUbC-heavy-or-residual-oil'!O22,'BIFUbC-LPG-propane-or-butane'!O22,'BIFUbC-hydrogen'!O22)</f>
        <v>22932540657685.625</v>
      </c>
      <c r="P23" s="20">
        <f>SUM('BIFUbC-electricity'!P22,'BIFUbC-coal'!P22,'BIFUbC-natural-gas'!P22,'BIFUbC-biomass'!P22,'BIFUbC-heat'!P22,'BIFUbC-crude-oil'!P22,'BIFUbC-petroleum-diesel'!P22,'BIFUbC-heavy-or-residual-oil'!P22,'BIFUbC-LPG-propane-or-butane'!P22,'BIFUbC-hydrogen'!P22)</f>
        <v>23248344471211.344</v>
      </c>
      <c r="Q23" s="20">
        <f>SUM('BIFUbC-electricity'!Q22,'BIFUbC-coal'!Q22,'BIFUbC-natural-gas'!Q22,'BIFUbC-biomass'!Q22,'BIFUbC-heat'!Q22,'BIFUbC-crude-oil'!Q22,'BIFUbC-petroleum-diesel'!Q22,'BIFUbC-heavy-or-residual-oil'!Q22,'BIFUbC-LPG-propane-or-butane'!Q22,'BIFUbC-hydrogen'!Q22)</f>
        <v>23564148284737.063</v>
      </c>
      <c r="R23" s="20">
        <f>SUM('BIFUbC-electricity'!R22,'BIFUbC-coal'!R22,'BIFUbC-natural-gas'!R22,'BIFUbC-biomass'!R22,'BIFUbC-heat'!R22,'BIFUbC-crude-oil'!R22,'BIFUbC-petroleum-diesel'!R22,'BIFUbC-heavy-or-residual-oil'!R22,'BIFUbC-LPG-propane-or-butane'!R22,'BIFUbC-hydrogen'!R22)</f>
        <v>23890415134673.734</v>
      </c>
      <c r="S23" s="20">
        <f>SUM('BIFUbC-electricity'!S22,'BIFUbC-coal'!S22,'BIFUbC-natural-gas'!S22,'BIFUbC-biomass'!S22,'BIFUbC-heat'!S22,'BIFUbC-crude-oil'!S22,'BIFUbC-petroleum-diesel'!S22,'BIFUbC-heavy-or-residual-oil'!S22,'BIFUbC-LPG-propane-or-butane'!S22,'BIFUbC-hydrogen'!S22)</f>
        <v>24216681984610.406</v>
      </c>
      <c r="T23" s="20">
        <f>SUM('BIFUbC-electricity'!T22,'BIFUbC-coal'!T22,'BIFUbC-natural-gas'!T22,'BIFUbC-biomass'!T22,'BIFUbC-heat'!T22,'BIFUbC-crude-oil'!T22,'BIFUbC-petroleum-diesel'!T22,'BIFUbC-heavy-or-residual-oil'!T22,'BIFUbC-LPG-propane-or-butane'!T22,'BIFUbC-hydrogen'!T22)</f>
        <v>24542948834547.078</v>
      </c>
      <c r="U23" s="20">
        <f>SUM('BIFUbC-electricity'!U22,'BIFUbC-coal'!U22,'BIFUbC-natural-gas'!U22,'BIFUbC-biomass'!U22,'BIFUbC-heat'!U22,'BIFUbC-crude-oil'!U22,'BIFUbC-petroleum-diesel'!U22,'BIFUbC-heavy-or-residual-oil'!U22,'BIFUbC-LPG-propane-or-butane'!U22,'BIFUbC-hydrogen'!U22)</f>
        <v>24869215684483.75</v>
      </c>
      <c r="V23" s="20">
        <f>SUM('BIFUbC-electricity'!V22,'BIFUbC-coal'!V22,'BIFUbC-natural-gas'!V22,'BIFUbC-biomass'!V22,'BIFUbC-heat'!V22,'BIFUbC-crude-oil'!V22,'BIFUbC-petroleum-diesel'!V22,'BIFUbC-heavy-or-residual-oil'!V22,'BIFUbC-LPG-propane-or-butane'!V22,'BIFUbC-hydrogen'!V22)</f>
        <v>25195482534420.422</v>
      </c>
      <c r="W23" s="20">
        <f>SUM('BIFUbC-electricity'!W22,'BIFUbC-coal'!W22,'BIFUbC-natural-gas'!W22,'BIFUbC-biomass'!W22,'BIFUbC-heat'!W22,'BIFUbC-crude-oil'!W22,'BIFUbC-petroleum-diesel'!W22,'BIFUbC-heavy-or-residual-oil'!W22,'BIFUbC-LPG-propane-or-butane'!W22,'BIFUbC-hydrogen'!W22)</f>
        <v>25507798669142.484</v>
      </c>
      <c r="X23" s="20">
        <f>SUM('BIFUbC-electricity'!X22,'BIFUbC-coal'!X22,'BIFUbC-natural-gas'!X22,'BIFUbC-biomass'!X22,'BIFUbC-heat'!X22,'BIFUbC-crude-oil'!X22,'BIFUbC-petroleum-diesel'!X22,'BIFUbC-heavy-or-residual-oil'!X22,'BIFUbC-LPG-propane-or-butane'!X22,'BIFUbC-hydrogen'!X22)</f>
        <v>25829626655147.227</v>
      </c>
      <c r="Y23" s="20">
        <f>SUM('BIFUbC-electricity'!Y22,'BIFUbC-coal'!Y22,'BIFUbC-natural-gas'!Y22,'BIFUbC-biomass'!Y22,'BIFUbC-heat'!Y22,'BIFUbC-crude-oil'!Y22,'BIFUbC-petroleum-diesel'!Y22,'BIFUbC-heavy-or-residual-oil'!Y22,'BIFUbC-LPG-propane-or-butane'!Y22,'BIFUbC-hydrogen'!Y22)</f>
        <v>26151454641152.047</v>
      </c>
      <c r="Z23" s="20">
        <f>SUM('BIFUbC-electricity'!Z22,'BIFUbC-coal'!Z22,'BIFUbC-natural-gas'!Z22,'BIFUbC-biomass'!Z22,'BIFUbC-heat'!Z22,'BIFUbC-crude-oil'!Z22,'BIFUbC-petroleum-diesel'!Z22,'BIFUbC-heavy-or-residual-oil'!Z22,'BIFUbC-LPG-propane-or-butane'!Z22,'BIFUbC-hydrogen'!Z22)</f>
        <v>26473282627156.793</v>
      </c>
      <c r="AA23" s="20">
        <f>SUM('BIFUbC-electricity'!AA22,'BIFUbC-coal'!AA22,'BIFUbC-natural-gas'!AA22,'BIFUbC-biomass'!AA22,'BIFUbC-heat'!AA22,'BIFUbC-crude-oil'!AA22,'BIFUbC-petroleum-diesel'!AA22,'BIFUbC-heavy-or-residual-oil'!AA22,'BIFUbC-LPG-propane-or-butane'!AA22,'BIFUbC-hydrogen'!AA22)</f>
        <v>26795110613161.555</v>
      </c>
      <c r="AB23" s="20">
        <f>SUM('BIFUbC-electricity'!AB22,'BIFUbC-coal'!AB22,'BIFUbC-natural-gas'!AB22,'BIFUbC-biomass'!AB22,'BIFUbC-heat'!AB22,'BIFUbC-crude-oil'!AB22,'BIFUbC-petroleum-diesel'!AB22,'BIFUbC-heavy-or-residual-oil'!AB22,'BIFUbC-LPG-propane-or-butane'!AB22,'BIFUbC-hydrogen'!AB22)</f>
        <v>27116938599166.297</v>
      </c>
      <c r="AC23" s="20">
        <f>SUM('BIFUbC-electricity'!AC22,'BIFUbC-coal'!AC22,'BIFUbC-natural-gas'!AC22,'BIFUbC-biomass'!AC22,'BIFUbC-heat'!AC22,'BIFUbC-crude-oil'!AC22,'BIFUbC-petroleum-diesel'!AC22,'BIFUbC-heavy-or-residual-oil'!AC22,'BIFUbC-LPG-propane-or-butane'!AC22,'BIFUbC-hydrogen'!AC22)</f>
        <v>27438766585171.039</v>
      </c>
      <c r="AD23" s="20">
        <f>SUM('BIFUbC-electricity'!AD22,'BIFUbC-coal'!AD22,'BIFUbC-natural-gas'!AD22,'BIFUbC-biomass'!AD22,'BIFUbC-heat'!AD22,'BIFUbC-crude-oil'!AD22,'BIFUbC-petroleum-diesel'!AD22,'BIFUbC-heavy-or-residual-oil'!AD22,'BIFUbC-LPG-propane-or-butane'!AD22,'BIFUbC-hydrogen'!AD22)</f>
        <v>27760594571175.781</v>
      </c>
      <c r="AE23" s="20">
        <f>SUM('BIFUbC-electricity'!AE22,'BIFUbC-coal'!AE22,'BIFUbC-natural-gas'!AE22,'BIFUbC-biomass'!AE22,'BIFUbC-heat'!AE22,'BIFUbC-crude-oil'!AE22,'BIFUbC-petroleum-diesel'!AE22,'BIFUbC-heavy-or-residual-oil'!AE22,'BIFUbC-LPG-propane-or-butane'!AE22,'BIFUbC-hydrogen'!AE22)</f>
        <v>28082422557180.523</v>
      </c>
      <c r="AF23" s="20">
        <f>SUM('BIFUbC-electricity'!AF22,'BIFUbC-coal'!AF22,'BIFUbC-natural-gas'!AF22,'BIFUbC-biomass'!AF22,'BIFUbC-heat'!AF22,'BIFUbC-crude-oil'!AF22,'BIFUbC-petroleum-diesel'!AF22,'BIFUbC-heavy-or-residual-oil'!AF22,'BIFUbC-LPG-propane-or-butane'!AF22,'BIFUbC-hydrogen'!AF22)</f>
        <v>28404250543185.266</v>
      </c>
    </row>
    <row r="24" spans="1:32">
      <c r="A24" s="14" t="s">
        <v>23</v>
      </c>
      <c r="B24" s="20">
        <f>SUM('BIFUbC-electricity'!B23,'BIFUbC-coal'!B23,'BIFUbC-natural-gas'!B23,'BIFUbC-biomass'!B23,'BIFUbC-heat'!B23,'BIFUbC-crude-oil'!B23,'BIFUbC-petroleum-diesel'!B23,'BIFUbC-heavy-or-residual-oil'!B23,'BIFUbC-LPG-propane-or-butane'!B23,'BIFUbC-hydrogen'!B23)</f>
        <v>240452989626782</v>
      </c>
      <c r="C24" s="20">
        <f>SUM('BIFUbC-electricity'!C23,'BIFUbC-coal'!C23,'BIFUbC-natural-gas'!C23,'BIFUbC-biomass'!C23,'BIFUbC-heat'!C23,'BIFUbC-crude-oil'!C23,'BIFUbC-petroleum-diesel'!C23,'BIFUbC-heavy-or-residual-oil'!C23,'BIFUbC-LPG-propane-or-butane'!C23,'BIFUbC-hydrogen'!C23)</f>
        <v>249862189784511.91</v>
      </c>
      <c r="D24" s="20">
        <f>SUM('BIFUbC-electricity'!D23,'BIFUbC-coal'!D23,'BIFUbC-natural-gas'!D23,'BIFUbC-biomass'!D23,'BIFUbC-heat'!D23,'BIFUbC-crude-oil'!D23,'BIFUbC-petroleum-diesel'!D23,'BIFUbC-heavy-or-residual-oil'!D23,'BIFUbC-LPG-propane-or-butane'!D23,'BIFUbC-hydrogen'!D23)</f>
        <v>259271389942241.84</v>
      </c>
      <c r="E24" s="20">
        <f>SUM('BIFUbC-electricity'!E23,'BIFUbC-coal'!E23,'BIFUbC-natural-gas'!E23,'BIFUbC-biomass'!E23,'BIFUbC-heat'!E23,'BIFUbC-crude-oil'!E23,'BIFUbC-petroleum-diesel'!E23,'BIFUbC-heavy-or-residual-oil'!E23,'BIFUbC-LPG-propane-or-butane'!E23,'BIFUbC-hydrogen'!E23)</f>
        <v>268680590099971.72</v>
      </c>
      <c r="F24" s="20">
        <f>SUM('BIFUbC-electricity'!F23,'BIFUbC-coal'!F23,'BIFUbC-natural-gas'!F23,'BIFUbC-biomass'!F23,'BIFUbC-heat'!F23,'BIFUbC-crude-oil'!F23,'BIFUbC-petroleum-diesel'!F23,'BIFUbC-heavy-or-residual-oil'!F23,'BIFUbC-LPG-propane-or-butane'!F23,'BIFUbC-hydrogen'!F23)</f>
        <v>278089790257701.63</v>
      </c>
      <c r="G24" s="20">
        <f>SUM('BIFUbC-electricity'!G23,'BIFUbC-coal'!G23,'BIFUbC-natural-gas'!G23,'BIFUbC-biomass'!G23,'BIFUbC-heat'!G23,'BIFUbC-crude-oil'!G23,'BIFUbC-petroleum-diesel'!G23,'BIFUbC-heavy-or-residual-oil'!G23,'BIFUbC-LPG-propane-or-butane'!G23,'BIFUbC-hydrogen'!G23)</f>
        <v>287498990415431.63</v>
      </c>
      <c r="H24" s="20">
        <f>SUM('BIFUbC-electricity'!H23,'BIFUbC-coal'!H23,'BIFUbC-natural-gas'!H23,'BIFUbC-biomass'!H23,'BIFUbC-heat'!H23,'BIFUbC-crude-oil'!H23,'BIFUbC-petroleum-diesel'!H23,'BIFUbC-heavy-or-residual-oil'!H23,'BIFUbC-LPG-propane-or-butane'!H23,'BIFUbC-hydrogen'!H23)</f>
        <v>293032936730169.63</v>
      </c>
      <c r="I24" s="20">
        <f>SUM('BIFUbC-electricity'!I23,'BIFUbC-coal'!I23,'BIFUbC-natural-gas'!I23,'BIFUbC-biomass'!I23,'BIFUbC-heat'!I23,'BIFUbC-crude-oil'!I23,'BIFUbC-petroleum-diesel'!I23,'BIFUbC-heavy-or-residual-oil'!I23,'BIFUbC-LPG-propane-or-butane'!I23,'BIFUbC-hydrogen'!I23)</f>
        <v>298566883044907.56</v>
      </c>
      <c r="J24" s="20">
        <f>SUM('BIFUbC-electricity'!J23,'BIFUbC-coal'!J23,'BIFUbC-natural-gas'!J23,'BIFUbC-biomass'!J23,'BIFUbC-heat'!J23,'BIFUbC-crude-oil'!J23,'BIFUbC-petroleum-diesel'!J23,'BIFUbC-heavy-or-residual-oil'!J23,'BIFUbC-LPG-propane-or-butane'!J23,'BIFUbC-hydrogen'!J23)</f>
        <v>304100829359644.69</v>
      </c>
      <c r="K24" s="20">
        <f>SUM('BIFUbC-electricity'!K23,'BIFUbC-coal'!K23,'BIFUbC-natural-gas'!K23,'BIFUbC-biomass'!K23,'BIFUbC-heat'!K23,'BIFUbC-crude-oil'!K23,'BIFUbC-petroleum-diesel'!K23,'BIFUbC-heavy-or-residual-oil'!K23,'BIFUbC-LPG-propane-or-butane'!K23,'BIFUbC-hydrogen'!K23)</f>
        <v>309634775674382.5</v>
      </c>
      <c r="L24" s="20">
        <f>SUM('BIFUbC-electricity'!L23,'BIFUbC-coal'!L23,'BIFUbC-natural-gas'!L23,'BIFUbC-biomass'!L23,'BIFUbC-heat'!L23,'BIFUbC-crude-oil'!L23,'BIFUbC-petroleum-diesel'!L23,'BIFUbC-heavy-or-residual-oil'!L23,'BIFUbC-LPG-propane-or-butane'!L23,'BIFUbC-hydrogen'!L23)</f>
        <v>315168721989119.5</v>
      </c>
      <c r="M24" s="20">
        <f>SUM('BIFUbC-electricity'!M23,'BIFUbC-coal'!M23,'BIFUbC-natural-gas'!M23,'BIFUbC-biomass'!M23,'BIFUbC-heat'!M23,'BIFUbC-crude-oil'!M23,'BIFUbC-petroleum-diesel'!M23,'BIFUbC-heavy-or-residual-oil'!M23,'BIFUbC-LPG-propane-or-butane'!M23,'BIFUbC-hydrogen'!M23)</f>
        <v>319541610473505</v>
      </c>
      <c r="N24" s="20">
        <f>SUM('BIFUbC-electricity'!N23,'BIFUbC-coal'!N23,'BIFUbC-natural-gas'!N23,'BIFUbC-biomass'!N23,'BIFUbC-heat'!N23,'BIFUbC-crude-oil'!N23,'BIFUbC-petroleum-diesel'!N23,'BIFUbC-heavy-or-residual-oil'!N23,'BIFUbC-LPG-propane-or-butane'!N23,'BIFUbC-hydrogen'!N23)</f>
        <v>323914498957889.56</v>
      </c>
      <c r="O24" s="20">
        <f>SUM('BIFUbC-electricity'!O23,'BIFUbC-coal'!O23,'BIFUbC-natural-gas'!O23,'BIFUbC-biomass'!O23,'BIFUbC-heat'!O23,'BIFUbC-crude-oil'!O23,'BIFUbC-petroleum-diesel'!O23,'BIFUbC-heavy-or-residual-oil'!O23,'BIFUbC-LPG-propane-or-butane'!O23,'BIFUbC-hydrogen'!O23)</f>
        <v>328287387442274.81</v>
      </c>
      <c r="P24" s="20">
        <f>SUM('BIFUbC-electricity'!P23,'BIFUbC-coal'!P23,'BIFUbC-natural-gas'!P23,'BIFUbC-biomass'!P23,'BIFUbC-heat'!P23,'BIFUbC-crude-oil'!P23,'BIFUbC-petroleum-diesel'!P23,'BIFUbC-heavy-or-residual-oil'!P23,'BIFUbC-LPG-propane-or-butane'!P23,'BIFUbC-hydrogen'!P23)</f>
        <v>332660275926659.38</v>
      </c>
      <c r="Q24" s="20">
        <f>SUM('BIFUbC-electricity'!Q23,'BIFUbC-coal'!Q23,'BIFUbC-natural-gas'!Q23,'BIFUbC-biomass'!Q23,'BIFUbC-heat'!Q23,'BIFUbC-crude-oil'!Q23,'BIFUbC-petroleum-diesel'!Q23,'BIFUbC-heavy-or-residual-oil'!Q23,'BIFUbC-LPG-propane-or-butane'!Q23,'BIFUbC-hydrogen'!Q23)</f>
        <v>337033164411043.94</v>
      </c>
      <c r="R24" s="20">
        <f>SUM('BIFUbC-electricity'!R23,'BIFUbC-coal'!R23,'BIFUbC-natural-gas'!R23,'BIFUbC-biomass'!R23,'BIFUbC-heat'!R23,'BIFUbC-crude-oil'!R23,'BIFUbC-petroleum-diesel'!R23,'BIFUbC-heavy-or-residual-oil'!R23,'BIFUbC-LPG-propane-or-butane'!R23,'BIFUbC-hydrogen'!R23)</f>
        <v>340819790006982.94</v>
      </c>
      <c r="S24" s="20">
        <f>SUM('BIFUbC-electricity'!S23,'BIFUbC-coal'!S23,'BIFUbC-natural-gas'!S23,'BIFUbC-biomass'!S23,'BIFUbC-heat'!S23,'BIFUbC-crude-oil'!S23,'BIFUbC-petroleum-diesel'!S23,'BIFUbC-heavy-or-residual-oil'!S23,'BIFUbC-LPG-propane-or-butane'!S23,'BIFUbC-hydrogen'!S23)</f>
        <v>344606415602921.69</v>
      </c>
      <c r="T24" s="20">
        <f>SUM('BIFUbC-electricity'!T23,'BIFUbC-coal'!T23,'BIFUbC-natural-gas'!T23,'BIFUbC-biomass'!T23,'BIFUbC-heat'!T23,'BIFUbC-crude-oil'!T23,'BIFUbC-petroleum-diesel'!T23,'BIFUbC-heavy-or-residual-oil'!T23,'BIFUbC-LPG-propane-or-butane'!T23,'BIFUbC-hydrogen'!T23)</f>
        <v>348393041198859.88</v>
      </c>
      <c r="U24" s="20">
        <f>SUM('BIFUbC-electricity'!U23,'BIFUbC-coal'!U23,'BIFUbC-natural-gas'!U23,'BIFUbC-biomass'!U23,'BIFUbC-heat'!U23,'BIFUbC-crude-oil'!U23,'BIFUbC-petroleum-diesel'!U23,'BIFUbC-heavy-or-residual-oil'!U23,'BIFUbC-LPG-propane-or-butane'!U23,'BIFUbC-hydrogen'!U23)</f>
        <v>352179666794798.63</v>
      </c>
      <c r="V24" s="20">
        <f>SUM('BIFUbC-electricity'!V23,'BIFUbC-coal'!V23,'BIFUbC-natural-gas'!V23,'BIFUbC-biomass'!V23,'BIFUbC-heat'!V23,'BIFUbC-crude-oil'!V23,'BIFUbC-petroleum-diesel'!V23,'BIFUbC-heavy-or-residual-oil'!V23,'BIFUbC-LPG-propane-or-butane'!V23,'BIFUbC-hydrogen'!V23)</f>
        <v>355966292390736.31</v>
      </c>
      <c r="W24" s="20">
        <f>SUM('BIFUbC-electricity'!W23,'BIFUbC-coal'!W23,'BIFUbC-natural-gas'!W23,'BIFUbC-biomass'!W23,'BIFUbC-heat'!W23,'BIFUbC-crude-oil'!W23,'BIFUbC-petroleum-diesel'!W23,'BIFUbC-heavy-or-residual-oil'!W23,'BIFUbC-LPG-propane-or-butane'!W23,'BIFUbC-hydrogen'!W23)</f>
        <v>360534601837936.75</v>
      </c>
      <c r="X24" s="20">
        <f>SUM('BIFUbC-electricity'!X23,'BIFUbC-coal'!X23,'BIFUbC-natural-gas'!X23,'BIFUbC-biomass'!X23,'BIFUbC-heat'!X23,'BIFUbC-crude-oil'!X23,'BIFUbC-petroleum-diesel'!X23,'BIFUbC-heavy-or-residual-oil'!X23,'BIFUbC-LPG-propane-or-butane'!X23,'BIFUbC-hydrogen'!X23)</f>
        <v>364569945022913.06</v>
      </c>
      <c r="Y24" s="20">
        <f>SUM('BIFUbC-electricity'!Y23,'BIFUbC-coal'!Y23,'BIFUbC-natural-gas'!Y23,'BIFUbC-biomass'!Y23,'BIFUbC-heat'!Y23,'BIFUbC-crude-oil'!Y23,'BIFUbC-petroleum-diesel'!Y23,'BIFUbC-heavy-or-residual-oil'!Y23,'BIFUbC-LPG-propane-or-butane'!Y23,'BIFUbC-hydrogen'!Y23)</f>
        <v>368605288207890.25</v>
      </c>
      <c r="Z24" s="20">
        <f>SUM('BIFUbC-electricity'!Z23,'BIFUbC-coal'!Z23,'BIFUbC-natural-gas'!Z23,'BIFUbC-biomass'!Z23,'BIFUbC-heat'!Z23,'BIFUbC-crude-oil'!Z23,'BIFUbC-petroleum-diesel'!Z23,'BIFUbC-heavy-or-residual-oil'!Z23,'BIFUbC-LPG-propane-or-butane'!Z23,'BIFUbC-hydrogen'!Z23)</f>
        <v>372640631392865.88</v>
      </c>
      <c r="AA24" s="20">
        <f>SUM('BIFUbC-electricity'!AA23,'BIFUbC-coal'!AA23,'BIFUbC-natural-gas'!AA23,'BIFUbC-biomass'!AA23,'BIFUbC-heat'!AA23,'BIFUbC-crude-oil'!AA23,'BIFUbC-petroleum-diesel'!AA23,'BIFUbC-heavy-or-residual-oil'!AA23,'BIFUbC-LPG-propane-or-butane'!AA23,'BIFUbC-hydrogen'!AA23)</f>
        <v>376675974577842.31</v>
      </c>
      <c r="AB24" s="20">
        <f>SUM('BIFUbC-electricity'!AB23,'BIFUbC-coal'!AB23,'BIFUbC-natural-gas'!AB23,'BIFUbC-biomass'!AB23,'BIFUbC-heat'!AB23,'BIFUbC-crude-oil'!AB23,'BIFUbC-petroleum-diesel'!AB23,'BIFUbC-heavy-or-residual-oil'!AB23,'BIFUbC-LPG-propane-or-butane'!AB23,'BIFUbC-hydrogen'!AB23)</f>
        <v>380711317762818.81</v>
      </c>
      <c r="AC24" s="20">
        <f>SUM('BIFUbC-electricity'!AC23,'BIFUbC-coal'!AC23,'BIFUbC-natural-gas'!AC23,'BIFUbC-biomass'!AC23,'BIFUbC-heat'!AC23,'BIFUbC-crude-oil'!AC23,'BIFUbC-petroleum-diesel'!AC23,'BIFUbC-heavy-or-residual-oil'!AC23,'BIFUbC-LPG-propane-or-butane'!AC23,'BIFUbC-hydrogen'!AC23)</f>
        <v>384746660947795.13</v>
      </c>
      <c r="AD24" s="20">
        <f>SUM('BIFUbC-electricity'!AD23,'BIFUbC-coal'!AD23,'BIFUbC-natural-gas'!AD23,'BIFUbC-biomass'!AD23,'BIFUbC-heat'!AD23,'BIFUbC-crude-oil'!AD23,'BIFUbC-petroleum-diesel'!AD23,'BIFUbC-heavy-or-residual-oil'!AD23,'BIFUbC-LPG-propane-or-butane'!AD23,'BIFUbC-hydrogen'!AD23)</f>
        <v>388782004132771.63</v>
      </c>
      <c r="AE24" s="20">
        <f>SUM('BIFUbC-electricity'!AE23,'BIFUbC-coal'!AE23,'BIFUbC-natural-gas'!AE23,'BIFUbC-biomass'!AE23,'BIFUbC-heat'!AE23,'BIFUbC-crude-oil'!AE23,'BIFUbC-petroleum-diesel'!AE23,'BIFUbC-heavy-or-residual-oil'!AE23,'BIFUbC-LPG-propane-or-butane'!AE23,'BIFUbC-hydrogen'!AE23)</f>
        <v>392817347317747.94</v>
      </c>
      <c r="AF24" s="20">
        <f>SUM('BIFUbC-electricity'!AF23,'BIFUbC-coal'!AF23,'BIFUbC-natural-gas'!AF23,'BIFUbC-biomass'!AF23,'BIFUbC-heat'!AF23,'BIFUbC-crude-oil'!AF23,'BIFUbC-petroleum-diesel'!AF23,'BIFUbC-heavy-or-residual-oil'!AF23,'BIFUbC-LPG-propane-or-butane'!AF23,'BIFUbC-hydrogen'!AF23)</f>
        <v>396852690502724.31</v>
      </c>
    </row>
    <row r="25" spans="1:32">
      <c r="A25" s="14" t="s">
        <v>24</v>
      </c>
      <c r="B25" s="20">
        <f>SUM('BIFUbC-electricity'!B24,'BIFUbC-coal'!B24,'BIFUbC-natural-gas'!B24,'BIFUbC-biomass'!B24,'BIFUbC-heat'!B24,'BIFUbC-crude-oil'!B24,'BIFUbC-petroleum-diesel'!B24,'BIFUbC-heavy-or-residual-oil'!B24,'BIFUbC-LPG-propane-or-butane'!B24,'BIFUbC-hydrogen'!B24)</f>
        <v>8288799588953.833</v>
      </c>
      <c r="C25" s="20">
        <f>SUM('BIFUbC-electricity'!C24,'BIFUbC-coal'!C24,'BIFUbC-natural-gas'!C24,'BIFUbC-biomass'!C24,'BIFUbC-heat'!C24,'BIFUbC-crude-oil'!C24,'BIFUbC-petroleum-diesel'!C24,'BIFUbC-heavy-or-residual-oil'!C24,'BIFUbC-LPG-propane-or-butane'!C24,'BIFUbC-hydrogen'!C24)</f>
        <v>8347492176860.127</v>
      </c>
      <c r="D25" s="20">
        <f>SUM('BIFUbC-electricity'!D24,'BIFUbC-coal'!D24,'BIFUbC-natural-gas'!D24,'BIFUbC-biomass'!D24,'BIFUbC-heat'!D24,'BIFUbC-crude-oil'!D24,'BIFUbC-petroleum-diesel'!D24,'BIFUbC-heavy-or-residual-oil'!D24,'BIFUbC-LPG-propane-or-butane'!D24,'BIFUbC-hydrogen'!D24)</f>
        <v>8406184764766.4209</v>
      </c>
      <c r="E25" s="20">
        <f>SUM('BIFUbC-electricity'!E24,'BIFUbC-coal'!E24,'BIFUbC-natural-gas'!E24,'BIFUbC-biomass'!E24,'BIFUbC-heat'!E24,'BIFUbC-crude-oil'!E24,'BIFUbC-petroleum-diesel'!E24,'BIFUbC-heavy-or-residual-oil'!E24,'BIFUbC-LPG-propane-or-butane'!E24,'BIFUbC-hydrogen'!E24)</f>
        <v>8464877352672.7129</v>
      </c>
      <c r="F25" s="20">
        <f>SUM('BIFUbC-electricity'!F24,'BIFUbC-coal'!F24,'BIFUbC-natural-gas'!F24,'BIFUbC-biomass'!F24,'BIFUbC-heat'!F24,'BIFUbC-crude-oil'!F24,'BIFUbC-petroleum-diesel'!F24,'BIFUbC-heavy-or-residual-oil'!F24,'BIFUbC-LPG-propane-or-butane'!F24,'BIFUbC-hydrogen'!F24)</f>
        <v>8523569940579.0059</v>
      </c>
      <c r="G25" s="20">
        <f>SUM('BIFUbC-electricity'!G24,'BIFUbC-coal'!G24,'BIFUbC-natural-gas'!G24,'BIFUbC-biomass'!G24,'BIFUbC-heat'!G24,'BIFUbC-crude-oil'!G24,'BIFUbC-petroleum-diesel'!G24,'BIFUbC-heavy-or-residual-oil'!G24,'BIFUbC-LPG-propane-or-butane'!G24,'BIFUbC-hydrogen'!G24)</f>
        <v>8582262528485.2998</v>
      </c>
      <c r="H25" s="20">
        <f>SUM('BIFUbC-electricity'!H24,'BIFUbC-coal'!H24,'BIFUbC-natural-gas'!H24,'BIFUbC-biomass'!H24,'BIFUbC-heat'!H24,'BIFUbC-crude-oil'!H24,'BIFUbC-petroleum-diesel'!H24,'BIFUbC-heavy-or-residual-oil'!H24,'BIFUbC-LPG-propane-or-butane'!H24,'BIFUbC-hydrogen'!H24)</f>
        <v>8738286991336.1807</v>
      </c>
      <c r="I25" s="20">
        <f>SUM('BIFUbC-electricity'!I24,'BIFUbC-coal'!I24,'BIFUbC-natural-gas'!I24,'BIFUbC-biomass'!I24,'BIFUbC-heat'!I24,'BIFUbC-crude-oil'!I24,'BIFUbC-petroleum-diesel'!I24,'BIFUbC-heavy-or-residual-oil'!I24,'BIFUbC-LPG-propane-or-butane'!I24,'BIFUbC-hydrogen'!I24)</f>
        <v>8894311454187.0781</v>
      </c>
      <c r="J25" s="20">
        <f>SUM('BIFUbC-electricity'!J24,'BIFUbC-coal'!J24,'BIFUbC-natural-gas'!J24,'BIFUbC-biomass'!J24,'BIFUbC-heat'!J24,'BIFUbC-crude-oil'!J24,'BIFUbC-petroleum-diesel'!J24,'BIFUbC-heavy-or-residual-oil'!J24,'BIFUbC-LPG-propane-or-butane'!J24,'BIFUbC-hydrogen'!J24)</f>
        <v>9050335917037.9727</v>
      </c>
      <c r="K25" s="20">
        <f>SUM('BIFUbC-electricity'!K24,'BIFUbC-coal'!K24,'BIFUbC-natural-gas'!K24,'BIFUbC-biomass'!K24,'BIFUbC-heat'!K24,'BIFUbC-crude-oil'!K24,'BIFUbC-petroleum-diesel'!K24,'BIFUbC-heavy-or-residual-oil'!K24,'BIFUbC-LPG-propane-or-butane'!K24,'BIFUbC-hydrogen'!K24)</f>
        <v>9206360379888.8691</v>
      </c>
      <c r="L25" s="20">
        <f>SUM('BIFUbC-electricity'!L24,'BIFUbC-coal'!L24,'BIFUbC-natural-gas'!L24,'BIFUbC-biomass'!L24,'BIFUbC-heat'!L24,'BIFUbC-crude-oil'!L24,'BIFUbC-petroleum-diesel'!L24,'BIFUbC-heavy-or-residual-oil'!L24,'BIFUbC-LPG-propane-or-butane'!L24,'BIFUbC-hydrogen'!L24)</f>
        <v>9362384842739.7813</v>
      </c>
      <c r="M25" s="20">
        <f>SUM('BIFUbC-electricity'!M24,'BIFUbC-coal'!M24,'BIFUbC-natural-gas'!M24,'BIFUbC-biomass'!M24,'BIFUbC-heat'!M24,'BIFUbC-crude-oil'!M24,'BIFUbC-petroleum-diesel'!M24,'BIFUbC-heavy-or-residual-oil'!M24,'BIFUbC-LPG-propane-or-butane'!M24,'BIFUbC-hydrogen'!M24)</f>
        <v>9475734903133.7949</v>
      </c>
      <c r="N25" s="20">
        <f>SUM('BIFUbC-electricity'!N24,'BIFUbC-coal'!N24,'BIFUbC-natural-gas'!N24,'BIFUbC-biomass'!N24,'BIFUbC-heat'!N24,'BIFUbC-crude-oil'!N24,'BIFUbC-petroleum-diesel'!N24,'BIFUbC-heavy-or-residual-oil'!N24,'BIFUbC-LPG-propane-or-butane'!N24,'BIFUbC-hydrogen'!N24)</f>
        <v>9589084963527.8242</v>
      </c>
      <c r="O25" s="20">
        <f>SUM('BIFUbC-electricity'!O24,'BIFUbC-coal'!O24,'BIFUbC-natural-gas'!O24,'BIFUbC-biomass'!O24,'BIFUbC-heat'!O24,'BIFUbC-crude-oil'!O24,'BIFUbC-petroleum-diesel'!O24,'BIFUbC-heavy-or-residual-oil'!O24,'BIFUbC-LPG-propane-or-butane'!O24,'BIFUbC-hydrogen'!O24)</f>
        <v>9702435023921.8516</v>
      </c>
      <c r="P25" s="20">
        <f>SUM('BIFUbC-electricity'!P24,'BIFUbC-coal'!P24,'BIFUbC-natural-gas'!P24,'BIFUbC-biomass'!P24,'BIFUbC-heat'!P24,'BIFUbC-crude-oil'!P24,'BIFUbC-petroleum-diesel'!P24,'BIFUbC-heavy-or-residual-oil'!P24,'BIFUbC-LPG-propane-or-butane'!P24,'BIFUbC-hydrogen'!P24)</f>
        <v>9815785084315.8789</v>
      </c>
      <c r="Q25" s="20">
        <f>SUM('BIFUbC-electricity'!Q24,'BIFUbC-coal'!Q24,'BIFUbC-natural-gas'!Q24,'BIFUbC-biomass'!Q24,'BIFUbC-heat'!Q24,'BIFUbC-crude-oil'!Q24,'BIFUbC-petroleum-diesel'!Q24,'BIFUbC-heavy-or-residual-oil'!Q24,'BIFUbC-LPG-propane-or-butane'!Q24,'BIFUbC-hydrogen'!Q24)</f>
        <v>9929135144709.9219</v>
      </c>
      <c r="R25" s="20">
        <f>SUM('BIFUbC-electricity'!R24,'BIFUbC-coal'!R24,'BIFUbC-natural-gas'!R24,'BIFUbC-biomass'!R24,'BIFUbC-heat'!R24,'BIFUbC-crude-oil'!R24,'BIFUbC-petroleum-diesel'!R24,'BIFUbC-heavy-or-residual-oil'!R24,'BIFUbC-LPG-propane-or-butane'!R24,'BIFUbC-hydrogen'!R24)</f>
        <v>10117899066752.305</v>
      </c>
      <c r="S25" s="20">
        <f>SUM('BIFUbC-electricity'!S24,'BIFUbC-coal'!S24,'BIFUbC-natural-gas'!S24,'BIFUbC-biomass'!S24,'BIFUbC-heat'!S24,'BIFUbC-crude-oil'!S24,'BIFUbC-petroleum-diesel'!S24,'BIFUbC-heavy-or-residual-oil'!S24,'BIFUbC-LPG-propane-or-butane'!S24,'BIFUbC-hydrogen'!S24)</f>
        <v>10306662988794.672</v>
      </c>
      <c r="T25" s="20">
        <f>SUM('BIFUbC-electricity'!T24,'BIFUbC-coal'!T24,'BIFUbC-natural-gas'!T24,'BIFUbC-biomass'!T24,'BIFUbC-heat'!T24,'BIFUbC-crude-oil'!T24,'BIFUbC-petroleum-diesel'!T24,'BIFUbC-heavy-or-residual-oil'!T24,'BIFUbC-LPG-propane-or-butane'!T24,'BIFUbC-hydrogen'!T24)</f>
        <v>10495426910837.039</v>
      </c>
      <c r="U25" s="20">
        <f>SUM('BIFUbC-electricity'!U24,'BIFUbC-coal'!U24,'BIFUbC-natural-gas'!U24,'BIFUbC-biomass'!U24,'BIFUbC-heat'!U24,'BIFUbC-crude-oil'!U24,'BIFUbC-petroleum-diesel'!U24,'BIFUbC-heavy-or-residual-oil'!U24,'BIFUbC-LPG-propane-or-butane'!U24,'BIFUbC-hydrogen'!U24)</f>
        <v>10684190832879.406</v>
      </c>
      <c r="V25" s="20">
        <f>SUM('BIFUbC-electricity'!V24,'BIFUbC-coal'!V24,'BIFUbC-natural-gas'!V24,'BIFUbC-biomass'!V24,'BIFUbC-heat'!V24,'BIFUbC-crude-oil'!V24,'BIFUbC-petroleum-diesel'!V24,'BIFUbC-heavy-or-residual-oil'!V24,'BIFUbC-LPG-propane-or-butane'!V24,'BIFUbC-hydrogen'!V24)</f>
        <v>10872954754921.797</v>
      </c>
      <c r="W25" s="20">
        <f>SUM('BIFUbC-electricity'!W24,'BIFUbC-coal'!W24,'BIFUbC-natural-gas'!W24,'BIFUbC-biomass'!W24,'BIFUbC-heat'!W24,'BIFUbC-crude-oil'!W24,'BIFUbC-petroleum-diesel'!W24,'BIFUbC-heavy-or-residual-oil'!W24,'BIFUbC-LPG-propane-or-butane'!W24,'BIFUbC-hydrogen'!W24)</f>
        <v>10961166861433.002</v>
      </c>
      <c r="X25" s="20">
        <f>SUM('BIFUbC-electricity'!X24,'BIFUbC-coal'!X24,'BIFUbC-natural-gas'!X24,'BIFUbC-biomass'!X24,'BIFUbC-heat'!X24,'BIFUbC-crude-oil'!X24,'BIFUbC-petroleum-diesel'!X24,'BIFUbC-heavy-or-residual-oil'!X24,'BIFUbC-LPG-propane-or-butane'!X24,'BIFUbC-hydrogen'!X24)</f>
        <v>11117937023988.23</v>
      </c>
      <c r="Y25" s="20">
        <f>SUM('BIFUbC-electricity'!Y24,'BIFUbC-coal'!Y24,'BIFUbC-natural-gas'!Y24,'BIFUbC-biomass'!Y24,'BIFUbC-heat'!Y24,'BIFUbC-crude-oil'!Y24,'BIFUbC-petroleum-diesel'!Y24,'BIFUbC-heavy-or-residual-oil'!Y24,'BIFUbC-LPG-propane-or-butane'!Y24,'BIFUbC-hydrogen'!Y24)</f>
        <v>11274707186543.396</v>
      </c>
      <c r="Z25" s="20">
        <f>SUM('BIFUbC-electricity'!Z24,'BIFUbC-coal'!Z24,'BIFUbC-natural-gas'!Z24,'BIFUbC-biomass'!Z24,'BIFUbC-heat'!Z24,'BIFUbC-crude-oil'!Z24,'BIFUbC-petroleum-diesel'!Z24,'BIFUbC-heavy-or-residual-oil'!Z24,'BIFUbC-LPG-propane-or-butane'!Z24,'BIFUbC-hydrogen'!Z24)</f>
        <v>11431477349098.625</v>
      </c>
      <c r="AA25" s="20">
        <f>SUM('BIFUbC-electricity'!AA24,'BIFUbC-coal'!AA24,'BIFUbC-natural-gas'!AA24,'BIFUbC-biomass'!AA24,'BIFUbC-heat'!AA24,'BIFUbC-crude-oil'!AA24,'BIFUbC-petroleum-diesel'!AA24,'BIFUbC-heavy-or-residual-oil'!AA24,'BIFUbC-LPG-propane-or-butane'!AA24,'BIFUbC-hydrogen'!AA24)</f>
        <v>11588247511653.789</v>
      </c>
      <c r="AB25" s="20">
        <f>SUM('BIFUbC-electricity'!AB24,'BIFUbC-coal'!AB24,'BIFUbC-natural-gas'!AB24,'BIFUbC-biomass'!AB24,'BIFUbC-heat'!AB24,'BIFUbC-crude-oil'!AB24,'BIFUbC-petroleum-diesel'!AB24,'BIFUbC-heavy-or-residual-oil'!AB24,'BIFUbC-LPG-propane-or-butane'!AB24,'BIFUbC-hydrogen'!AB24)</f>
        <v>11745017674209.02</v>
      </c>
      <c r="AC25" s="20">
        <f>SUM('BIFUbC-electricity'!AC24,'BIFUbC-coal'!AC24,'BIFUbC-natural-gas'!AC24,'BIFUbC-biomass'!AC24,'BIFUbC-heat'!AC24,'BIFUbC-crude-oil'!AC24,'BIFUbC-petroleum-diesel'!AC24,'BIFUbC-heavy-or-residual-oil'!AC24,'BIFUbC-LPG-propane-or-butane'!AC24,'BIFUbC-hydrogen'!AC24)</f>
        <v>11901787836764.188</v>
      </c>
      <c r="AD25" s="20">
        <f>SUM('BIFUbC-electricity'!AD24,'BIFUbC-coal'!AD24,'BIFUbC-natural-gas'!AD24,'BIFUbC-biomass'!AD24,'BIFUbC-heat'!AD24,'BIFUbC-crude-oil'!AD24,'BIFUbC-petroleum-diesel'!AD24,'BIFUbC-heavy-or-residual-oil'!AD24,'BIFUbC-LPG-propane-or-butane'!AD24,'BIFUbC-hydrogen'!AD24)</f>
        <v>12058557999319.414</v>
      </c>
      <c r="AE25" s="20">
        <f>SUM('BIFUbC-electricity'!AE24,'BIFUbC-coal'!AE24,'BIFUbC-natural-gas'!AE24,'BIFUbC-biomass'!AE24,'BIFUbC-heat'!AE24,'BIFUbC-crude-oil'!AE24,'BIFUbC-petroleum-diesel'!AE24,'BIFUbC-heavy-or-residual-oil'!AE24,'BIFUbC-LPG-propane-or-butane'!AE24,'BIFUbC-hydrogen'!AE24)</f>
        <v>12215328161874.645</v>
      </c>
      <c r="AF25" s="20">
        <f>SUM('BIFUbC-electricity'!AF24,'BIFUbC-coal'!AF24,'BIFUbC-natural-gas'!AF24,'BIFUbC-biomass'!AF24,'BIFUbC-heat'!AF24,'BIFUbC-crude-oil'!AF24,'BIFUbC-petroleum-diesel'!AF24,'BIFUbC-heavy-or-residual-oil'!AF24,'BIFUbC-LPG-propane-or-butane'!AF24,'BIFUbC-hydrogen'!AF24)</f>
        <v>12372098324429.813</v>
      </c>
    </row>
    <row r="26" spans="1:32">
      <c r="A26" s="14" t="s">
        <v>25</v>
      </c>
      <c r="B26" s="20">
        <f>SUM('BIFUbC-electricity'!B25,'BIFUbC-coal'!B25,'BIFUbC-natural-gas'!B25,'BIFUbC-biomass'!B25,'BIFUbC-heat'!B25,'BIFUbC-crude-oil'!B25,'BIFUbC-petroleum-diesel'!B25,'BIFUbC-heavy-or-residual-oil'!B25,'BIFUbC-LPG-propane-or-butane'!B25,'BIFUbC-hydrogen'!B25)</f>
        <v>9941952530082.7344</v>
      </c>
      <c r="C26" s="20">
        <f>SUM('BIFUbC-electricity'!C25,'BIFUbC-coal'!C25,'BIFUbC-natural-gas'!C25,'BIFUbC-biomass'!C25,'BIFUbC-heat'!C25,'BIFUbC-crude-oil'!C25,'BIFUbC-petroleum-diesel'!C25,'BIFUbC-heavy-or-residual-oil'!C25,'BIFUbC-LPG-propane-or-butane'!C25,'BIFUbC-hydrogen'!C25)</f>
        <v>9951894482612.8145</v>
      </c>
      <c r="D26" s="20">
        <f>SUM('BIFUbC-electricity'!D25,'BIFUbC-coal'!D25,'BIFUbC-natural-gas'!D25,'BIFUbC-biomass'!D25,'BIFUbC-heat'!D25,'BIFUbC-crude-oil'!D25,'BIFUbC-petroleum-diesel'!D25,'BIFUbC-heavy-or-residual-oil'!D25,'BIFUbC-LPG-propane-or-butane'!D25,'BIFUbC-hydrogen'!D25)</f>
        <v>9961846377095.4258</v>
      </c>
      <c r="E26" s="20">
        <f>SUM('BIFUbC-electricity'!E25,'BIFUbC-coal'!E25,'BIFUbC-natural-gas'!E25,'BIFUbC-biomass'!E25,'BIFUbC-heat'!E25,'BIFUbC-crude-oil'!E25,'BIFUbC-petroleum-diesel'!E25,'BIFUbC-heavy-or-residual-oil'!E25,'BIFUbC-LPG-propane-or-butane'!E25,'BIFUbC-hydrogen'!E25)</f>
        <v>9971808223472.5195</v>
      </c>
      <c r="F26" s="20">
        <f>SUM('BIFUbC-electricity'!F25,'BIFUbC-coal'!F25,'BIFUbC-natural-gas'!F25,'BIFUbC-biomass'!F25,'BIFUbC-heat'!F25,'BIFUbC-crude-oil'!F25,'BIFUbC-petroleum-diesel'!F25,'BIFUbC-heavy-or-residual-oil'!F25,'BIFUbC-LPG-propane-or-butane'!F25,'BIFUbC-hydrogen'!F25)</f>
        <v>9981780031695.9922</v>
      </c>
      <c r="G26" s="20">
        <f>SUM('BIFUbC-electricity'!G25,'BIFUbC-coal'!G25,'BIFUbC-natural-gas'!G25,'BIFUbC-biomass'!G25,'BIFUbC-heat'!G25,'BIFUbC-crude-oil'!G25,'BIFUbC-petroleum-diesel'!G25,'BIFUbC-heavy-or-residual-oil'!G25,'BIFUbC-LPG-propane-or-butane'!G25,'BIFUbC-hydrogen'!G25)</f>
        <v>9991761811727.6875</v>
      </c>
      <c r="H26" s="20">
        <f>SUM('BIFUbC-electricity'!H25,'BIFUbC-coal'!H25,'BIFUbC-natural-gas'!H25,'BIFUbC-biomass'!H25,'BIFUbC-heat'!H25,'BIFUbC-crude-oil'!H25,'BIFUbC-petroleum-diesel'!H25,'BIFUbC-heavy-or-residual-oil'!H25,'BIFUbC-LPG-propane-or-butane'!H25,'BIFUbC-hydrogen'!H25)</f>
        <v>10001753573539.412</v>
      </c>
      <c r="I26" s="20">
        <f>SUM('BIFUbC-electricity'!I25,'BIFUbC-coal'!I25,'BIFUbC-natural-gas'!I25,'BIFUbC-biomass'!I25,'BIFUbC-heat'!I25,'BIFUbC-crude-oil'!I25,'BIFUbC-petroleum-diesel'!I25,'BIFUbC-heavy-or-residual-oil'!I25,'BIFUbC-LPG-propane-or-butane'!I25,'BIFUbC-hydrogen'!I25)</f>
        <v>10011755327112.953</v>
      </c>
      <c r="J26" s="20">
        <f>SUM('BIFUbC-electricity'!J25,'BIFUbC-coal'!J25,'BIFUbC-natural-gas'!J25,'BIFUbC-biomass'!J25,'BIFUbC-heat'!J25,'BIFUbC-crude-oil'!J25,'BIFUbC-petroleum-diesel'!J25,'BIFUbC-heavy-or-residual-oil'!J25,'BIFUbC-LPG-propane-or-butane'!J25,'BIFUbC-hydrogen'!J25)</f>
        <v>10021767082440.064</v>
      </c>
      <c r="K26" s="20">
        <f>SUM('BIFUbC-electricity'!K25,'BIFUbC-coal'!K25,'BIFUbC-natural-gas'!K25,'BIFUbC-biomass'!K25,'BIFUbC-heat'!K25,'BIFUbC-crude-oil'!K25,'BIFUbC-petroleum-diesel'!K25,'BIFUbC-heavy-or-residual-oil'!K25,'BIFUbC-LPG-propane-or-butane'!K25,'BIFUbC-hydrogen'!K25)</f>
        <v>10031788849522.504</v>
      </c>
      <c r="L26" s="20">
        <f>SUM('BIFUbC-electricity'!L25,'BIFUbC-coal'!L25,'BIFUbC-natural-gas'!L25,'BIFUbC-biomass'!L25,'BIFUbC-heat'!L25,'BIFUbC-crude-oil'!L25,'BIFUbC-petroleum-diesel'!L25,'BIFUbC-heavy-or-residual-oil'!L25,'BIFUbC-LPG-propane-or-butane'!L25,'BIFUbC-hydrogen'!L25)</f>
        <v>10041820638372.025</v>
      </c>
      <c r="M26" s="20">
        <f>SUM('BIFUbC-electricity'!M25,'BIFUbC-coal'!M25,'BIFUbC-natural-gas'!M25,'BIFUbC-biomass'!M25,'BIFUbC-heat'!M25,'BIFUbC-crude-oil'!M25,'BIFUbC-petroleum-diesel'!M25,'BIFUbC-heavy-or-residual-oil'!M25,'BIFUbC-LPG-propane-or-butane'!M25,'BIFUbC-hydrogen'!M25)</f>
        <v>10051862459010.395</v>
      </c>
      <c r="N26" s="20">
        <f>SUM('BIFUbC-electricity'!N25,'BIFUbC-coal'!N25,'BIFUbC-natural-gas'!N25,'BIFUbC-biomass'!N25,'BIFUbC-heat'!N25,'BIFUbC-crude-oil'!N25,'BIFUbC-petroleum-diesel'!N25,'BIFUbC-heavy-or-residual-oil'!N25,'BIFUbC-LPG-propane-or-butane'!N25,'BIFUbC-hydrogen'!N25)</f>
        <v>10061914321469.406</v>
      </c>
      <c r="O26" s="20">
        <f>SUM('BIFUbC-electricity'!O25,'BIFUbC-coal'!O25,'BIFUbC-natural-gas'!O25,'BIFUbC-biomass'!O25,'BIFUbC-heat'!O25,'BIFUbC-crude-oil'!O25,'BIFUbC-petroleum-diesel'!O25,'BIFUbC-heavy-or-residual-oil'!O25,'BIFUbC-LPG-propane-or-butane'!O25,'BIFUbC-hydrogen'!O25)</f>
        <v>10071976235790.873</v>
      </c>
      <c r="P26" s="20">
        <f>SUM('BIFUbC-electricity'!P25,'BIFUbC-coal'!P25,'BIFUbC-natural-gas'!P25,'BIFUbC-biomass'!P25,'BIFUbC-heat'!P25,'BIFUbC-crude-oil'!P25,'BIFUbC-petroleum-diesel'!P25,'BIFUbC-heavy-or-residual-oil'!P25,'BIFUbC-LPG-propane-or-butane'!P25,'BIFUbC-hydrogen'!P25)</f>
        <v>10082048212026.662</v>
      </c>
      <c r="Q26" s="20">
        <f>SUM('BIFUbC-electricity'!Q25,'BIFUbC-coal'!Q25,'BIFUbC-natural-gas'!Q25,'BIFUbC-biomass'!Q25,'BIFUbC-heat'!Q25,'BIFUbC-crude-oil'!Q25,'BIFUbC-petroleum-diesel'!Q25,'BIFUbC-heavy-or-residual-oil'!Q25,'BIFUbC-LPG-propane-or-butane'!Q25,'BIFUbC-hydrogen'!Q25)</f>
        <v>10092130260238.688</v>
      </c>
      <c r="R26" s="20">
        <f>SUM('BIFUbC-electricity'!R25,'BIFUbC-coal'!R25,'BIFUbC-natural-gas'!R25,'BIFUbC-biomass'!R25,'BIFUbC-heat'!R25,'BIFUbC-crude-oil'!R25,'BIFUbC-petroleum-diesel'!R25,'BIFUbC-heavy-or-residual-oil'!R25,'BIFUbC-LPG-propane-or-butane'!R25,'BIFUbC-hydrogen'!R25)</f>
        <v>10102222390498.924</v>
      </c>
      <c r="S26" s="20">
        <f>SUM('BIFUbC-electricity'!S25,'BIFUbC-coal'!S25,'BIFUbC-natural-gas'!S25,'BIFUbC-biomass'!S25,'BIFUbC-heat'!S25,'BIFUbC-crude-oil'!S25,'BIFUbC-petroleum-diesel'!S25,'BIFUbC-heavy-or-residual-oil'!S25,'BIFUbC-LPG-propane-or-butane'!S25,'BIFUbC-hydrogen'!S25)</f>
        <v>10112324612889.422</v>
      </c>
      <c r="T26" s="20">
        <f>SUM('BIFUbC-electricity'!T25,'BIFUbC-coal'!T25,'BIFUbC-natural-gas'!T25,'BIFUbC-biomass'!T25,'BIFUbC-heat'!T25,'BIFUbC-crude-oil'!T25,'BIFUbC-petroleum-diesel'!T25,'BIFUbC-heavy-or-residual-oil'!T25,'BIFUbC-LPG-propane-or-butane'!T25,'BIFUbC-hydrogen'!T25)</f>
        <v>10122436937502.311</v>
      </c>
      <c r="U26" s="20">
        <f>SUM('BIFUbC-electricity'!U25,'BIFUbC-coal'!U25,'BIFUbC-natural-gas'!U25,'BIFUbC-biomass'!U25,'BIFUbC-heat'!U25,'BIFUbC-crude-oil'!U25,'BIFUbC-petroleum-diesel'!U25,'BIFUbC-heavy-or-residual-oil'!U25,'BIFUbC-LPG-propane-or-butane'!U25,'BIFUbC-hydrogen'!U25)</f>
        <v>10132559374439.813</v>
      </c>
      <c r="V26" s="20">
        <f>SUM('BIFUbC-electricity'!V25,'BIFUbC-coal'!V25,'BIFUbC-natural-gas'!V25,'BIFUbC-biomass'!V25,'BIFUbC-heat'!V25,'BIFUbC-crude-oil'!V25,'BIFUbC-petroleum-diesel'!V25,'BIFUbC-heavy-or-residual-oil'!V25,'BIFUbC-LPG-propane-or-butane'!V25,'BIFUbC-hydrogen'!V25)</f>
        <v>10142691933814.252</v>
      </c>
      <c r="W26" s="20">
        <f>SUM('BIFUbC-electricity'!W25,'BIFUbC-coal'!W25,'BIFUbC-natural-gas'!W25,'BIFUbC-biomass'!W25,'BIFUbC-heat'!W25,'BIFUbC-crude-oil'!W25,'BIFUbC-petroleum-diesel'!W25,'BIFUbC-heavy-or-residual-oil'!W25,'BIFUbC-LPG-propane-or-butane'!W25,'BIFUbC-hydrogen'!W25)</f>
        <v>10091978474145.18</v>
      </c>
      <c r="X26" s="20">
        <f>SUM('BIFUbC-electricity'!X25,'BIFUbC-coal'!X25,'BIFUbC-natural-gas'!X25,'BIFUbC-biomass'!X25,'BIFUbC-heat'!X25,'BIFUbC-crude-oil'!X25,'BIFUbC-petroleum-diesel'!X25,'BIFUbC-heavy-or-residual-oil'!X25,'BIFUbC-LPG-propane-or-butane'!X25,'BIFUbC-hydrogen'!X25)</f>
        <v>10041518581774.453</v>
      </c>
      <c r="Y26" s="20">
        <f>SUM('BIFUbC-electricity'!Y25,'BIFUbC-coal'!Y25,'BIFUbC-natural-gas'!Y25,'BIFUbC-biomass'!Y25,'BIFUbC-heat'!Y25,'BIFUbC-crude-oil'!Y25,'BIFUbC-petroleum-diesel'!Y25,'BIFUbC-heavy-or-residual-oil'!Y25,'BIFUbC-LPG-propane-or-butane'!Y25,'BIFUbC-hydrogen'!Y25)</f>
        <v>9991310988865.582</v>
      </c>
      <c r="Z26" s="20">
        <f>SUM('BIFUbC-electricity'!Z25,'BIFUbC-coal'!Z25,'BIFUbC-natural-gas'!Z25,'BIFUbC-biomass'!Z25,'BIFUbC-heat'!Z25,'BIFUbC-crude-oil'!Z25,'BIFUbC-petroleum-diesel'!Z25,'BIFUbC-heavy-or-residual-oil'!Z25,'BIFUbC-LPG-propane-or-butane'!Z25,'BIFUbC-hydrogen'!Z25)</f>
        <v>9941354433921.2539</v>
      </c>
      <c r="AA26" s="20">
        <f>SUM('BIFUbC-electricity'!AA25,'BIFUbC-coal'!AA25,'BIFUbC-natural-gas'!AA25,'BIFUbC-biomass'!AA25,'BIFUbC-heat'!AA25,'BIFUbC-crude-oil'!AA25,'BIFUbC-petroleum-diesel'!AA25,'BIFUbC-heavy-or-residual-oil'!AA25,'BIFUbC-LPG-propane-or-butane'!AA25,'BIFUbC-hydrogen'!AA25)</f>
        <v>9891647661751.6484</v>
      </c>
      <c r="AB26" s="20">
        <f>SUM('BIFUbC-electricity'!AB25,'BIFUbC-coal'!AB25,'BIFUbC-natural-gas'!AB25,'BIFUbC-biomass'!AB25,'BIFUbC-heat'!AB25,'BIFUbC-crude-oil'!AB25,'BIFUbC-petroleum-diesel'!AB25,'BIFUbC-heavy-or-residual-oil'!AB25,'BIFUbC-LPG-propane-or-butane'!AB25,'BIFUbC-hydrogen'!AB25)</f>
        <v>9842189423442.8887</v>
      </c>
      <c r="AC26" s="20">
        <f>SUM('BIFUbC-electricity'!AC25,'BIFUbC-coal'!AC25,'BIFUbC-natural-gas'!AC25,'BIFUbC-biomass'!AC25,'BIFUbC-heat'!AC25,'BIFUbC-crude-oil'!AC25,'BIFUbC-petroleum-diesel'!AC25,'BIFUbC-heavy-or-residual-oil'!AC25,'BIFUbC-LPG-propane-or-butane'!AC25,'BIFUbC-hydrogen'!AC25)</f>
        <v>9792978476325.6758</v>
      </c>
      <c r="AD26" s="20">
        <f>SUM('BIFUbC-electricity'!AD25,'BIFUbC-coal'!AD25,'BIFUbC-natural-gas'!AD25,'BIFUbC-biomass'!AD25,'BIFUbC-heat'!AD25,'BIFUbC-crude-oil'!AD25,'BIFUbC-petroleum-diesel'!AD25,'BIFUbC-heavy-or-residual-oil'!AD25,'BIFUbC-LPG-propane-or-butane'!AD25,'BIFUbC-hydrogen'!AD25)</f>
        <v>9744013583944.0469</v>
      </c>
      <c r="AE26" s="20">
        <f>SUM('BIFUbC-electricity'!AE25,'BIFUbC-coal'!AE25,'BIFUbC-natural-gas'!AE25,'BIFUbC-biomass'!AE25,'BIFUbC-heat'!AE25,'BIFUbC-crude-oil'!AE25,'BIFUbC-petroleum-diesel'!AE25,'BIFUbC-heavy-or-residual-oil'!AE25,'BIFUbC-LPG-propane-or-butane'!AE25,'BIFUbC-hydrogen'!AE25)</f>
        <v>9695293516024.3281</v>
      </c>
      <c r="AF26" s="20">
        <f>SUM('BIFUbC-electricity'!AF25,'BIFUbC-coal'!AF25,'BIFUbC-natural-gas'!AF25,'BIFUbC-biomass'!AF25,'BIFUbC-heat'!AF25,'BIFUbC-crude-oil'!AF25,'BIFUbC-petroleum-diesel'!AF25,'BIFUbC-heavy-or-residual-oil'!AF25,'BIFUbC-LPG-propane-or-butane'!AF25,'BIFUbC-hydrogen'!AF25)</f>
        <v>9646817048444.2031</v>
      </c>
    </row>
    <row r="27" spans="1:32">
      <c r="A27" s="14" t="s">
        <v>26</v>
      </c>
      <c r="B27" s="20">
        <f>SUM('BIFUbC-electricity'!B26,'BIFUbC-coal'!B26,'BIFUbC-natural-gas'!B26,'BIFUbC-biomass'!B26,'BIFUbC-heat'!B26,'BIFUbC-crude-oil'!B26,'BIFUbC-petroleum-diesel'!B26,'BIFUbC-heavy-or-residual-oil'!B26,'BIFUbC-LPG-propane-or-butane'!B26,'BIFUbC-hydrogen'!B26)</f>
        <v>51443515008900.492</v>
      </c>
      <c r="C27" s="20">
        <f>SUM('BIFUbC-electricity'!C26,'BIFUbC-coal'!C26,'BIFUbC-natural-gas'!C26,'BIFUbC-biomass'!C26,'BIFUbC-heat'!C26,'BIFUbC-crude-oil'!C26,'BIFUbC-petroleum-diesel'!C26,'BIFUbC-heavy-or-residual-oil'!C26,'BIFUbC-LPG-propane-or-butane'!C26,'BIFUbC-hydrogen'!C26)</f>
        <v>52721392849400.266</v>
      </c>
      <c r="D27" s="20">
        <f>SUM('BIFUbC-electricity'!D26,'BIFUbC-coal'!D26,'BIFUbC-natural-gas'!D26,'BIFUbC-biomass'!D26,'BIFUbC-heat'!D26,'BIFUbC-crude-oil'!D26,'BIFUbC-petroleum-diesel'!D26,'BIFUbC-heavy-or-residual-oil'!D26,'BIFUbC-LPG-propane-or-butane'!D26,'BIFUbC-hydrogen'!D26)</f>
        <v>53999270689900.047</v>
      </c>
      <c r="E27" s="20">
        <f>SUM('BIFUbC-electricity'!E26,'BIFUbC-coal'!E26,'BIFUbC-natural-gas'!E26,'BIFUbC-biomass'!E26,'BIFUbC-heat'!E26,'BIFUbC-crude-oil'!E26,'BIFUbC-petroleum-diesel'!E26,'BIFUbC-heavy-or-residual-oil'!E26,'BIFUbC-LPG-propane-or-butane'!E26,'BIFUbC-hydrogen'!E26)</f>
        <v>55277148530399.805</v>
      </c>
      <c r="F27" s="20">
        <f>SUM('BIFUbC-electricity'!F26,'BIFUbC-coal'!F26,'BIFUbC-natural-gas'!F26,'BIFUbC-biomass'!F26,'BIFUbC-heat'!F26,'BIFUbC-crude-oil'!F26,'BIFUbC-petroleum-diesel'!F26,'BIFUbC-heavy-or-residual-oil'!F26,'BIFUbC-LPG-propane-or-butane'!F26,'BIFUbC-hydrogen'!F26)</f>
        <v>56555026370899.578</v>
      </c>
      <c r="G27" s="20">
        <f>SUM('BIFUbC-electricity'!G26,'BIFUbC-coal'!G26,'BIFUbC-natural-gas'!G26,'BIFUbC-biomass'!G26,'BIFUbC-heat'!G26,'BIFUbC-crude-oil'!G26,'BIFUbC-petroleum-diesel'!G26,'BIFUbC-heavy-or-residual-oil'!G26,'BIFUbC-LPG-propane-or-butane'!G26,'BIFUbC-hydrogen'!G26)</f>
        <v>57832904211399.344</v>
      </c>
      <c r="H27" s="20">
        <f>SUM('BIFUbC-electricity'!H26,'BIFUbC-coal'!H26,'BIFUbC-natural-gas'!H26,'BIFUbC-biomass'!H26,'BIFUbC-heat'!H26,'BIFUbC-crude-oil'!H26,'BIFUbC-petroleum-diesel'!H26,'BIFUbC-heavy-or-residual-oil'!H26,'BIFUbC-LPG-propane-or-butane'!H26,'BIFUbC-hydrogen'!H26)</f>
        <v>58498284492253.547</v>
      </c>
      <c r="I27" s="20">
        <f>SUM('BIFUbC-electricity'!I26,'BIFUbC-coal'!I26,'BIFUbC-natural-gas'!I26,'BIFUbC-biomass'!I26,'BIFUbC-heat'!I26,'BIFUbC-crude-oil'!I26,'BIFUbC-petroleum-diesel'!I26,'BIFUbC-heavy-or-residual-oil'!I26,'BIFUbC-LPG-propane-or-butane'!I26,'BIFUbC-hydrogen'!I26)</f>
        <v>59163664773107.578</v>
      </c>
      <c r="J27" s="20">
        <f>SUM('BIFUbC-electricity'!J26,'BIFUbC-coal'!J26,'BIFUbC-natural-gas'!J26,'BIFUbC-biomass'!J26,'BIFUbC-heat'!J26,'BIFUbC-crude-oil'!J26,'BIFUbC-petroleum-diesel'!J26,'BIFUbC-heavy-or-residual-oil'!J26,'BIFUbC-LPG-propane-or-butane'!J26,'BIFUbC-hydrogen'!J26)</f>
        <v>59829045053961.57</v>
      </c>
      <c r="K27" s="20">
        <f>SUM('BIFUbC-electricity'!K26,'BIFUbC-coal'!K26,'BIFUbC-natural-gas'!K26,'BIFUbC-biomass'!K26,'BIFUbC-heat'!K26,'BIFUbC-crude-oil'!K26,'BIFUbC-petroleum-diesel'!K26,'BIFUbC-heavy-or-residual-oil'!K26,'BIFUbC-LPG-propane-or-butane'!K26,'BIFUbC-hydrogen'!K26)</f>
        <v>60494425334815.617</v>
      </c>
      <c r="L27" s="20">
        <f>SUM('BIFUbC-electricity'!L26,'BIFUbC-coal'!L26,'BIFUbC-natural-gas'!L26,'BIFUbC-biomass'!L26,'BIFUbC-heat'!L26,'BIFUbC-crude-oil'!L26,'BIFUbC-petroleum-diesel'!L26,'BIFUbC-heavy-or-residual-oil'!L26,'BIFUbC-LPG-propane-or-butane'!L26,'BIFUbC-hydrogen'!L26)</f>
        <v>61159805615669.672</v>
      </c>
      <c r="M27" s="20">
        <f>SUM('BIFUbC-electricity'!M26,'BIFUbC-coal'!M26,'BIFUbC-natural-gas'!M26,'BIFUbC-biomass'!M26,'BIFUbC-heat'!M26,'BIFUbC-crude-oil'!M26,'BIFUbC-petroleum-diesel'!M26,'BIFUbC-heavy-or-residual-oil'!M26,'BIFUbC-LPG-propane-or-butane'!M26,'BIFUbC-hydrogen'!M26)</f>
        <v>61669362868355.469</v>
      </c>
      <c r="N27" s="20">
        <f>SUM('BIFUbC-electricity'!N26,'BIFUbC-coal'!N26,'BIFUbC-natural-gas'!N26,'BIFUbC-biomass'!N26,'BIFUbC-heat'!N26,'BIFUbC-crude-oil'!N26,'BIFUbC-petroleum-diesel'!N26,'BIFUbC-heavy-or-residual-oil'!N26,'BIFUbC-LPG-propane-or-butane'!N26,'BIFUbC-hydrogen'!N26)</f>
        <v>62178920121041.266</v>
      </c>
      <c r="O27" s="20">
        <f>SUM('BIFUbC-electricity'!O26,'BIFUbC-coal'!O26,'BIFUbC-natural-gas'!O26,'BIFUbC-biomass'!O26,'BIFUbC-heat'!O26,'BIFUbC-crude-oil'!O26,'BIFUbC-petroleum-diesel'!O26,'BIFUbC-heavy-or-residual-oil'!O26,'BIFUbC-LPG-propane-or-butane'!O26,'BIFUbC-hydrogen'!O26)</f>
        <v>62688477373727.125</v>
      </c>
      <c r="P27" s="20">
        <f>SUM('BIFUbC-electricity'!P26,'BIFUbC-coal'!P26,'BIFUbC-natural-gas'!P26,'BIFUbC-biomass'!P26,'BIFUbC-heat'!P26,'BIFUbC-crude-oil'!P26,'BIFUbC-petroleum-diesel'!P26,'BIFUbC-heavy-or-residual-oil'!P26,'BIFUbC-LPG-propane-or-butane'!P26,'BIFUbC-hydrogen'!P26)</f>
        <v>63198034626412.93</v>
      </c>
      <c r="Q27" s="20">
        <f>SUM('BIFUbC-electricity'!Q26,'BIFUbC-coal'!Q26,'BIFUbC-natural-gas'!Q26,'BIFUbC-biomass'!Q26,'BIFUbC-heat'!Q26,'BIFUbC-crude-oil'!Q26,'BIFUbC-petroleum-diesel'!Q26,'BIFUbC-heavy-or-residual-oil'!Q26,'BIFUbC-LPG-propane-or-butane'!Q26,'BIFUbC-hydrogen'!Q26)</f>
        <v>63707591879098.695</v>
      </c>
      <c r="R27" s="20">
        <f>SUM('BIFUbC-electricity'!R26,'BIFUbC-coal'!R26,'BIFUbC-natural-gas'!R26,'BIFUbC-biomass'!R26,'BIFUbC-heat'!R26,'BIFUbC-crude-oil'!R26,'BIFUbC-petroleum-diesel'!R26,'BIFUbC-heavy-or-residual-oil'!R26,'BIFUbC-LPG-propane-or-butane'!R26,'BIFUbC-hydrogen'!R26)</f>
        <v>64149831526884.523</v>
      </c>
      <c r="S27" s="20">
        <f>SUM('BIFUbC-electricity'!S26,'BIFUbC-coal'!S26,'BIFUbC-natural-gas'!S26,'BIFUbC-biomass'!S26,'BIFUbC-heat'!S26,'BIFUbC-crude-oil'!S26,'BIFUbC-petroleum-diesel'!S26,'BIFUbC-heavy-or-residual-oil'!S26,'BIFUbC-LPG-propane-or-butane'!S26,'BIFUbC-hydrogen'!S26)</f>
        <v>64592071174670.141</v>
      </c>
      <c r="T27" s="20">
        <f>SUM('BIFUbC-electricity'!T26,'BIFUbC-coal'!T26,'BIFUbC-natural-gas'!T26,'BIFUbC-biomass'!T26,'BIFUbC-heat'!T26,'BIFUbC-crude-oil'!T26,'BIFUbC-petroleum-diesel'!T26,'BIFUbC-heavy-or-residual-oil'!T26,'BIFUbC-LPG-propane-or-butane'!T26,'BIFUbC-hydrogen'!T26)</f>
        <v>65034310822455.773</v>
      </c>
      <c r="U27" s="20">
        <f>SUM('BIFUbC-electricity'!U26,'BIFUbC-coal'!U26,'BIFUbC-natural-gas'!U26,'BIFUbC-biomass'!U26,'BIFUbC-heat'!U26,'BIFUbC-crude-oil'!U26,'BIFUbC-petroleum-diesel'!U26,'BIFUbC-heavy-or-residual-oil'!U26,'BIFUbC-LPG-propane-or-butane'!U26,'BIFUbC-hydrogen'!U26)</f>
        <v>65476550470241.492</v>
      </c>
      <c r="V27" s="20">
        <f>SUM('BIFUbC-electricity'!V26,'BIFUbC-coal'!V26,'BIFUbC-natural-gas'!V26,'BIFUbC-biomass'!V26,'BIFUbC-heat'!V26,'BIFUbC-crude-oil'!V26,'BIFUbC-petroleum-diesel'!V26,'BIFUbC-heavy-or-residual-oil'!V26,'BIFUbC-LPG-propane-or-butane'!V26,'BIFUbC-hydrogen'!V26)</f>
        <v>65918790118027</v>
      </c>
      <c r="W27" s="20">
        <f>SUM('BIFUbC-electricity'!W26,'BIFUbC-coal'!W26,'BIFUbC-natural-gas'!W26,'BIFUbC-biomass'!W26,'BIFUbC-heat'!W26,'BIFUbC-crude-oil'!W26,'BIFUbC-petroleum-diesel'!W26,'BIFUbC-heavy-or-residual-oil'!W26,'BIFUbC-LPG-propane-or-butane'!W26,'BIFUbC-hydrogen'!W26)</f>
        <v>66450786572346.25</v>
      </c>
      <c r="X27" s="20">
        <f>SUM('BIFUbC-electricity'!X26,'BIFUbC-coal'!X26,'BIFUbC-natural-gas'!X26,'BIFUbC-biomass'!X26,'BIFUbC-heat'!X26,'BIFUbC-crude-oil'!X26,'BIFUbC-petroleum-diesel'!X26,'BIFUbC-heavy-or-residual-oil'!X26,'BIFUbC-LPG-propane-or-butane'!X26,'BIFUbC-hydrogen'!X26)</f>
        <v>66921585204028.953</v>
      </c>
      <c r="Y27" s="20">
        <f>SUM('BIFUbC-electricity'!Y26,'BIFUbC-coal'!Y26,'BIFUbC-natural-gas'!Y26,'BIFUbC-biomass'!Y26,'BIFUbC-heat'!Y26,'BIFUbC-crude-oil'!Y26,'BIFUbC-petroleum-diesel'!Y26,'BIFUbC-heavy-or-residual-oil'!Y26,'BIFUbC-LPG-propane-or-butane'!Y26,'BIFUbC-hydrogen'!Y26)</f>
        <v>67392383835711.742</v>
      </c>
      <c r="Z27" s="20">
        <f>SUM('BIFUbC-electricity'!Z26,'BIFUbC-coal'!Z26,'BIFUbC-natural-gas'!Z26,'BIFUbC-biomass'!Z26,'BIFUbC-heat'!Z26,'BIFUbC-crude-oil'!Z26,'BIFUbC-petroleum-diesel'!Z26,'BIFUbC-heavy-or-residual-oil'!Z26,'BIFUbC-LPG-propane-or-butane'!Z26,'BIFUbC-hydrogen'!Z26)</f>
        <v>67863182467394.375</v>
      </c>
      <c r="AA27" s="20">
        <f>SUM('BIFUbC-electricity'!AA26,'BIFUbC-coal'!AA26,'BIFUbC-natural-gas'!AA26,'BIFUbC-biomass'!AA26,'BIFUbC-heat'!AA26,'BIFUbC-crude-oil'!AA26,'BIFUbC-petroleum-diesel'!AA26,'BIFUbC-heavy-or-residual-oil'!AA26,'BIFUbC-LPG-propane-or-butane'!AA26,'BIFUbC-hydrogen'!AA26)</f>
        <v>68333981099077.078</v>
      </c>
      <c r="AB27" s="20">
        <f>SUM('BIFUbC-electricity'!AB26,'BIFUbC-coal'!AB26,'BIFUbC-natural-gas'!AB26,'BIFUbC-biomass'!AB26,'BIFUbC-heat'!AB26,'BIFUbC-crude-oil'!AB26,'BIFUbC-petroleum-diesel'!AB26,'BIFUbC-heavy-or-residual-oil'!AB26,'BIFUbC-LPG-propane-or-butane'!AB26,'BIFUbC-hydrogen'!AB26)</f>
        <v>68804779730759.789</v>
      </c>
      <c r="AC27" s="20">
        <f>SUM('BIFUbC-electricity'!AC26,'BIFUbC-coal'!AC26,'BIFUbC-natural-gas'!AC26,'BIFUbC-biomass'!AC26,'BIFUbC-heat'!AC26,'BIFUbC-crude-oil'!AC26,'BIFUbC-petroleum-diesel'!AC26,'BIFUbC-heavy-or-residual-oil'!AC26,'BIFUbC-LPG-propane-or-butane'!AC26,'BIFUbC-hydrogen'!AC26)</f>
        <v>69275578362442.516</v>
      </c>
      <c r="AD27" s="20">
        <f>SUM('BIFUbC-electricity'!AD26,'BIFUbC-coal'!AD26,'BIFUbC-natural-gas'!AD26,'BIFUbC-biomass'!AD26,'BIFUbC-heat'!AD26,'BIFUbC-crude-oil'!AD26,'BIFUbC-petroleum-diesel'!AD26,'BIFUbC-heavy-or-residual-oil'!AD26,'BIFUbC-LPG-propane-or-butane'!AD26,'BIFUbC-hydrogen'!AD26)</f>
        <v>69746376994125.219</v>
      </c>
      <c r="AE27" s="20">
        <f>SUM('BIFUbC-electricity'!AE26,'BIFUbC-coal'!AE26,'BIFUbC-natural-gas'!AE26,'BIFUbC-biomass'!AE26,'BIFUbC-heat'!AE26,'BIFUbC-crude-oil'!AE26,'BIFUbC-petroleum-diesel'!AE26,'BIFUbC-heavy-or-residual-oil'!AE26,'BIFUbC-LPG-propane-or-butane'!AE26,'BIFUbC-hydrogen'!AE26)</f>
        <v>70217175625807.914</v>
      </c>
      <c r="AF27" s="20">
        <f>SUM('BIFUbC-electricity'!AF26,'BIFUbC-coal'!AF26,'BIFUbC-natural-gas'!AF26,'BIFUbC-biomass'!AF26,'BIFUbC-heat'!AF26,'BIFUbC-crude-oil'!AF26,'BIFUbC-petroleum-diesel'!AF26,'BIFUbC-heavy-or-residual-oil'!AF26,'BIFUbC-LPG-propane-or-butane'!AF26,'BIFUbC-hydrogen'!AF26)</f>
        <v>70687974257490.641</v>
      </c>
    </row>
    <row r="29" spans="1:32" s="451" customFormat="1">
      <c r="A29" s="450" t="s">
        <v>791</v>
      </c>
    </row>
    <row r="30" spans="1:32">
      <c r="A30" t="s">
        <v>27</v>
      </c>
      <c r="B30">
        <v>2020</v>
      </c>
      <c r="C30">
        <v>2021</v>
      </c>
      <c r="D30">
        <v>2022</v>
      </c>
      <c r="E30">
        <v>2023</v>
      </c>
      <c r="F30">
        <v>2024</v>
      </c>
      <c r="G30">
        <v>2025</v>
      </c>
      <c r="H30">
        <v>2026</v>
      </c>
      <c r="I30">
        <v>2027</v>
      </c>
      <c r="J30">
        <v>2028</v>
      </c>
      <c r="K30">
        <v>2029</v>
      </c>
      <c r="L30">
        <v>2030</v>
      </c>
      <c r="M30">
        <v>2031</v>
      </c>
      <c r="N30">
        <v>2032</v>
      </c>
      <c r="O30">
        <v>2033</v>
      </c>
      <c r="P30">
        <v>2034</v>
      </c>
      <c r="Q30">
        <v>2035</v>
      </c>
      <c r="R30">
        <v>2036</v>
      </c>
      <c r="S30">
        <v>2037</v>
      </c>
      <c r="T30">
        <v>2038</v>
      </c>
      <c r="U30">
        <v>2039</v>
      </c>
      <c r="V30">
        <v>2040</v>
      </c>
      <c r="W30">
        <v>2041</v>
      </c>
      <c r="X30">
        <v>2042</v>
      </c>
      <c r="Y30">
        <v>2043</v>
      </c>
      <c r="Z30">
        <v>2044</v>
      </c>
      <c r="AA30">
        <v>2045</v>
      </c>
      <c r="AB30">
        <v>2046</v>
      </c>
      <c r="AC30">
        <v>2047</v>
      </c>
      <c r="AD30">
        <v>2048</v>
      </c>
      <c r="AE30">
        <v>2049</v>
      </c>
      <c r="AF30">
        <v>2050</v>
      </c>
    </row>
    <row r="31" spans="1:32">
      <c r="A31" t="s">
        <v>2</v>
      </c>
      <c r="B31">
        <v>170415395281227.72</v>
      </c>
      <c r="C31">
        <v>173145941284594.69</v>
      </c>
      <c r="D31">
        <v>175876487287961.28</v>
      </c>
      <c r="E31">
        <v>178607033291328.47</v>
      </c>
      <c r="F31">
        <v>181337579294695.06</v>
      </c>
      <c r="G31">
        <v>184068125298062.09</v>
      </c>
      <c r="H31">
        <v>186254627457290.09</v>
      </c>
      <c r="I31">
        <v>188441129616517.88</v>
      </c>
      <c r="J31">
        <v>190627631775745.34</v>
      </c>
      <c r="K31">
        <v>192814133934973.09</v>
      </c>
      <c r="L31">
        <v>195000636094200.63</v>
      </c>
      <c r="M31">
        <v>196606900596014.25</v>
      </c>
      <c r="N31">
        <v>198213165097827.69</v>
      </c>
      <c r="O31">
        <v>199819429599641.34</v>
      </c>
      <c r="P31">
        <v>201425694101454.75</v>
      </c>
      <c r="Q31">
        <v>203031958603268.16</v>
      </c>
      <c r="R31">
        <v>204437764897897.44</v>
      </c>
      <c r="S31">
        <v>205843571192526.31</v>
      </c>
      <c r="T31">
        <v>207249377487155.06</v>
      </c>
      <c r="U31">
        <v>208655183781784.22</v>
      </c>
      <c r="V31">
        <v>210060990076412.69</v>
      </c>
      <c r="W31">
        <v>211734073980621.19</v>
      </c>
      <c r="X31">
        <v>213224923151025.41</v>
      </c>
      <c r="Y31">
        <v>214715772321429.81</v>
      </c>
      <c r="Z31">
        <v>216206621491833.84</v>
      </c>
      <c r="AA31">
        <v>217697470662238.16</v>
      </c>
      <c r="AB31">
        <v>219188319832642.31</v>
      </c>
      <c r="AC31">
        <v>220679169003046.5</v>
      </c>
      <c r="AD31">
        <v>222170018173450.78</v>
      </c>
      <c r="AE31">
        <v>223660867343855</v>
      </c>
      <c r="AF31">
        <v>225151716514259.22</v>
      </c>
    </row>
    <row r="32" spans="1:32">
      <c r="A32" t="s">
        <v>3</v>
      </c>
      <c r="B32">
        <v>382955618411.43115</v>
      </c>
      <c r="C32">
        <v>387467651140.53052</v>
      </c>
      <c r="D32">
        <v>391979683869.62982</v>
      </c>
      <c r="E32">
        <v>396491716598.7309</v>
      </c>
      <c r="F32">
        <v>401003749327.83026</v>
      </c>
      <c r="G32">
        <v>405515782056.93091</v>
      </c>
      <c r="H32">
        <v>407102976955.73389</v>
      </c>
      <c r="I32">
        <v>408690171854.53735</v>
      </c>
      <c r="J32">
        <v>410277366753.34033</v>
      </c>
      <c r="K32">
        <v>411864561652.1438</v>
      </c>
      <c r="L32">
        <v>413451756550.94702</v>
      </c>
      <c r="M32">
        <v>411961226050.54834</v>
      </c>
      <c r="N32">
        <v>410470695550.14941</v>
      </c>
      <c r="O32">
        <v>408980165049.75098</v>
      </c>
      <c r="P32">
        <v>407489634549.35205</v>
      </c>
      <c r="Q32">
        <v>405999104048.95355</v>
      </c>
      <c r="R32">
        <v>397640222811.91522</v>
      </c>
      <c r="S32">
        <v>389281341574.88159</v>
      </c>
      <c r="T32">
        <v>380922460337.84442</v>
      </c>
      <c r="U32">
        <v>372563579100.80731</v>
      </c>
      <c r="V32">
        <v>364204697863.77344</v>
      </c>
      <c r="W32">
        <v>365003617608.91852</v>
      </c>
      <c r="X32">
        <v>359558582138.93958</v>
      </c>
      <c r="Y32">
        <v>354113546668.96234</v>
      </c>
      <c r="Z32">
        <v>348668511198.98334</v>
      </c>
      <c r="AA32">
        <v>343223475729.0061</v>
      </c>
      <c r="AB32">
        <v>337778440259.02893</v>
      </c>
      <c r="AC32">
        <v>332333404789.04993</v>
      </c>
      <c r="AD32">
        <v>326888369319.07269</v>
      </c>
      <c r="AE32">
        <v>321443333849.09546</v>
      </c>
      <c r="AF32">
        <v>315998298379.11646</v>
      </c>
    </row>
    <row r="33" spans="1:32">
      <c r="A33" t="s">
        <v>4</v>
      </c>
      <c r="B33">
        <v>139126610879.03522</v>
      </c>
      <c r="C33">
        <v>134180545787.83896</v>
      </c>
      <c r="D33">
        <v>129234480696.64418</v>
      </c>
      <c r="E33">
        <v>124288415605.44939</v>
      </c>
      <c r="F33">
        <v>119342350514.25461</v>
      </c>
      <c r="G33">
        <v>114396285423.05949</v>
      </c>
      <c r="H33">
        <v>114730348973.88715</v>
      </c>
      <c r="I33">
        <v>115064412524.71483</v>
      </c>
      <c r="J33">
        <v>115398476075.54242</v>
      </c>
      <c r="K33">
        <v>115732539626.3701</v>
      </c>
      <c r="L33">
        <v>116066603177.19768</v>
      </c>
      <c r="M33">
        <v>116006162251.38039</v>
      </c>
      <c r="N33">
        <v>115945721325.56308</v>
      </c>
      <c r="O33">
        <v>115885280399.74576</v>
      </c>
      <c r="P33">
        <v>115824839473.92844</v>
      </c>
      <c r="Q33">
        <v>115764398548.1111</v>
      </c>
      <c r="R33">
        <v>115508434868.29439</v>
      </c>
      <c r="S33">
        <v>115252471188.47769</v>
      </c>
      <c r="T33">
        <v>114996507508.661</v>
      </c>
      <c r="U33">
        <v>114740543828.84428</v>
      </c>
      <c r="V33">
        <v>114484580149.02759</v>
      </c>
      <c r="W33">
        <v>114489313474.5434</v>
      </c>
      <c r="X33">
        <v>114316298841.87793</v>
      </c>
      <c r="Y33">
        <v>114143284209.21246</v>
      </c>
      <c r="Z33">
        <v>113970269576.54706</v>
      </c>
      <c r="AA33">
        <v>113797254943.88159</v>
      </c>
      <c r="AB33">
        <v>113624240311.21613</v>
      </c>
      <c r="AC33">
        <v>113451225678.55066</v>
      </c>
      <c r="AD33">
        <v>113278211045.88521</v>
      </c>
      <c r="AE33">
        <v>113105196413.21974</v>
      </c>
      <c r="AF33">
        <v>112932181780.55429</v>
      </c>
    </row>
    <row r="34" spans="1:32">
      <c r="A34" t="s">
        <v>5</v>
      </c>
      <c r="B34">
        <v>7640037241367.7061</v>
      </c>
      <c r="C34">
        <v>7754715511535.8701</v>
      </c>
      <c r="D34">
        <v>7869393781704.0215</v>
      </c>
      <c r="E34">
        <v>7984072051872.2041</v>
      </c>
      <c r="F34">
        <v>8098750322040.3555</v>
      </c>
      <c r="G34">
        <v>8213428592208.541</v>
      </c>
      <c r="H34">
        <v>8282977687582.4541</v>
      </c>
      <c r="I34">
        <v>8352526782956.3594</v>
      </c>
      <c r="J34">
        <v>8422075878330.2646</v>
      </c>
      <c r="K34">
        <v>8491624973704.1689</v>
      </c>
      <c r="L34">
        <v>8561174069078.0781</v>
      </c>
      <c r="M34">
        <v>8602567618844.4844</v>
      </c>
      <c r="N34">
        <v>8643961168610.8955</v>
      </c>
      <c r="O34">
        <v>8685354718377.3047</v>
      </c>
      <c r="P34">
        <v>8726748268143.7148</v>
      </c>
      <c r="Q34">
        <v>8768141817910.124</v>
      </c>
      <c r="R34">
        <v>8799051853406.623</v>
      </c>
      <c r="S34">
        <v>8829961888903.1113</v>
      </c>
      <c r="T34">
        <v>8860871924399.6016</v>
      </c>
      <c r="U34">
        <v>8891781959896.0938</v>
      </c>
      <c r="V34">
        <v>8922691995392.5801</v>
      </c>
      <c r="W34">
        <v>8967580049915.6367</v>
      </c>
      <c r="X34">
        <v>9002937636920.5723</v>
      </c>
      <c r="Y34">
        <v>9038295223925.5195</v>
      </c>
      <c r="Z34">
        <v>9073652810930.4609</v>
      </c>
      <c r="AA34">
        <v>9109010397935.4043</v>
      </c>
      <c r="AB34">
        <v>9144367984940.3418</v>
      </c>
      <c r="AC34">
        <v>9179725571945.2871</v>
      </c>
      <c r="AD34">
        <v>9215083158950.2305</v>
      </c>
      <c r="AE34">
        <v>9250440745955.1699</v>
      </c>
      <c r="AF34">
        <v>9285798332960.1191</v>
      </c>
    </row>
    <row r="35" spans="1:32">
      <c r="A35" t="s">
        <v>6</v>
      </c>
      <c r="B35">
        <v>90913703670988.672</v>
      </c>
      <c r="C35">
        <v>92563423244487.813</v>
      </c>
      <c r="D35">
        <v>94213142817987.141</v>
      </c>
      <c r="E35">
        <v>95862862391486.734</v>
      </c>
      <c r="F35">
        <v>97512581964985.969</v>
      </c>
      <c r="G35">
        <v>99162301538485.516</v>
      </c>
      <c r="H35">
        <v>100461183485066.42</v>
      </c>
      <c r="I35">
        <v>101760065431647.3</v>
      </c>
      <c r="J35">
        <v>103058947378228.16</v>
      </c>
      <c r="K35">
        <v>104357829324809.09</v>
      </c>
      <c r="L35">
        <v>105656711271390</v>
      </c>
      <c r="M35">
        <v>106740035991830.28</v>
      </c>
      <c r="N35">
        <v>107823360712270.53</v>
      </c>
      <c r="O35">
        <v>108906685432710.92</v>
      </c>
      <c r="P35">
        <v>109990010153151.22</v>
      </c>
      <c r="Q35">
        <v>111073334873591.56</v>
      </c>
      <c r="R35">
        <v>112168872441359.73</v>
      </c>
      <c r="S35">
        <v>113264410009127.94</v>
      </c>
      <c r="T35">
        <v>114359947576896.09</v>
      </c>
      <c r="U35">
        <v>115455485144664.38</v>
      </c>
      <c r="V35">
        <v>116551022712432.53</v>
      </c>
      <c r="W35">
        <v>117630276483763.94</v>
      </c>
      <c r="X35">
        <v>118720632843574.97</v>
      </c>
      <c r="Y35">
        <v>119810989203386.3</v>
      </c>
      <c r="Z35">
        <v>120901345563197.44</v>
      </c>
      <c r="AA35">
        <v>121991701923008.84</v>
      </c>
      <c r="AB35">
        <v>123082058282820.05</v>
      </c>
      <c r="AC35">
        <v>124172414642631.47</v>
      </c>
      <c r="AD35">
        <v>125262771002442.84</v>
      </c>
      <c r="AE35">
        <v>126353127362254.25</v>
      </c>
      <c r="AF35">
        <v>127443483722065.8</v>
      </c>
    </row>
    <row r="36" spans="1:32">
      <c r="A36" t="s">
        <v>7</v>
      </c>
      <c r="B36">
        <v>84138099235179.219</v>
      </c>
      <c r="C36">
        <v>86441558238260.625</v>
      </c>
      <c r="D36">
        <v>88745017241341.781</v>
      </c>
      <c r="E36">
        <v>91048476244423.125</v>
      </c>
      <c r="F36">
        <v>93351935247504.328</v>
      </c>
      <c r="G36">
        <v>95655394250586</v>
      </c>
      <c r="H36">
        <v>97300891718177.594</v>
      </c>
      <c r="I36">
        <v>98946389185769.281</v>
      </c>
      <c r="J36">
        <v>100591886653360.81</v>
      </c>
      <c r="K36">
        <v>102237384120952.61</v>
      </c>
      <c r="L36">
        <v>103882881588544.19</v>
      </c>
      <c r="M36">
        <v>105166143013691.03</v>
      </c>
      <c r="N36">
        <v>106449404438837.63</v>
      </c>
      <c r="O36">
        <v>107732665863984.52</v>
      </c>
      <c r="P36">
        <v>109015927289131.23</v>
      </c>
      <c r="Q36">
        <v>110299188714278.05</v>
      </c>
      <c r="R36">
        <v>111448630358863.84</v>
      </c>
      <c r="S36">
        <v>112598072003449.69</v>
      </c>
      <c r="T36">
        <v>113747513648035.41</v>
      </c>
      <c r="U36">
        <v>114896955292621.42</v>
      </c>
      <c r="V36">
        <v>116046396937207.16</v>
      </c>
      <c r="W36">
        <v>117374264955874.92</v>
      </c>
      <c r="X36">
        <v>118580478628577.95</v>
      </c>
      <c r="Y36">
        <v>119786692301281.25</v>
      </c>
      <c r="Z36">
        <v>120992905973984.22</v>
      </c>
      <c r="AA36">
        <v>122199119646687.58</v>
      </c>
      <c r="AB36">
        <v>123405333319390.89</v>
      </c>
      <c r="AC36">
        <v>124611546992094.28</v>
      </c>
      <c r="AD36">
        <v>125817760664797.81</v>
      </c>
      <c r="AE36">
        <v>127023974337501.41</v>
      </c>
      <c r="AF36">
        <v>128230188010205.05</v>
      </c>
    </row>
    <row r="37" spans="1:32">
      <c r="A37" t="s">
        <v>8</v>
      </c>
      <c r="B37">
        <v>20032448561340.434</v>
      </c>
      <c r="C37">
        <v>20558750757653.535</v>
      </c>
      <c r="D37">
        <v>21085052953966.645</v>
      </c>
      <c r="E37">
        <v>21611355150279.785</v>
      </c>
      <c r="F37">
        <v>22137657346592.891</v>
      </c>
      <c r="G37">
        <v>22663959542905.898</v>
      </c>
      <c r="H37">
        <v>23138908522720.324</v>
      </c>
      <c r="I37">
        <v>23613857502534.75</v>
      </c>
      <c r="J37">
        <v>24088806482349.047</v>
      </c>
      <c r="K37">
        <v>24563755462163.473</v>
      </c>
      <c r="L37">
        <v>25038704441977.711</v>
      </c>
      <c r="M37">
        <v>25446687334325.18</v>
      </c>
      <c r="N37">
        <v>25854670226672.469</v>
      </c>
      <c r="O37">
        <v>26262653119019.875</v>
      </c>
      <c r="P37">
        <v>26670636011367.156</v>
      </c>
      <c r="Q37">
        <v>27078618903714.449</v>
      </c>
      <c r="R37">
        <v>27488852746376.727</v>
      </c>
      <c r="S37">
        <v>27899086589039.012</v>
      </c>
      <c r="T37">
        <v>28309320431701.168</v>
      </c>
      <c r="U37">
        <v>28719554274363.461</v>
      </c>
      <c r="V37">
        <v>29129788117025.555</v>
      </c>
      <c r="W37">
        <v>29537020692601.301</v>
      </c>
      <c r="X37">
        <v>29946299586645.141</v>
      </c>
      <c r="Y37">
        <v>30355578480688.992</v>
      </c>
      <c r="Z37">
        <v>30764857374732.715</v>
      </c>
      <c r="AA37">
        <v>31174136268776.574</v>
      </c>
      <c r="AB37">
        <v>31583415162820.418</v>
      </c>
      <c r="AC37">
        <v>31992694056864.156</v>
      </c>
      <c r="AD37">
        <v>32401972950908.02</v>
      </c>
      <c r="AE37">
        <v>32811251844951.883</v>
      </c>
      <c r="AF37">
        <v>33220530738995.629</v>
      </c>
    </row>
    <row r="38" spans="1:32">
      <c r="A38" t="s">
        <v>9</v>
      </c>
      <c r="B38">
        <v>161321820049733</v>
      </c>
      <c r="C38">
        <v>165692298267897.69</v>
      </c>
      <c r="D38">
        <v>170062776486062.5</v>
      </c>
      <c r="E38">
        <v>174433254704227.53</v>
      </c>
      <c r="F38">
        <v>178803732922392.41</v>
      </c>
      <c r="G38">
        <v>183174211140556.34</v>
      </c>
      <c r="H38">
        <v>187263629117938.41</v>
      </c>
      <c r="I38">
        <v>191353047095320.41</v>
      </c>
      <c r="J38">
        <v>195442465072701.41</v>
      </c>
      <c r="K38">
        <v>199531883050083.56</v>
      </c>
      <c r="L38">
        <v>203621301027464.06</v>
      </c>
      <c r="M38">
        <v>207194374687340.22</v>
      </c>
      <c r="N38">
        <v>210767448347214.69</v>
      </c>
      <c r="O38">
        <v>214340522007090.44</v>
      </c>
      <c r="P38">
        <v>217913595666965.03</v>
      </c>
      <c r="Q38">
        <v>221486669326839.75</v>
      </c>
      <c r="R38">
        <v>225108998670885.34</v>
      </c>
      <c r="S38">
        <v>228731328014930.97</v>
      </c>
      <c r="T38">
        <v>232353657358975.5</v>
      </c>
      <c r="U38">
        <v>235975986703021.25</v>
      </c>
      <c r="V38">
        <v>239598316047065.38</v>
      </c>
      <c r="W38">
        <v>243154971145551.19</v>
      </c>
      <c r="X38">
        <v>246756404138737.09</v>
      </c>
      <c r="Y38">
        <v>250357837131923.13</v>
      </c>
      <c r="Z38">
        <v>253959270125108.03</v>
      </c>
      <c r="AA38">
        <v>257560703118294.28</v>
      </c>
      <c r="AB38">
        <v>261162136111480.47</v>
      </c>
      <c r="AC38">
        <v>264763569104665.69</v>
      </c>
      <c r="AD38">
        <v>268365002097852.09</v>
      </c>
      <c r="AE38">
        <v>271966435091038.59</v>
      </c>
      <c r="AF38">
        <v>275567868084224.03</v>
      </c>
    </row>
    <row r="39" spans="1:32">
      <c r="A39" t="s">
        <v>10</v>
      </c>
      <c r="B39">
        <v>5976949475130753</v>
      </c>
      <c r="C39">
        <v>5764464020594013</v>
      </c>
      <c r="D39">
        <v>5551978566057336</v>
      </c>
      <c r="E39">
        <v>5339493111520659</v>
      </c>
      <c r="F39">
        <v>5127007656983982</v>
      </c>
      <c r="G39">
        <v>4914522202447291</v>
      </c>
      <c r="H39">
        <v>4928873741323744</v>
      </c>
      <c r="I39">
        <v>4943225280200198</v>
      </c>
      <c r="J39">
        <v>4957576819076649</v>
      </c>
      <c r="K39">
        <v>4971928357953103</v>
      </c>
      <c r="L39">
        <v>4986279896829553</v>
      </c>
      <c r="M39">
        <v>4983683324128201</v>
      </c>
      <c r="N39">
        <v>4981086751426848</v>
      </c>
      <c r="O39">
        <v>4978490178725495</v>
      </c>
      <c r="P39">
        <v>4975893606024142</v>
      </c>
      <c r="Q39">
        <v>4973297033322789</v>
      </c>
      <c r="R39">
        <v>4962300704352603</v>
      </c>
      <c r="S39">
        <v>4951304375382417</v>
      </c>
      <c r="T39">
        <v>4940308046412231</v>
      </c>
      <c r="U39">
        <v>4929311717442044</v>
      </c>
      <c r="V39">
        <v>4918315388471858</v>
      </c>
      <c r="W39">
        <v>4918518734526783</v>
      </c>
      <c r="X39">
        <v>4911085938519132</v>
      </c>
      <c r="Y39">
        <v>4903653142511481</v>
      </c>
      <c r="Z39">
        <v>4896220346503832</v>
      </c>
      <c r="AA39">
        <v>4888787550496181</v>
      </c>
      <c r="AB39">
        <v>4881354754488530</v>
      </c>
      <c r="AC39">
        <v>4873921958480879</v>
      </c>
      <c r="AD39">
        <v>4866489162473228</v>
      </c>
      <c r="AE39">
        <v>4859056366465576</v>
      </c>
      <c r="AF39">
        <v>4851623570457925</v>
      </c>
    </row>
    <row r="40" spans="1:32">
      <c r="A40" t="s">
        <v>11</v>
      </c>
      <c r="B40">
        <v>1886807368484010</v>
      </c>
      <c r="C40">
        <v>1920646677884143.8</v>
      </c>
      <c r="D40">
        <v>1954485987284288.5</v>
      </c>
      <c r="E40">
        <v>1988325296684422.5</v>
      </c>
      <c r="F40">
        <v>2022164606084556.8</v>
      </c>
      <c r="G40">
        <v>2056003915484689.5</v>
      </c>
      <c r="H40">
        <v>2071736023087537</v>
      </c>
      <c r="I40">
        <v>2087468130690383.5</v>
      </c>
      <c r="J40">
        <v>2103200238293232.5</v>
      </c>
      <c r="K40">
        <v>2118932345896078.8</v>
      </c>
      <c r="L40">
        <v>2134664453498927.3</v>
      </c>
      <c r="M40">
        <v>2142937899326929.5</v>
      </c>
      <c r="N40">
        <v>2151211345154933.3</v>
      </c>
      <c r="O40">
        <v>2159484790982936.8</v>
      </c>
      <c r="P40">
        <v>2167758236810940.5</v>
      </c>
      <c r="Q40">
        <v>2176031682638945.3</v>
      </c>
      <c r="R40">
        <v>2180852255653099.5</v>
      </c>
      <c r="S40">
        <v>2185672828667254.8</v>
      </c>
      <c r="T40">
        <v>2190493401681410</v>
      </c>
      <c r="U40">
        <v>2195313974695565.5</v>
      </c>
      <c r="V40">
        <v>2200134547709722</v>
      </c>
      <c r="W40">
        <v>2209558951142341</v>
      </c>
      <c r="X40">
        <v>2215844379289645</v>
      </c>
      <c r="Y40">
        <v>2222129807436948.8</v>
      </c>
      <c r="Z40">
        <v>2228415235584252</v>
      </c>
      <c r="AA40">
        <v>2234700663731555.3</v>
      </c>
      <c r="AB40">
        <v>2240986091878859</v>
      </c>
      <c r="AC40">
        <v>2247271520026163.5</v>
      </c>
      <c r="AD40">
        <v>2253556948173467</v>
      </c>
      <c r="AE40">
        <v>2259842376320771</v>
      </c>
      <c r="AF40">
        <v>2266127804468075.5</v>
      </c>
    </row>
    <row r="41" spans="1:32">
      <c r="A41" t="s">
        <v>12</v>
      </c>
      <c r="B41">
        <v>1057399995904378.9</v>
      </c>
      <c r="C41">
        <v>1077561738265816</v>
      </c>
      <c r="D41">
        <v>1097723480627258.8</v>
      </c>
      <c r="E41">
        <v>1117885222988696</v>
      </c>
      <c r="F41">
        <v>1138046965350133.3</v>
      </c>
      <c r="G41">
        <v>1158208707711570.5</v>
      </c>
      <c r="H41">
        <v>1168396198516154.3</v>
      </c>
      <c r="I41">
        <v>1178583689320738</v>
      </c>
      <c r="J41">
        <v>1188771180125322.8</v>
      </c>
      <c r="K41">
        <v>1198958670929906.3</v>
      </c>
      <c r="L41">
        <v>1209146161734491.3</v>
      </c>
      <c r="M41">
        <v>1214768412482327.5</v>
      </c>
      <c r="N41">
        <v>1220390663230164.5</v>
      </c>
      <c r="O41">
        <v>1226012913978001.3</v>
      </c>
      <c r="P41">
        <v>1231635164725838</v>
      </c>
      <c r="Q41">
        <v>1237257415473675.5</v>
      </c>
      <c r="R41">
        <v>1240677498134354.5</v>
      </c>
      <c r="S41">
        <v>1244097580795034</v>
      </c>
      <c r="T41">
        <v>1247517663455713.8</v>
      </c>
      <c r="U41">
        <v>1250937746116393.5</v>
      </c>
      <c r="V41">
        <v>1254357828777074</v>
      </c>
      <c r="W41">
        <v>1260714135553962.8</v>
      </c>
      <c r="X41">
        <v>1265068471342528</v>
      </c>
      <c r="Y41">
        <v>1269422807131092.8</v>
      </c>
      <c r="Z41">
        <v>1273777142919657.3</v>
      </c>
      <c r="AA41">
        <v>1278131478708222.3</v>
      </c>
      <c r="AB41">
        <v>1282485814496787</v>
      </c>
      <c r="AC41">
        <v>1286840150285352.8</v>
      </c>
      <c r="AD41">
        <v>1291194486073917.5</v>
      </c>
      <c r="AE41">
        <v>1295548821862482.3</v>
      </c>
      <c r="AF41">
        <v>1299903157651048</v>
      </c>
    </row>
    <row r="42" spans="1:32">
      <c r="A42" t="s">
        <v>13</v>
      </c>
      <c r="B42">
        <v>34255327561521.238</v>
      </c>
      <c r="C42">
        <v>34725571690229.254</v>
      </c>
      <c r="D42">
        <v>35195815818937.266</v>
      </c>
      <c r="E42">
        <v>35666059947645.383</v>
      </c>
      <c r="F42">
        <v>36136304076353.336</v>
      </c>
      <c r="G42">
        <v>36606548205061.469</v>
      </c>
      <c r="H42">
        <v>37000284381063.055</v>
      </c>
      <c r="I42">
        <v>37394020557064.594</v>
      </c>
      <c r="J42">
        <v>37787756733066.133</v>
      </c>
      <c r="K42">
        <v>38181492909067.68</v>
      </c>
      <c r="L42">
        <v>38575229085069.25</v>
      </c>
      <c r="M42">
        <v>38888663168142.297</v>
      </c>
      <c r="N42">
        <v>39202097251215.375</v>
      </c>
      <c r="O42">
        <v>39515531334288.445</v>
      </c>
      <c r="P42">
        <v>39828965417361.539</v>
      </c>
      <c r="Q42">
        <v>40142399500434.609</v>
      </c>
      <c r="R42">
        <v>40441334483017.594</v>
      </c>
      <c r="S42">
        <v>40740269465600.516</v>
      </c>
      <c r="T42">
        <v>41039204448183.469</v>
      </c>
      <c r="U42">
        <v>41338139430766.414</v>
      </c>
      <c r="V42">
        <v>41637074413349.328</v>
      </c>
      <c r="W42">
        <v>41955341529919.125</v>
      </c>
      <c r="X42">
        <v>42260427646043.305</v>
      </c>
      <c r="Y42">
        <v>42565513762167.586</v>
      </c>
      <c r="Z42">
        <v>42870599878291.766</v>
      </c>
      <c r="AA42">
        <v>43175685994416.008</v>
      </c>
      <c r="AB42">
        <v>43480772110540.18</v>
      </c>
      <c r="AC42">
        <v>43785858226664.453</v>
      </c>
      <c r="AD42">
        <v>44090944342788.641</v>
      </c>
      <c r="AE42">
        <v>44396030458912.828</v>
      </c>
      <c r="AF42">
        <v>44701116575037.109</v>
      </c>
    </row>
    <row r="43" spans="1:32">
      <c r="A43" t="s">
        <v>14</v>
      </c>
      <c r="B43">
        <v>273266169672035.59</v>
      </c>
      <c r="C43">
        <v>282609016720669.94</v>
      </c>
      <c r="D43">
        <v>291951863769302.38</v>
      </c>
      <c r="E43">
        <v>301294710817935</v>
      </c>
      <c r="F43">
        <v>310637557866567.31</v>
      </c>
      <c r="G43">
        <v>319980404915200.63</v>
      </c>
      <c r="H43">
        <v>327266093724608.56</v>
      </c>
      <c r="I43">
        <v>334551782534016.56</v>
      </c>
      <c r="J43">
        <v>341837471343423.25</v>
      </c>
      <c r="K43">
        <v>349123160152831.31</v>
      </c>
      <c r="L43">
        <v>356408848962237.25</v>
      </c>
      <c r="M43">
        <v>362348218348102.13</v>
      </c>
      <c r="N43">
        <v>368287587733965.06</v>
      </c>
      <c r="O43">
        <v>374226957119829.31</v>
      </c>
      <c r="P43">
        <v>380166326505692.19</v>
      </c>
      <c r="Q43">
        <v>386105695891555.13</v>
      </c>
      <c r="R43">
        <v>391487196273803.5</v>
      </c>
      <c r="S43">
        <v>396868696656051.88</v>
      </c>
      <c r="T43">
        <v>402250197038298.94</v>
      </c>
      <c r="U43">
        <v>407631697420547.25</v>
      </c>
      <c r="V43">
        <v>413013197802793.56</v>
      </c>
      <c r="W43">
        <v>419138523523195.75</v>
      </c>
      <c r="X43">
        <v>424756695603947.5</v>
      </c>
      <c r="Y43">
        <v>430374867684699.75</v>
      </c>
      <c r="Z43">
        <v>435993039765450</v>
      </c>
      <c r="AA43">
        <v>441611211846201.75</v>
      </c>
      <c r="AB43">
        <v>447229383926953.44</v>
      </c>
      <c r="AC43">
        <v>452847556007704.19</v>
      </c>
      <c r="AD43">
        <v>458465728088456.06</v>
      </c>
      <c r="AE43">
        <v>464083900169207.69</v>
      </c>
      <c r="AF43">
        <v>469702072249958.56</v>
      </c>
    </row>
    <row r="44" spans="1:32">
      <c r="A44" t="s">
        <v>15</v>
      </c>
      <c r="B44">
        <v>1245336403299067.8</v>
      </c>
      <c r="C44">
        <v>1267528665213320.3</v>
      </c>
      <c r="D44">
        <v>1289720927127573.8</v>
      </c>
      <c r="E44">
        <v>1311913189041818.5</v>
      </c>
      <c r="F44">
        <v>1334105450956071.3</v>
      </c>
      <c r="G44">
        <v>1356297712870316.3</v>
      </c>
      <c r="H44">
        <v>1365157012570768</v>
      </c>
      <c r="I44">
        <v>1374016312271222</v>
      </c>
      <c r="J44">
        <v>1382875611971676.3</v>
      </c>
      <c r="K44">
        <v>1391734911672130.3</v>
      </c>
      <c r="L44">
        <v>1400594211372586.3</v>
      </c>
      <c r="M44">
        <v>1398968287971876.8</v>
      </c>
      <c r="N44">
        <v>1397342364571166.8</v>
      </c>
      <c r="O44">
        <v>1395716441170457</v>
      </c>
      <c r="P44">
        <v>1394090517769746.8</v>
      </c>
      <c r="Q44">
        <v>1392464594369036.5</v>
      </c>
      <c r="R44">
        <v>1385040866061404.3</v>
      </c>
      <c r="S44">
        <v>1377617137753772.5</v>
      </c>
      <c r="T44">
        <v>1370193409446140.5</v>
      </c>
      <c r="U44">
        <v>1362769681138508.5</v>
      </c>
      <c r="V44">
        <v>1355345952830876.5</v>
      </c>
      <c r="W44">
        <v>1355652631065806</v>
      </c>
      <c r="X44">
        <v>1350688577567171.5</v>
      </c>
      <c r="Y44">
        <v>1345724524068536.8</v>
      </c>
      <c r="Z44">
        <v>1340760470569902.5</v>
      </c>
      <c r="AA44">
        <v>1335796417071268</v>
      </c>
      <c r="AB44">
        <v>1330832363572631.5</v>
      </c>
      <c r="AC44">
        <v>1325868310073997</v>
      </c>
      <c r="AD44">
        <v>1320904256575362.5</v>
      </c>
      <c r="AE44">
        <v>1315940203076728.5</v>
      </c>
      <c r="AF44">
        <v>1310976149578093.5</v>
      </c>
    </row>
    <row r="45" spans="1:32">
      <c r="A45" t="s">
        <v>16</v>
      </c>
      <c r="B45">
        <v>110124251473472.73</v>
      </c>
      <c r="C45">
        <v>110371412089739.89</v>
      </c>
      <c r="D45">
        <v>110618572706007.06</v>
      </c>
      <c r="E45">
        <v>110865733322274.25</v>
      </c>
      <c r="F45">
        <v>111112893938541.39</v>
      </c>
      <c r="G45">
        <v>111360054554808.58</v>
      </c>
      <c r="H45">
        <v>110942440699108.77</v>
      </c>
      <c r="I45">
        <v>110524826843408.95</v>
      </c>
      <c r="J45">
        <v>110107212987709.16</v>
      </c>
      <c r="K45">
        <v>109689599132009.36</v>
      </c>
      <c r="L45">
        <v>109271985276309.56</v>
      </c>
      <c r="M45">
        <v>108744800258175.97</v>
      </c>
      <c r="N45">
        <v>108217615240042.36</v>
      </c>
      <c r="O45">
        <v>107690430221908.77</v>
      </c>
      <c r="P45">
        <v>107163245203775.14</v>
      </c>
      <c r="Q45">
        <v>106636060185641.53</v>
      </c>
      <c r="R45">
        <v>106204909730363.13</v>
      </c>
      <c r="S45">
        <v>105773759275084.69</v>
      </c>
      <c r="T45">
        <v>105342608819806.28</v>
      </c>
      <c r="U45">
        <v>104911458364527.88</v>
      </c>
      <c r="V45">
        <v>104480307909249.44</v>
      </c>
      <c r="W45">
        <v>103921111370164.13</v>
      </c>
      <c r="X45">
        <v>103449218979128.83</v>
      </c>
      <c r="Y45">
        <v>102977326588093.81</v>
      </c>
      <c r="Z45">
        <v>102505434197058.52</v>
      </c>
      <c r="AA45">
        <v>102033541806023.47</v>
      </c>
      <c r="AB45">
        <v>101561649414988.23</v>
      </c>
      <c r="AC45">
        <v>101089757023953.19</v>
      </c>
      <c r="AD45">
        <v>100617864632917.92</v>
      </c>
      <c r="AE45">
        <v>100145972241882.64</v>
      </c>
      <c r="AF45">
        <v>99674079850847.594</v>
      </c>
    </row>
    <row r="46" spans="1:32">
      <c r="A46" t="s">
        <v>17</v>
      </c>
      <c r="B46">
        <v>63322685237811.195</v>
      </c>
      <c r="C46">
        <v>64100932759274.016</v>
      </c>
      <c r="D46">
        <v>64879180280736.852</v>
      </c>
      <c r="E46">
        <v>65657427802199.703</v>
      </c>
      <c r="F46">
        <v>66435675323662.523</v>
      </c>
      <c r="G46">
        <v>67213922845125.359</v>
      </c>
      <c r="H46">
        <v>67568086031529.156</v>
      </c>
      <c r="I46">
        <v>67922249217932.961</v>
      </c>
      <c r="J46">
        <v>68276412404336.758</v>
      </c>
      <c r="K46">
        <v>68630575590740.547</v>
      </c>
      <c r="L46">
        <v>68984738777144.344</v>
      </c>
      <c r="M46">
        <v>69194670448797.953</v>
      </c>
      <c r="N46">
        <v>69404602120451.563</v>
      </c>
      <c r="O46">
        <v>69614533792105.172</v>
      </c>
      <c r="P46">
        <v>69824465463758.781</v>
      </c>
      <c r="Q46">
        <v>70034397135412.391</v>
      </c>
      <c r="R46">
        <v>70259332915478.797</v>
      </c>
      <c r="S46">
        <v>70484268695545.219</v>
      </c>
      <c r="T46">
        <v>70709204475611.625</v>
      </c>
      <c r="U46">
        <v>70934140255678.047</v>
      </c>
      <c r="V46">
        <v>71159076035744.453</v>
      </c>
      <c r="W46">
        <v>71364006337927.156</v>
      </c>
      <c r="X46">
        <v>71582576738666.891</v>
      </c>
      <c r="Y46">
        <v>71801147139406.656</v>
      </c>
      <c r="Z46">
        <v>72019717540146.406</v>
      </c>
      <c r="AA46">
        <v>72238287940886.156</v>
      </c>
      <c r="AB46">
        <v>72456858341626</v>
      </c>
      <c r="AC46">
        <v>72675428742365.75</v>
      </c>
      <c r="AD46">
        <v>72893999143105.5</v>
      </c>
      <c r="AE46">
        <v>73112569543845.266</v>
      </c>
      <c r="AF46">
        <v>73331139944585.016</v>
      </c>
    </row>
    <row r="47" spans="1:32">
      <c r="A47" t="s">
        <v>18</v>
      </c>
      <c r="B47">
        <v>252597687257498.59</v>
      </c>
      <c r="C47">
        <v>257954829538738.31</v>
      </c>
      <c r="D47">
        <v>263311971819978.22</v>
      </c>
      <c r="E47">
        <v>268669114101220.25</v>
      </c>
      <c r="F47">
        <v>274026256382460.16</v>
      </c>
      <c r="G47">
        <v>279383398663699</v>
      </c>
      <c r="H47">
        <v>284557632048270.56</v>
      </c>
      <c r="I47">
        <v>289731865432843.31</v>
      </c>
      <c r="J47">
        <v>294906098817416.13</v>
      </c>
      <c r="K47">
        <v>300080332201989</v>
      </c>
      <c r="L47">
        <v>305254565586563</v>
      </c>
      <c r="M47">
        <v>309647040865429.63</v>
      </c>
      <c r="N47">
        <v>314039516144296.31</v>
      </c>
      <c r="O47">
        <v>318431991423163.06</v>
      </c>
      <c r="P47">
        <v>322824466702029.88</v>
      </c>
      <c r="Q47">
        <v>327216941980896.81</v>
      </c>
      <c r="R47">
        <v>331755762322793.81</v>
      </c>
      <c r="S47">
        <v>336294582664690.81</v>
      </c>
      <c r="T47">
        <v>340833403006587.94</v>
      </c>
      <c r="U47">
        <v>345372223348485.25</v>
      </c>
      <c r="V47">
        <v>349911043690382.44</v>
      </c>
      <c r="W47">
        <v>354254737281573.06</v>
      </c>
      <c r="X47">
        <v>358731471839154.63</v>
      </c>
      <c r="Y47">
        <v>363208206396737.31</v>
      </c>
      <c r="Z47">
        <v>367684940954319</v>
      </c>
      <c r="AA47">
        <v>372161675511901.06</v>
      </c>
      <c r="AB47">
        <v>376638410069483</v>
      </c>
      <c r="AC47">
        <v>381115144627064.88</v>
      </c>
      <c r="AD47">
        <v>385591879184646.94</v>
      </c>
      <c r="AE47">
        <v>390068613742229.13</v>
      </c>
      <c r="AF47">
        <v>394545348299811.25</v>
      </c>
    </row>
    <row r="48" spans="1:32">
      <c r="A48" t="s">
        <v>19</v>
      </c>
      <c r="B48">
        <v>42883211106618.438</v>
      </c>
      <c r="C48">
        <v>43805004918914.828</v>
      </c>
      <c r="D48">
        <v>44726798731211.258</v>
      </c>
      <c r="E48">
        <v>45648592543508.063</v>
      </c>
      <c r="F48">
        <v>46570386355804.484</v>
      </c>
      <c r="G48">
        <v>47492180168100.742</v>
      </c>
      <c r="H48">
        <v>48369346173499.57</v>
      </c>
      <c r="I48">
        <v>49246512178898.625</v>
      </c>
      <c r="J48">
        <v>50123678184297.68</v>
      </c>
      <c r="K48">
        <v>51000844189696.758</v>
      </c>
      <c r="L48">
        <v>51878010195096.039</v>
      </c>
      <c r="M48">
        <v>52621021286075.219</v>
      </c>
      <c r="N48">
        <v>53364032377054.398</v>
      </c>
      <c r="O48">
        <v>54107043468033.602</v>
      </c>
      <c r="P48">
        <v>54850054559012.82</v>
      </c>
      <c r="Q48">
        <v>55593065649992.055</v>
      </c>
      <c r="R48">
        <v>56360461047238.258</v>
      </c>
      <c r="S48">
        <v>57127856444484.484</v>
      </c>
      <c r="T48">
        <v>57895251841730.719</v>
      </c>
      <c r="U48">
        <v>58662647238976.984</v>
      </c>
      <c r="V48">
        <v>59430042636223.25</v>
      </c>
      <c r="W48">
        <v>60164925625113.57</v>
      </c>
      <c r="X48">
        <v>60921976165155.688</v>
      </c>
      <c r="Y48">
        <v>61679026705198.008</v>
      </c>
      <c r="Z48">
        <v>62436077245240.156</v>
      </c>
      <c r="AA48">
        <v>63193127785282.352</v>
      </c>
      <c r="AB48">
        <v>63950178325324.531</v>
      </c>
      <c r="AC48">
        <v>64707228865366.734</v>
      </c>
      <c r="AD48">
        <v>65464279405408.953</v>
      </c>
      <c r="AE48">
        <v>66221329945451.18</v>
      </c>
      <c r="AF48">
        <v>66978380485493.43</v>
      </c>
    </row>
    <row r="49" spans="1:32">
      <c r="A49" t="s">
        <v>20</v>
      </c>
      <c r="B49">
        <v>62334932867782.281</v>
      </c>
      <c r="C49">
        <v>63727617755167.266</v>
      </c>
      <c r="D49">
        <v>65120302642552.258</v>
      </c>
      <c r="E49">
        <v>66512987529937.852</v>
      </c>
      <c r="F49">
        <v>67905672417322.828</v>
      </c>
      <c r="G49">
        <v>69298357304707.508</v>
      </c>
      <c r="H49">
        <v>70568016950543.422</v>
      </c>
      <c r="I49">
        <v>71837676596379.641</v>
      </c>
      <c r="J49">
        <v>73107336242215.859</v>
      </c>
      <c r="K49">
        <v>74376995888052.094</v>
      </c>
      <c r="L49">
        <v>75646655533888.609</v>
      </c>
      <c r="M49">
        <v>76715153182540.031</v>
      </c>
      <c r="N49">
        <v>77783650831191.453</v>
      </c>
      <c r="O49">
        <v>78852148479842.875</v>
      </c>
      <c r="P49">
        <v>79920646128494.297</v>
      </c>
      <c r="Q49">
        <v>80989143777145.703</v>
      </c>
      <c r="R49">
        <v>82091113633284.422</v>
      </c>
      <c r="S49">
        <v>83193083489423.156</v>
      </c>
      <c r="T49">
        <v>84295053345561.875</v>
      </c>
      <c r="U49">
        <v>85397023201700.594</v>
      </c>
      <c r="V49">
        <v>86498993057839.328</v>
      </c>
      <c r="W49">
        <v>87556333303994.969</v>
      </c>
      <c r="X49">
        <v>88644102829684.516</v>
      </c>
      <c r="Y49">
        <v>89731872355374.344</v>
      </c>
      <c r="Z49">
        <v>90819641881063.875</v>
      </c>
      <c r="AA49">
        <v>91907411406753.453</v>
      </c>
      <c r="AB49">
        <v>92995180932442.984</v>
      </c>
      <c r="AC49">
        <v>94082950458132.531</v>
      </c>
      <c r="AD49">
        <v>95170719983822.063</v>
      </c>
      <c r="AE49">
        <v>96258489509511.609</v>
      </c>
      <c r="AF49">
        <v>97346259035201.141</v>
      </c>
    </row>
    <row r="50" spans="1:32">
      <c r="A50" t="s">
        <v>21</v>
      </c>
      <c r="B50">
        <v>85207156978849.828</v>
      </c>
      <c r="C50">
        <v>86863519492186.828</v>
      </c>
      <c r="D50">
        <v>88519882005523.891</v>
      </c>
      <c r="E50">
        <v>90176244518861.516</v>
      </c>
      <c r="F50">
        <v>91832607032198.516</v>
      </c>
      <c r="G50">
        <v>93488969545535.203</v>
      </c>
      <c r="H50">
        <v>95249747480093.172</v>
      </c>
      <c r="I50">
        <v>97010525414651.438</v>
      </c>
      <c r="J50">
        <v>98771303349209.734</v>
      </c>
      <c r="K50">
        <v>100532081283768.02</v>
      </c>
      <c r="L50">
        <v>102292859218326.61</v>
      </c>
      <c r="M50">
        <v>103807512385915.64</v>
      </c>
      <c r="N50">
        <v>105322165553504.66</v>
      </c>
      <c r="O50">
        <v>106836818721093.7</v>
      </c>
      <c r="P50">
        <v>108351471888682.73</v>
      </c>
      <c r="Q50">
        <v>109866125056271.77</v>
      </c>
      <c r="R50">
        <v>111435778955173.58</v>
      </c>
      <c r="S50">
        <v>113005432854075.39</v>
      </c>
      <c r="T50">
        <v>114575086752977.22</v>
      </c>
      <c r="U50">
        <v>116144740651879.03</v>
      </c>
      <c r="V50">
        <v>117714394550780.84</v>
      </c>
      <c r="W50">
        <v>119210714141265.59</v>
      </c>
      <c r="X50">
        <v>120757034396580.14</v>
      </c>
      <c r="Y50">
        <v>122303354651894.97</v>
      </c>
      <c r="Z50">
        <v>123849674907209.52</v>
      </c>
      <c r="AA50">
        <v>125395995162524.23</v>
      </c>
      <c r="AB50">
        <v>126942315417838.77</v>
      </c>
      <c r="AC50">
        <v>128488635673153.33</v>
      </c>
      <c r="AD50">
        <v>130034955928467.89</v>
      </c>
      <c r="AE50">
        <v>131581276183782.42</v>
      </c>
      <c r="AF50">
        <v>133127596439097</v>
      </c>
    </row>
    <row r="51" spans="1:32">
      <c r="A51" t="s">
        <v>22</v>
      </c>
      <c r="B51">
        <v>18185419326788.773</v>
      </c>
      <c r="C51">
        <v>18573048550109.348</v>
      </c>
      <c r="D51">
        <v>18960677773429.934</v>
      </c>
      <c r="E51">
        <v>19348306996750.672</v>
      </c>
      <c r="F51">
        <v>19735936220071.246</v>
      </c>
      <c r="G51">
        <v>20123565443391.738</v>
      </c>
      <c r="H51">
        <v>20495878198135.004</v>
      </c>
      <c r="I51">
        <v>20868190952878.348</v>
      </c>
      <c r="J51">
        <v>21240503707621.691</v>
      </c>
      <c r="K51">
        <v>21612816462365.039</v>
      </c>
      <c r="L51">
        <v>21985129217108.465</v>
      </c>
      <c r="M51">
        <v>22300933030634.18</v>
      </c>
      <c r="N51">
        <v>22616736844159.902</v>
      </c>
      <c r="O51">
        <v>22932540657685.625</v>
      </c>
      <c r="P51">
        <v>23248344471211.344</v>
      </c>
      <c r="Q51">
        <v>23564148284737.063</v>
      </c>
      <c r="R51">
        <v>23890415134673.734</v>
      </c>
      <c r="S51">
        <v>24216681984610.406</v>
      </c>
      <c r="T51">
        <v>24542948834547.078</v>
      </c>
      <c r="U51">
        <v>24869215684483.75</v>
      </c>
      <c r="V51">
        <v>25195482534420.422</v>
      </c>
      <c r="W51">
        <v>25507798669142.484</v>
      </c>
      <c r="X51">
        <v>25829626655147.227</v>
      </c>
      <c r="Y51">
        <v>26151454641152.047</v>
      </c>
      <c r="Z51">
        <v>26473282627156.793</v>
      </c>
      <c r="AA51">
        <v>26795110613161.555</v>
      </c>
      <c r="AB51">
        <v>27116938599166.297</v>
      </c>
      <c r="AC51">
        <v>27438766585171.039</v>
      </c>
      <c r="AD51">
        <v>27760594571175.781</v>
      </c>
      <c r="AE51">
        <v>28082422557180.523</v>
      </c>
      <c r="AF51">
        <v>28404250543185.266</v>
      </c>
    </row>
    <row r="52" spans="1:32">
      <c r="A52" t="s">
        <v>23</v>
      </c>
      <c r="B52">
        <v>251574362097839.81</v>
      </c>
      <c r="C52">
        <v>258759287761359.34</v>
      </c>
      <c r="D52">
        <v>265944213424876.94</v>
      </c>
      <c r="E52">
        <v>273129139088394.97</v>
      </c>
      <c r="F52">
        <v>280314064751912.5</v>
      </c>
      <c r="G52">
        <v>287498990415431.63</v>
      </c>
      <c r="H52">
        <v>293032936730169.63</v>
      </c>
      <c r="I52">
        <v>298566883044907.56</v>
      </c>
      <c r="J52">
        <v>304100829359644.69</v>
      </c>
      <c r="K52">
        <v>309634775674382.5</v>
      </c>
      <c r="L52">
        <v>315168721989119.5</v>
      </c>
      <c r="M52">
        <v>319541610473505</v>
      </c>
      <c r="N52">
        <v>323914498957889.56</v>
      </c>
      <c r="O52">
        <v>328287387442274.81</v>
      </c>
      <c r="P52">
        <v>332660275926659.38</v>
      </c>
      <c r="Q52">
        <v>337033164411043.94</v>
      </c>
      <c r="R52">
        <v>340819790006982.94</v>
      </c>
      <c r="S52">
        <v>344606415602921.69</v>
      </c>
      <c r="T52">
        <v>348393041198859.88</v>
      </c>
      <c r="U52">
        <v>352179666794798.63</v>
      </c>
      <c r="V52">
        <v>355966292390736.31</v>
      </c>
      <c r="W52">
        <v>360534601837936.75</v>
      </c>
      <c r="X52">
        <v>364569945022913.06</v>
      </c>
      <c r="Y52">
        <v>368605288207890.25</v>
      </c>
      <c r="Z52">
        <v>372640631392865.88</v>
      </c>
      <c r="AA52">
        <v>376675974577842.31</v>
      </c>
      <c r="AB52">
        <v>380711317762818.81</v>
      </c>
      <c r="AC52">
        <v>384746660947795.13</v>
      </c>
      <c r="AD52">
        <v>388782004132771.63</v>
      </c>
      <c r="AE52">
        <v>392817347317747.94</v>
      </c>
      <c r="AF52">
        <v>396852690502724.31</v>
      </c>
    </row>
    <row r="53" spans="1:32">
      <c r="A53" t="s">
        <v>24</v>
      </c>
      <c r="B53">
        <v>8288799588953.833</v>
      </c>
      <c r="C53">
        <v>8347492176860.127</v>
      </c>
      <c r="D53">
        <v>8406184764766.4209</v>
      </c>
      <c r="E53">
        <v>8464877352672.7129</v>
      </c>
      <c r="F53">
        <v>8523569940579.0059</v>
      </c>
      <c r="G53">
        <v>8582262528485.2998</v>
      </c>
      <c r="H53">
        <v>8738286991336.1807</v>
      </c>
      <c r="I53">
        <v>8894311454187.0781</v>
      </c>
      <c r="J53">
        <v>9050335917037.9727</v>
      </c>
      <c r="K53">
        <v>9206360379888.8691</v>
      </c>
      <c r="L53">
        <v>9362384842739.7813</v>
      </c>
      <c r="M53">
        <v>9475734903133.7949</v>
      </c>
      <c r="N53">
        <v>9589084963527.8242</v>
      </c>
      <c r="O53">
        <v>9702435023921.8516</v>
      </c>
      <c r="P53">
        <v>9815785084315.8789</v>
      </c>
      <c r="Q53">
        <v>9929135144709.9219</v>
      </c>
      <c r="R53">
        <v>10117899066752.305</v>
      </c>
      <c r="S53">
        <v>10306662988794.672</v>
      </c>
      <c r="T53">
        <v>10495426910837.039</v>
      </c>
      <c r="U53">
        <v>10684190832879.406</v>
      </c>
      <c r="V53">
        <v>10872954754921.797</v>
      </c>
      <c r="W53">
        <v>10961166861433.002</v>
      </c>
      <c r="X53">
        <v>11117937023988.23</v>
      </c>
      <c r="Y53">
        <v>11274707186543.396</v>
      </c>
      <c r="Z53">
        <v>11431477349098.625</v>
      </c>
      <c r="AA53">
        <v>11588247511653.789</v>
      </c>
      <c r="AB53">
        <v>11745017674209.02</v>
      </c>
      <c r="AC53">
        <v>11901787836764.188</v>
      </c>
      <c r="AD53">
        <v>12058557999319.414</v>
      </c>
      <c r="AE53">
        <v>12215328161874.645</v>
      </c>
      <c r="AF53">
        <v>12372098324429.813</v>
      </c>
    </row>
    <row r="54" spans="1:32">
      <c r="A54" t="s">
        <v>25</v>
      </c>
      <c r="B54">
        <v>9941952530082.7344</v>
      </c>
      <c r="C54">
        <v>9951894482612.8145</v>
      </c>
      <c r="D54">
        <v>9961846377095.4258</v>
      </c>
      <c r="E54">
        <v>9971808223472.5195</v>
      </c>
      <c r="F54">
        <v>9981780031695.9922</v>
      </c>
      <c r="G54">
        <v>9991761811727.6875</v>
      </c>
      <c r="H54">
        <v>10001753573539.412</v>
      </c>
      <c r="I54">
        <v>10011755327112.953</v>
      </c>
      <c r="J54">
        <v>10021767082440.064</v>
      </c>
      <c r="K54">
        <v>10031788849522.504</v>
      </c>
      <c r="L54">
        <v>10041820638372.025</v>
      </c>
      <c r="M54">
        <v>10051862459010.395</v>
      </c>
      <c r="N54">
        <v>10061914321469.406</v>
      </c>
      <c r="O54">
        <v>10071976235790.873</v>
      </c>
      <c r="P54">
        <v>10082048212026.662</v>
      </c>
      <c r="Q54">
        <v>10092130260238.688</v>
      </c>
      <c r="R54">
        <v>10102222390498.924</v>
      </c>
      <c r="S54">
        <v>10112324612889.422</v>
      </c>
      <c r="T54">
        <v>10122436937502.311</v>
      </c>
      <c r="U54">
        <v>10132559374439.813</v>
      </c>
      <c r="V54">
        <v>10142691933814.252</v>
      </c>
      <c r="W54">
        <v>10091978474145.18</v>
      </c>
      <c r="X54">
        <v>10041518581774.453</v>
      </c>
      <c r="Y54">
        <v>9991310988865.582</v>
      </c>
      <c r="Z54">
        <v>9941354433921.2539</v>
      </c>
      <c r="AA54">
        <v>9891647661751.6484</v>
      </c>
      <c r="AB54">
        <v>9842189423442.8887</v>
      </c>
      <c r="AC54">
        <v>9792978476325.6758</v>
      </c>
      <c r="AD54">
        <v>9744013583944.0469</v>
      </c>
      <c r="AE54">
        <v>9695293516024.3281</v>
      </c>
      <c r="AF54">
        <v>9646817048444.2031</v>
      </c>
    </row>
    <row r="55" spans="1:32">
      <c r="A55" t="s">
        <v>26</v>
      </c>
      <c r="B55">
        <v>54601446348199.141</v>
      </c>
      <c r="C55">
        <v>55247737920839.273</v>
      </c>
      <c r="D55">
        <v>55894029493479.195</v>
      </c>
      <c r="E55">
        <v>56540321066119.313</v>
      </c>
      <c r="F55">
        <v>57186612638759.242</v>
      </c>
      <c r="G55">
        <v>57832904211399.344</v>
      </c>
      <c r="H55">
        <v>58498284492253.547</v>
      </c>
      <c r="I55">
        <v>59163664773107.578</v>
      </c>
      <c r="J55">
        <v>59829045053961.57</v>
      </c>
      <c r="K55">
        <v>60494425334815.617</v>
      </c>
      <c r="L55">
        <v>61159805615669.672</v>
      </c>
      <c r="M55">
        <v>61669362868355.469</v>
      </c>
      <c r="N55">
        <v>62178920121041.266</v>
      </c>
      <c r="O55">
        <v>62688477373727.125</v>
      </c>
      <c r="P55">
        <v>63198034626412.93</v>
      </c>
      <c r="Q55">
        <v>63707591879098.695</v>
      </c>
      <c r="R55">
        <v>64149831526884.523</v>
      </c>
      <c r="S55">
        <v>64592071174670.141</v>
      </c>
      <c r="T55">
        <v>65034310822455.773</v>
      </c>
      <c r="U55">
        <v>65476550470241.492</v>
      </c>
      <c r="V55">
        <v>65918790118027</v>
      </c>
      <c r="W55">
        <v>66450786572346.25</v>
      </c>
      <c r="X55">
        <v>66921585204028.953</v>
      </c>
      <c r="Y55">
        <v>67392383835711.742</v>
      </c>
      <c r="Z55">
        <v>67863182467394.375</v>
      </c>
      <c r="AA55">
        <v>68333981099077.078</v>
      </c>
      <c r="AB55">
        <v>68804779730759.789</v>
      </c>
      <c r="AC55">
        <v>69275578362442.516</v>
      </c>
      <c r="AD55">
        <v>69746376994125.219</v>
      </c>
      <c r="AE55">
        <v>70217175625807.914</v>
      </c>
      <c r="AF55">
        <v>70687974257490.641</v>
      </c>
    </row>
    <row r="57" spans="1:32">
      <c r="A57" s="453" t="s">
        <v>793</v>
      </c>
      <c r="B57" s="454"/>
      <c r="C57" s="454"/>
      <c r="D57" s="454"/>
      <c r="E57" s="454"/>
      <c r="F57" s="454"/>
      <c r="G57" s="454"/>
      <c r="H57" s="454"/>
      <c r="I57" s="454"/>
      <c r="J57" s="454"/>
      <c r="K57" s="454"/>
      <c r="L57" s="454"/>
    </row>
    <row r="58" spans="1:32">
      <c r="A58" s="37" t="s">
        <v>27</v>
      </c>
      <c r="B58" s="37">
        <v>2020</v>
      </c>
      <c r="C58" s="37">
        <v>2021</v>
      </c>
      <c r="D58" s="37">
        <v>2022</v>
      </c>
      <c r="E58" s="37">
        <v>2023</v>
      </c>
      <c r="F58" s="37">
        <v>2024</v>
      </c>
      <c r="G58" s="37">
        <v>2025</v>
      </c>
      <c r="H58" s="37">
        <v>2026</v>
      </c>
      <c r="I58" s="37">
        <v>2027</v>
      </c>
      <c r="J58" s="37">
        <v>2028</v>
      </c>
      <c r="K58" s="37">
        <v>2029</v>
      </c>
      <c r="L58" s="37">
        <v>2030</v>
      </c>
      <c r="M58" s="37">
        <v>2031</v>
      </c>
      <c r="N58" s="37">
        <v>2032</v>
      </c>
      <c r="O58" s="37">
        <v>2033</v>
      </c>
      <c r="P58" s="37">
        <v>2034</v>
      </c>
      <c r="Q58" s="37">
        <v>2035</v>
      </c>
      <c r="R58" s="37">
        <v>2036</v>
      </c>
      <c r="S58" s="37">
        <v>2037</v>
      </c>
      <c r="T58" s="37">
        <v>2038</v>
      </c>
      <c r="U58" s="37">
        <v>2039</v>
      </c>
      <c r="V58" s="37">
        <v>2040</v>
      </c>
      <c r="W58" s="37">
        <v>2041</v>
      </c>
      <c r="X58" s="37">
        <v>2042</v>
      </c>
      <c r="Y58" s="37">
        <v>2043</v>
      </c>
      <c r="Z58" s="37">
        <v>2044</v>
      </c>
      <c r="AA58" s="37">
        <v>2045</v>
      </c>
      <c r="AB58" s="37">
        <v>2046</v>
      </c>
      <c r="AC58" s="37">
        <v>2047</v>
      </c>
      <c r="AD58" s="37">
        <v>2048</v>
      </c>
      <c r="AE58" s="37">
        <v>2049</v>
      </c>
      <c r="AF58" s="37">
        <v>2050</v>
      </c>
    </row>
    <row r="59" spans="1:32">
      <c r="A59" s="37" t="s">
        <v>2</v>
      </c>
      <c r="B59" s="452">
        <f>(B3-B31)/B31</f>
        <v>-6.6211619250398354E-2</v>
      </c>
      <c r="C59" s="452">
        <f t="shared" ref="C59:AF67" si="0">(C3-C31)/C31</f>
        <v>-5.2133959054670838E-2</v>
      </c>
      <c r="D59" s="452">
        <f t="shared" si="0"/>
        <v>-3.8493420379583157E-2</v>
      </c>
      <c r="E59" s="452">
        <f t="shared" si="0"/>
        <v>-2.5269955071393829E-2</v>
      </c>
      <c r="F59" s="452">
        <f t="shared" si="0"/>
        <v>-1.2444722501152508E-2</v>
      </c>
      <c r="G59" s="26">
        <f t="shared" si="0"/>
        <v>0</v>
      </c>
      <c r="H59" s="26">
        <f t="shared" si="0"/>
        <v>0</v>
      </c>
      <c r="I59" s="26">
        <f t="shared" si="0"/>
        <v>0</v>
      </c>
      <c r="J59" s="26">
        <f t="shared" si="0"/>
        <v>0</v>
      </c>
      <c r="K59" s="26">
        <f t="shared" si="0"/>
        <v>0</v>
      </c>
      <c r="L59" s="26">
        <f t="shared" si="0"/>
        <v>0</v>
      </c>
      <c r="M59" s="26">
        <f t="shared" si="0"/>
        <v>0</v>
      </c>
      <c r="N59" s="26">
        <f t="shared" si="0"/>
        <v>0</v>
      </c>
      <c r="O59" s="26">
        <f t="shared" si="0"/>
        <v>0</v>
      </c>
      <c r="P59" s="26">
        <f t="shared" si="0"/>
        <v>0</v>
      </c>
      <c r="Q59" s="26">
        <f t="shared" si="0"/>
        <v>0</v>
      </c>
      <c r="R59" s="26">
        <f t="shared" si="0"/>
        <v>0</v>
      </c>
      <c r="S59" s="26">
        <f t="shared" si="0"/>
        <v>0</v>
      </c>
      <c r="T59" s="26">
        <f t="shared" si="0"/>
        <v>0</v>
      </c>
      <c r="U59" s="26">
        <f t="shared" si="0"/>
        <v>0</v>
      </c>
      <c r="V59" s="26">
        <f t="shared" si="0"/>
        <v>0</v>
      </c>
      <c r="W59" s="26">
        <f t="shared" si="0"/>
        <v>0</v>
      </c>
      <c r="X59" s="26">
        <f t="shared" si="0"/>
        <v>0</v>
      </c>
      <c r="Y59" s="26">
        <f t="shared" si="0"/>
        <v>0</v>
      </c>
      <c r="Z59" s="26">
        <f t="shared" si="0"/>
        <v>0</v>
      </c>
      <c r="AA59" s="26">
        <f t="shared" si="0"/>
        <v>0</v>
      </c>
      <c r="AB59" s="26">
        <f t="shared" si="0"/>
        <v>0</v>
      </c>
      <c r="AC59" s="26">
        <f t="shared" si="0"/>
        <v>0</v>
      </c>
      <c r="AD59" s="26">
        <f t="shared" si="0"/>
        <v>0</v>
      </c>
      <c r="AE59" s="26">
        <f t="shared" si="0"/>
        <v>0</v>
      </c>
      <c r="AF59" s="26">
        <f t="shared" si="0"/>
        <v>0</v>
      </c>
    </row>
    <row r="60" spans="1:32">
      <c r="A60" s="37" t="s">
        <v>3</v>
      </c>
      <c r="B60" s="452">
        <f t="shared" ref="B60:Q83" si="1">(B4-B32)/B32</f>
        <v>0</v>
      </c>
      <c r="C60" s="452">
        <f t="shared" si="1"/>
        <v>0</v>
      </c>
      <c r="D60" s="452">
        <f t="shared" si="1"/>
        <v>0</v>
      </c>
      <c r="E60" s="452">
        <f t="shared" si="1"/>
        <v>0</v>
      </c>
      <c r="F60" s="452">
        <f t="shared" si="1"/>
        <v>0</v>
      </c>
      <c r="G60" s="26">
        <f t="shared" si="1"/>
        <v>0</v>
      </c>
      <c r="H60" s="26">
        <f t="shared" si="1"/>
        <v>0</v>
      </c>
      <c r="I60" s="26">
        <f t="shared" si="1"/>
        <v>0</v>
      </c>
      <c r="J60" s="26">
        <f t="shared" si="1"/>
        <v>0</v>
      </c>
      <c r="K60" s="26">
        <f t="shared" si="1"/>
        <v>0</v>
      </c>
      <c r="L60" s="26">
        <f t="shared" si="1"/>
        <v>0</v>
      </c>
      <c r="M60" s="26">
        <f t="shared" si="1"/>
        <v>0</v>
      </c>
      <c r="N60" s="26">
        <f t="shared" si="1"/>
        <v>0</v>
      </c>
      <c r="O60" s="26">
        <f t="shared" si="1"/>
        <v>0</v>
      </c>
      <c r="P60" s="26">
        <f t="shared" si="1"/>
        <v>0</v>
      </c>
      <c r="Q60" s="26">
        <f t="shared" si="1"/>
        <v>0</v>
      </c>
      <c r="R60" s="26">
        <f t="shared" si="0"/>
        <v>0</v>
      </c>
      <c r="S60" s="26">
        <f t="shared" si="0"/>
        <v>0</v>
      </c>
      <c r="T60" s="26">
        <f t="shared" si="0"/>
        <v>0</v>
      </c>
      <c r="U60" s="26">
        <f t="shared" si="0"/>
        <v>0</v>
      </c>
      <c r="V60" s="26">
        <f t="shared" si="0"/>
        <v>0</v>
      </c>
      <c r="W60" s="26">
        <f t="shared" si="0"/>
        <v>0</v>
      </c>
      <c r="X60" s="26">
        <f t="shared" si="0"/>
        <v>0</v>
      </c>
      <c r="Y60" s="26">
        <f t="shared" si="0"/>
        <v>0</v>
      </c>
      <c r="Z60" s="26">
        <f t="shared" si="0"/>
        <v>0</v>
      </c>
      <c r="AA60" s="26">
        <f t="shared" si="0"/>
        <v>0</v>
      </c>
      <c r="AB60" s="26">
        <f t="shared" si="0"/>
        <v>0</v>
      </c>
      <c r="AC60" s="26">
        <f t="shared" si="0"/>
        <v>0</v>
      </c>
      <c r="AD60" s="26">
        <f t="shared" si="0"/>
        <v>0</v>
      </c>
      <c r="AE60" s="26">
        <f t="shared" si="0"/>
        <v>0</v>
      </c>
      <c r="AF60" s="26">
        <f t="shared" si="0"/>
        <v>0</v>
      </c>
    </row>
    <row r="61" spans="1:32">
      <c r="A61" s="37" t="s">
        <v>4</v>
      </c>
      <c r="B61" s="452">
        <f t="shared" si="1"/>
        <v>0</v>
      </c>
      <c r="C61" s="452">
        <f t="shared" si="0"/>
        <v>0</v>
      </c>
      <c r="D61" s="452">
        <f t="shared" si="0"/>
        <v>0</v>
      </c>
      <c r="E61" s="452">
        <f t="shared" si="0"/>
        <v>0</v>
      </c>
      <c r="F61" s="452">
        <f t="shared" si="0"/>
        <v>0</v>
      </c>
      <c r="G61" s="26">
        <f t="shared" si="0"/>
        <v>0</v>
      </c>
      <c r="H61" s="26">
        <f t="shared" si="0"/>
        <v>0</v>
      </c>
      <c r="I61" s="26">
        <f t="shared" si="0"/>
        <v>0</v>
      </c>
      <c r="J61" s="26">
        <f t="shared" si="0"/>
        <v>0</v>
      </c>
      <c r="K61" s="26">
        <f t="shared" si="0"/>
        <v>0</v>
      </c>
      <c r="L61" s="26">
        <f t="shared" si="0"/>
        <v>0</v>
      </c>
      <c r="M61" s="26">
        <f t="shared" si="0"/>
        <v>0</v>
      </c>
      <c r="N61" s="26">
        <f t="shared" si="0"/>
        <v>0</v>
      </c>
      <c r="O61" s="26">
        <f t="shared" si="0"/>
        <v>0</v>
      </c>
      <c r="P61" s="26">
        <f t="shared" si="0"/>
        <v>0</v>
      </c>
      <c r="Q61" s="26">
        <f t="shared" si="0"/>
        <v>0</v>
      </c>
      <c r="R61" s="26">
        <f t="shared" si="0"/>
        <v>0</v>
      </c>
      <c r="S61" s="26">
        <f t="shared" si="0"/>
        <v>0</v>
      </c>
      <c r="T61" s="26">
        <f t="shared" si="0"/>
        <v>0</v>
      </c>
      <c r="U61" s="26">
        <f t="shared" si="0"/>
        <v>0</v>
      </c>
      <c r="V61" s="26">
        <f t="shared" si="0"/>
        <v>0</v>
      </c>
      <c r="W61" s="26">
        <f t="shared" si="0"/>
        <v>0</v>
      </c>
      <c r="X61" s="26">
        <f t="shared" si="0"/>
        <v>0</v>
      </c>
      <c r="Y61" s="26">
        <f t="shared" si="0"/>
        <v>0</v>
      </c>
      <c r="Z61" s="26">
        <f t="shared" si="0"/>
        <v>0</v>
      </c>
      <c r="AA61" s="26">
        <f t="shared" si="0"/>
        <v>0</v>
      </c>
      <c r="AB61" s="26">
        <f t="shared" si="0"/>
        <v>0</v>
      </c>
      <c r="AC61" s="26">
        <f t="shared" si="0"/>
        <v>0</v>
      </c>
      <c r="AD61" s="26">
        <f t="shared" si="0"/>
        <v>0</v>
      </c>
      <c r="AE61" s="26">
        <f t="shared" si="0"/>
        <v>0</v>
      </c>
      <c r="AF61" s="26">
        <f t="shared" si="0"/>
        <v>0</v>
      </c>
    </row>
    <row r="62" spans="1:32">
      <c r="A62" s="37" t="s">
        <v>5</v>
      </c>
      <c r="B62" s="452">
        <f t="shared" si="1"/>
        <v>-7.2436496532889499E-2</v>
      </c>
      <c r="C62" s="452">
        <f t="shared" si="0"/>
        <v>-5.7092233010710751E-2</v>
      </c>
      <c r="D62" s="452">
        <f t="shared" si="0"/>
        <v>-4.2195184012683511E-2</v>
      </c>
      <c r="E62" s="452">
        <f t="shared" si="0"/>
        <v>-2.7726079000787645E-2</v>
      </c>
      <c r="F62" s="452">
        <f t="shared" si="0"/>
        <v>-1.3666738919936375E-2</v>
      </c>
      <c r="G62" s="26">
        <f t="shared" si="0"/>
        <v>0</v>
      </c>
      <c r="H62" s="26">
        <f t="shared" si="0"/>
        <v>0</v>
      </c>
      <c r="I62" s="26">
        <f t="shared" si="0"/>
        <v>0</v>
      </c>
      <c r="J62" s="26">
        <f t="shared" si="0"/>
        <v>0</v>
      </c>
      <c r="K62" s="26">
        <f t="shared" si="0"/>
        <v>0</v>
      </c>
      <c r="L62" s="26">
        <f t="shared" si="0"/>
        <v>0</v>
      </c>
      <c r="M62" s="26">
        <f t="shared" si="0"/>
        <v>0</v>
      </c>
      <c r="N62" s="26">
        <f t="shared" si="0"/>
        <v>0</v>
      </c>
      <c r="O62" s="26">
        <f t="shared" si="0"/>
        <v>0</v>
      </c>
      <c r="P62" s="26">
        <f t="shared" si="0"/>
        <v>0</v>
      </c>
      <c r="Q62" s="26">
        <f t="shared" si="0"/>
        <v>0</v>
      </c>
      <c r="R62" s="26">
        <f t="shared" si="0"/>
        <v>0</v>
      </c>
      <c r="S62" s="26">
        <f t="shared" si="0"/>
        <v>0</v>
      </c>
      <c r="T62" s="26">
        <f t="shared" si="0"/>
        <v>0</v>
      </c>
      <c r="U62" s="26">
        <f t="shared" si="0"/>
        <v>0</v>
      </c>
      <c r="V62" s="26">
        <f t="shared" si="0"/>
        <v>0</v>
      </c>
      <c r="W62" s="26">
        <f t="shared" si="0"/>
        <v>0</v>
      </c>
      <c r="X62" s="26">
        <f t="shared" si="0"/>
        <v>0</v>
      </c>
      <c r="Y62" s="26">
        <f t="shared" si="0"/>
        <v>0</v>
      </c>
      <c r="Z62" s="26">
        <f t="shared" si="0"/>
        <v>0</v>
      </c>
      <c r="AA62" s="26">
        <f t="shared" si="0"/>
        <v>0</v>
      </c>
      <c r="AB62" s="26">
        <f t="shared" si="0"/>
        <v>0</v>
      </c>
      <c r="AC62" s="26">
        <f t="shared" si="0"/>
        <v>0</v>
      </c>
      <c r="AD62" s="26">
        <f t="shared" si="0"/>
        <v>0</v>
      </c>
      <c r="AE62" s="26">
        <f t="shared" si="0"/>
        <v>0</v>
      </c>
      <c r="AF62" s="26">
        <f t="shared" si="0"/>
        <v>0</v>
      </c>
    </row>
    <row r="63" spans="1:32">
      <c r="A63" s="37" t="s">
        <v>6</v>
      </c>
      <c r="B63" s="452">
        <f t="shared" si="1"/>
        <v>0.17803426551567303</v>
      </c>
      <c r="C63" s="452">
        <f t="shared" si="0"/>
        <v>0.13988898760256896</v>
      </c>
      <c r="D63" s="452">
        <f t="shared" si="0"/>
        <v>0.1030795957394887</v>
      </c>
      <c r="E63" s="452">
        <f t="shared" si="0"/>
        <v>6.7537121486212451E-2</v>
      </c>
      <c r="F63" s="452">
        <f t="shared" si="0"/>
        <v>3.3197263639657915E-2</v>
      </c>
      <c r="G63" s="26">
        <f t="shared" si="0"/>
        <v>5.6725186010501202E-15</v>
      </c>
      <c r="H63" s="26">
        <f t="shared" si="0"/>
        <v>6.6879064798183901E-15</v>
      </c>
      <c r="I63" s="26">
        <f t="shared" si="0"/>
        <v>7.6773732081055819E-15</v>
      </c>
      <c r="J63" s="26">
        <f t="shared" si="0"/>
        <v>8.6418988613515574E-15</v>
      </c>
      <c r="K63" s="26">
        <f t="shared" si="0"/>
        <v>9.5824147212524376E-15</v>
      </c>
      <c r="L63" s="26">
        <f t="shared" si="0"/>
        <v>1.0499806274969677E-14</v>
      </c>
      <c r="M63" s="26">
        <f t="shared" si="0"/>
        <v>1.1564311258940153E-14</v>
      </c>
      <c r="N63" s="26">
        <f t="shared" si="0"/>
        <v>1.2462512679286933E-14</v>
      </c>
      <c r="O63" s="26">
        <f t="shared" si="0"/>
        <v>1.348631623636624E-14</v>
      </c>
      <c r="P63" s="26">
        <f t="shared" si="0"/>
        <v>1.4489952294584264E-14</v>
      </c>
      <c r="Q63" s="26">
        <f t="shared" si="0"/>
        <v>1.5755356602839108E-14</v>
      </c>
      <c r="R63" s="26">
        <f t="shared" si="0"/>
        <v>1.6715867416606358E-14</v>
      </c>
      <c r="S63" s="26">
        <f t="shared" si="0"/>
        <v>1.779574890150897E-14</v>
      </c>
      <c r="T63" s="26">
        <f t="shared" si="0"/>
        <v>1.8991570440687919E-14</v>
      </c>
      <c r="U63" s="26">
        <f t="shared" si="0"/>
        <v>2.0029364539090234E-14</v>
      </c>
      <c r="V63" s="26">
        <f t="shared" si="0"/>
        <v>2.1047648857210108E-14</v>
      </c>
      <c r="W63" s="26">
        <f t="shared" si="0"/>
        <v>2.2315683329727776E-14</v>
      </c>
      <c r="X63" s="26">
        <f t="shared" si="0"/>
        <v>2.3426846146150055E-14</v>
      </c>
      <c r="Y63" s="26">
        <f t="shared" si="0"/>
        <v>2.4517784382978582E-14</v>
      </c>
      <c r="Z63" s="26">
        <f t="shared" si="0"/>
        <v>2.5847520434472773E-14</v>
      </c>
      <c r="AA63" s="26">
        <f t="shared" si="0"/>
        <v>2.7025403761320727E-14</v>
      </c>
      <c r="AB63" s="26">
        <f t="shared" si="0"/>
        <v>2.8182417879537301E-14</v>
      </c>
      <c r="AC63" s="26">
        <f t="shared" si="0"/>
        <v>2.9319112545872029E-14</v>
      </c>
      <c r="AD63" s="26">
        <f t="shared" si="0"/>
        <v>3.0685493935983903E-14</v>
      </c>
      <c r="AE63" s="26">
        <f t="shared" si="0"/>
        <v>3.1904631758281786E-14</v>
      </c>
      <c r="AF63" s="26">
        <f t="shared" si="0"/>
        <v>3.3225512017817295E-14</v>
      </c>
    </row>
    <row r="64" spans="1:32">
      <c r="A64" s="37" t="s">
        <v>7</v>
      </c>
      <c r="B64" s="452">
        <f t="shared" si="1"/>
        <v>4.4014589823577522E-4</v>
      </c>
      <c r="C64" s="452">
        <f t="shared" si="0"/>
        <v>3.4273365745374538E-4</v>
      </c>
      <c r="D64" s="452">
        <f t="shared" si="0"/>
        <v>2.5037826628844143E-4</v>
      </c>
      <c r="E64" s="452">
        <f t="shared" si="0"/>
        <v>1.6269592108633543E-4</v>
      </c>
      <c r="F64" s="452">
        <f t="shared" si="0"/>
        <v>7.934069962372455E-5</v>
      </c>
      <c r="G64" s="26">
        <f t="shared" si="0"/>
        <v>1.1107580584703837E-14</v>
      </c>
      <c r="H64" s="26">
        <f t="shared" si="0"/>
        <v>1.3007331974569745E-14</v>
      </c>
      <c r="I64" s="26">
        <f t="shared" si="0"/>
        <v>1.4685983106182838E-14</v>
      </c>
      <c r="J64" s="26">
        <f t="shared" si="0"/>
        <v>1.6620376211465978E-14</v>
      </c>
      <c r="K64" s="26">
        <f t="shared" si="0"/>
        <v>1.8492501703322962E-14</v>
      </c>
      <c r="L64" s="26">
        <f t="shared" si="0"/>
        <v>2.0154908758623527E-14</v>
      </c>
      <c r="M64" s="26">
        <f t="shared" si="0"/>
        <v>2.2137590419160979E-14</v>
      </c>
      <c r="N64" s="26">
        <f t="shared" si="0"/>
        <v>2.3925685760537551E-14</v>
      </c>
      <c r="O64" s="26">
        <f t="shared" si="0"/>
        <v>2.596125304771658E-14</v>
      </c>
      <c r="P64" s="26">
        <f t="shared" si="0"/>
        <v>2.7948897704819779E-14</v>
      </c>
      <c r="Q64" s="26">
        <f t="shared" si="0"/>
        <v>2.9890292380484437E-14</v>
      </c>
      <c r="R64" s="26">
        <f t="shared" si="0"/>
        <v>3.1825200440589413E-14</v>
      </c>
      <c r="S64" s="26">
        <f t="shared" si="0"/>
        <v>3.3859371942738026E-14</v>
      </c>
      <c r="T64" s="26">
        <f t="shared" si="0"/>
        <v>3.5852432015514525E-14</v>
      </c>
      <c r="U64" s="26">
        <f t="shared" si="0"/>
        <v>3.7941605927654685E-14</v>
      </c>
      <c r="V64" s="26">
        <f t="shared" si="0"/>
        <v>4.0124037651246533E-14</v>
      </c>
      <c r="W64" s="26">
        <f t="shared" si="0"/>
        <v>4.2199412297593963E-14</v>
      </c>
      <c r="X64" s="26">
        <f t="shared" si="0"/>
        <v>4.4273729206678605E-14</v>
      </c>
      <c r="Y64" s="26">
        <f t="shared" si="0"/>
        <v>4.6436710899483641E-14</v>
      </c>
      <c r="Z64" s="26">
        <f t="shared" si="0"/>
        <v>4.8556565797859565E-14</v>
      </c>
      <c r="AA64" s="26">
        <f t="shared" si="0"/>
        <v>5.0762436079204165E-14</v>
      </c>
      <c r="AB64" s="26">
        <f t="shared" si="0"/>
        <v>5.3051799496021282E-14</v>
      </c>
      <c r="AC64" s="26">
        <f t="shared" si="0"/>
        <v>5.5296841796187324E-14</v>
      </c>
      <c r="AD64" s="26">
        <f t="shared" si="0"/>
        <v>5.7623025252494865E-14</v>
      </c>
      <c r="AE64" s="26">
        <f t="shared" si="0"/>
        <v>5.99050300519016E-14</v>
      </c>
      <c r="AF64" s="26">
        <f t="shared" si="0"/>
        <v>6.226595409315452E-14</v>
      </c>
    </row>
    <row r="65" spans="1:32">
      <c r="A65" s="37" t="s">
        <v>8</v>
      </c>
      <c r="B65" s="452">
        <f t="shared" si="1"/>
        <v>-2.5076317210373553E-2</v>
      </c>
      <c r="C65" s="452">
        <f t="shared" si="0"/>
        <v>-1.9547492570779233E-2</v>
      </c>
      <c r="D65" s="452">
        <f t="shared" si="0"/>
        <v>-1.42946769653764E-2</v>
      </c>
      <c r="E65" s="452">
        <f t="shared" si="0"/>
        <v>-9.2977054170210391E-3</v>
      </c>
      <c r="F65" s="452">
        <f t="shared" si="0"/>
        <v>-4.5383305628070338E-3</v>
      </c>
      <c r="G65" s="26">
        <f t="shared" si="0"/>
        <v>1.7235514353107399E-15</v>
      </c>
      <c r="H65" s="26">
        <f t="shared" si="0"/>
        <v>1.8569912214229363E-15</v>
      </c>
      <c r="I65" s="26">
        <f t="shared" si="0"/>
        <v>2.1504851545135758E-15</v>
      </c>
      <c r="J65" s="26">
        <f t="shared" si="0"/>
        <v>2.4324056919521637E-15</v>
      </c>
      <c r="K65" s="26">
        <f t="shared" si="0"/>
        <v>2.5443992103028069E-15</v>
      </c>
      <c r="L65" s="26">
        <f t="shared" si="0"/>
        <v>2.8081524810093685E-15</v>
      </c>
      <c r="M65" s="26">
        <f t="shared" si="0"/>
        <v>3.2236514294474625E-15</v>
      </c>
      <c r="N65" s="26">
        <f t="shared" si="0"/>
        <v>3.3238675738878404E-15</v>
      </c>
      <c r="O65" s="26">
        <f t="shared" si="0"/>
        <v>3.5697078880467186E-15</v>
      </c>
      <c r="P65" s="26">
        <f t="shared" si="0"/>
        <v>3.9544894975526152E-15</v>
      </c>
      <c r="Q65" s="26">
        <f t="shared" si="0"/>
        <v>4.1834205209210617E-15</v>
      </c>
      <c r="R65" s="26">
        <f t="shared" si="0"/>
        <v>4.405194757207946E-15</v>
      </c>
      <c r="S65" s="26">
        <f t="shared" si="0"/>
        <v>4.7604605109967778E-15</v>
      </c>
      <c r="T65" s="26">
        <f t="shared" si="0"/>
        <v>4.9674452744024962E-15</v>
      </c>
      <c r="U65" s="26">
        <f t="shared" si="0"/>
        <v>5.1685168433307786E-15</v>
      </c>
      <c r="V65" s="26">
        <f t="shared" si="0"/>
        <v>5.4980231698421832E-15</v>
      </c>
      <c r="W65" s="26">
        <f t="shared" si="0"/>
        <v>5.6867194477090347E-15</v>
      </c>
      <c r="X65" s="26">
        <f t="shared" si="0"/>
        <v>6.1307658219607043E-15</v>
      </c>
      <c r="Y65" s="26">
        <f t="shared" si="0"/>
        <v>6.4341550968712393E-15</v>
      </c>
      <c r="Z65" s="26">
        <f t="shared" si="0"/>
        <v>6.6025009485929641E-15</v>
      </c>
      <c r="AA65" s="26">
        <f t="shared" si="0"/>
        <v>6.8917306368222761E-15</v>
      </c>
      <c r="AB65" s="26">
        <f t="shared" si="0"/>
        <v>7.1734642638237039E-15</v>
      </c>
      <c r="AC65" s="26">
        <f t="shared" si="0"/>
        <v>7.4479895183717988E-15</v>
      </c>
      <c r="AD65" s="26">
        <f t="shared" si="0"/>
        <v>7.7155795537133828E-15</v>
      </c>
      <c r="AE65" s="26">
        <f t="shared" si="0"/>
        <v>7.9764938941293788E-15</v>
      </c>
      <c r="AF65" s="26">
        <f t="shared" si="0"/>
        <v>8.3485646926899479E-15</v>
      </c>
    </row>
    <row r="66" spans="1:32">
      <c r="A66" s="37" t="s">
        <v>9</v>
      </c>
      <c r="B66" s="452">
        <f t="shared" si="1"/>
        <v>-1.0136983574099244E-2</v>
      </c>
      <c r="C66" s="452">
        <f t="shared" si="0"/>
        <v>-7.8956796765231405E-3</v>
      </c>
      <c r="D66" s="452">
        <f t="shared" si="0"/>
        <v>-5.7695752372542318E-3</v>
      </c>
      <c r="E66" s="452">
        <f t="shared" si="0"/>
        <v>-3.750011183958981E-3</v>
      </c>
      <c r="F66" s="452">
        <f t="shared" si="0"/>
        <v>-1.8291750549722604E-3</v>
      </c>
      <c r="G66" s="26">
        <f t="shared" si="0"/>
        <v>5.971091635605436E-15</v>
      </c>
      <c r="H66" s="26">
        <f t="shared" si="0"/>
        <v>6.8419586122250697E-15</v>
      </c>
      <c r="I66" s="26">
        <f t="shared" si="0"/>
        <v>7.8389135828748611E-15</v>
      </c>
      <c r="J66" s="26">
        <f t="shared" si="0"/>
        <v>8.6342545841932432E-15</v>
      </c>
      <c r="K66" s="26">
        <f t="shared" si="0"/>
        <v>9.5536110362949925E-15</v>
      </c>
      <c r="L66" s="26">
        <f t="shared" si="0"/>
        <v>1.0436039791894778E-14</v>
      </c>
      <c r="M66" s="26">
        <f t="shared" si="0"/>
        <v>1.1311841856405406E-14</v>
      </c>
      <c r="N66" s="26">
        <f t="shared" si="0"/>
        <v>1.2157949532029165E-14</v>
      </c>
      <c r="O66" s="26">
        <f t="shared" si="0"/>
        <v>1.3121643885457001E-14</v>
      </c>
      <c r="P66" s="26">
        <f t="shared" si="0"/>
        <v>1.4197140800375505E-14</v>
      </c>
      <c r="Q66" s="26">
        <f t="shared" si="0"/>
        <v>1.5096845377478457E-14</v>
      </c>
      <c r="R66" s="26">
        <f t="shared" si="0"/>
        <v>1.5825666770471751E-14</v>
      </c>
      <c r="S66" s="26">
        <f t="shared" si="0"/>
        <v>1.6804650387677066E-14</v>
      </c>
      <c r="T66" s="26">
        <f t="shared" si="0"/>
        <v>1.7753109836472547E-14</v>
      </c>
      <c r="U66" s="26">
        <f t="shared" si="0"/>
        <v>1.867245079282292E-14</v>
      </c>
      <c r="V66" s="26">
        <f t="shared" si="0"/>
        <v>1.9563993926731995E-14</v>
      </c>
      <c r="W66" s="26">
        <f t="shared" si="0"/>
        <v>2.0563017800721946E-14</v>
      </c>
      <c r="X66" s="26">
        <f t="shared" si="0"/>
        <v>2.1402686663526891E-14</v>
      </c>
      <c r="Y66" s="26">
        <f t="shared" si="0"/>
        <v>2.246784068930893E-14</v>
      </c>
      <c r="Z66" s="26">
        <f t="shared" si="0"/>
        <v>2.3502784509735018E-14</v>
      </c>
      <c r="AA66" s="26">
        <f t="shared" si="0"/>
        <v>2.4387454778437625E-14</v>
      </c>
      <c r="AB66" s="26">
        <f t="shared" si="0"/>
        <v>2.5367383260994742E-14</v>
      </c>
      <c r="AC66" s="26">
        <f t="shared" si="0"/>
        <v>2.6320652888785958E-14</v>
      </c>
      <c r="AD66" s="26">
        <f t="shared" si="0"/>
        <v>2.7248336939753765E-14</v>
      </c>
      <c r="AE66" s="26">
        <f t="shared" si="0"/>
        <v>2.8266355726678811E-14</v>
      </c>
      <c r="AF66" s="26">
        <f t="shared" si="0"/>
        <v>2.925776526868435E-14</v>
      </c>
    </row>
    <row r="67" spans="1:32">
      <c r="A67" s="37" t="s">
        <v>10</v>
      </c>
      <c r="B67" s="452">
        <f t="shared" si="1"/>
        <v>0</v>
      </c>
      <c r="C67" s="452">
        <f t="shared" si="0"/>
        <v>0</v>
      </c>
      <c r="D67" s="452">
        <f t="shared" si="0"/>
        <v>0</v>
      </c>
      <c r="E67" s="452">
        <f t="shared" si="0"/>
        <v>0</v>
      </c>
      <c r="F67" s="452">
        <f t="shared" si="0"/>
        <v>0</v>
      </c>
      <c r="G67" s="26">
        <f t="shared" si="0"/>
        <v>0</v>
      </c>
      <c r="H67" s="26">
        <f t="shared" si="0"/>
        <v>0</v>
      </c>
      <c r="I67" s="26">
        <f t="shared" si="0"/>
        <v>0</v>
      </c>
      <c r="J67" s="26">
        <f t="shared" si="0"/>
        <v>0</v>
      </c>
      <c r="K67" s="26">
        <f t="shared" si="0"/>
        <v>0</v>
      </c>
      <c r="L67" s="26">
        <f t="shared" si="0"/>
        <v>0</v>
      </c>
      <c r="M67" s="26">
        <f t="shared" si="0"/>
        <v>0</v>
      </c>
      <c r="N67" s="26">
        <f t="shared" si="0"/>
        <v>0</v>
      </c>
      <c r="O67" s="26">
        <f t="shared" si="0"/>
        <v>0</v>
      </c>
      <c r="P67" s="26">
        <f t="shared" si="0"/>
        <v>0</v>
      </c>
      <c r="Q67" s="26">
        <f t="shared" si="0"/>
        <v>0</v>
      </c>
      <c r="R67" s="26">
        <f t="shared" si="0"/>
        <v>0</v>
      </c>
      <c r="S67" s="26">
        <f t="shared" si="0"/>
        <v>0</v>
      </c>
      <c r="T67" s="26">
        <f t="shared" si="0"/>
        <v>0</v>
      </c>
      <c r="U67" s="26">
        <f t="shared" si="0"/>
        <v>0</v>
      </c>
      <c r="V67" s="26">
        <f t="shared" si="0"/>
        <v>0</v>
      </c>
      <c r="W67" s="26">
        <f t="shared" si="0"/>
        <v>0</v>
      </c>
      <c r="X67" s="26">
        <f t="shared" si="0"/>
        <v>0</v>
      </c>
      <c r="Y67" s="26">
        <f t="shared" si="0"/>
        <v>0</v>
      </c>
      <c r="Z67" s="26">
        <f t="shared" si="0"/>
        <v>0</v>
      </c>
      <c r="AA67" s="26">
        <f t="shared" si="0"/>
        <v>0</v>
      </c>
      <c r="AB67" s="26">
        <f t="shared" si="0"/>
        <v>0</v>
      </c>
      <c r="AC67" s="26">
        <f t="shared" si="0"/>
        <v>0</v>
      </c>
      <c r="AD67" s="26">
        <f t="shared" si="0"/>
        <v>0</v>
      </c>
      <c r="AE67" s="26">
        <f t="shared" si="0"/>
        <v>0</v>
      </c>
      <c r="AF67" s="26">
        <f t="shared" si="0"/>
        <v>0</v>
      </c>
    </row>
    <row r="68" spans="1:32">
      <c r="A68" s="37" t="s">
        <v>11</v>
      </c>
      <c r="B68" s="452">
        <f t="shared" si="1"/>
        <v>-4.5088657339141726E-2</v>
      </c>
      <c r="C68" s="452">
        <f t="shared" ref="C68:AF76" si="2">(C12-C40)/C40</f>
        <v>-3.5435402828492626E-2</v>
      </c>
      <c r="D68" s="452">
        <f t="shared" si="2"/>
        <v>-2.6116414685813837E-2</v>
      </c>
      <c r="E68" s="452">
        <f t="shared" si="2"/>
        <v>-1.7114626272552644E-2</v>
      </c>
      <c r="F68" s="452">
        <f t="shared" si="2"/>
        <v>-8.4141133364252843E-3</v>
      </c>
      <c r="G68" s="26">
        <f t="shared" si="2"/>
        <v>5.1069941651957864E-15</v>
      </c>
      <c r="H68" s="26">
        <f t="shared" si="2"/>
        <v>6.0335872238061852E-15</v>
      </c>
      <c r="I68" s="26">
        <f t="shared" si="2"/>
        <v>6.8264515230166081E-15</v>
      </c>
      <c r="J68" s="26">
        <f t="shared" si="2"/>
        <v>7.7263209199648219E-15</v>
      </c>
      <c r="K68" s="26">
        <f t="shared" si="2"/>
        <v>8.6128280760574384E-15</v>
      </c>
      <c r="L68" s="26">
        <f t="shared" si="2"/>
        <v>9.4862684235024561E-15</v>
      </c>
      <c r="M68" s="26">
        <f t="shared" si="2"/>
        <v>1.0382942038119002E-14</v>
      </c>
      <c r="N68" s="26">
        <f t="shared" si="2"/>
        <v>1.1272718533498382E-14</v>
      </c>
      <c r="O68" s="26">
        <f t="shared" si="2"/>
        <v>1.215567718263565E-14</v>
      </c>
      <c r="P68" s="26">
        <f t="shared" si="2"/>
        <v>1.303189604831556E-14</v>
      </c>
      <c r="Q68" s="26">
        <f t="shared" si="2"/>
        <v>1.3901452006119153E-14</v>
      </c>
      <c r="R68" s="26">
        <f t="shared" si="2"/>
        <v>1.4902430880292361E-14</v>
      </c>
      <c r="S68" s="26">
        <f t="shared" si="2"/>
        <v>1.5898994371078543E-14</v>
      </c>
      <c r="T68" s="26">
        <f t="shared" si="2"/>
        <v>1.677704209096951E-14</v>
      </c>
      <c r="U68" s="26">
        <f t="shared" si="2"/>
        <v>1.7765112621491107E-14</v>
      </c>
      <c r="V68" s="26">
        <f t="shared" si="2"/>
        <v>1.8748853356691338E-14</v>
      </c>
      <c r="W68" s="26">
        <f t="shared" si="2"/>
        <v>1.9687186882934497E-14</v>
      </c>
      <c r="X68" s="26">
        <f t="shared" si="2"/>
        <v>2.075958060500019E-14</v>
      </c>
      <c r="Y68" s="26">
        <f t="shared" si="2"/>
        <v>2.1713402987763602E-14</v>
      </c>
      <c r="Z68" s="26">
        <f t="shared" si="2"/>
        <v>2.2661844701828997E-14</v>
      </c>
      <c r="AA68" s="26">
        <f t="shared" si="2"/>
        <v>2.3716822955383816E-14</v>
      </c>
      <c r="AB68" s="26">
        <f t="shared" si="2"/>
        <v>2.4654325254503474E-14</v>
      </c>
      <c r="AC68" s="26">
        <f t="shared" si="2"/>
        <v>2.5809075353442267E-14</v>
      </c>
      <c r="AD68" s="26">
        <f t="shared" si="2"/>
        <v>2.6846448255517095E-14</v>
      </c>
      <c r="AE68" s="26">
        <f t="shared" si="2"/>
        <v>2.7656796179632531E-14</v>
      </c>
      <c r="AF68" s="26">
        <f t="shared" si="2"/>
        <v>2.8903930250913059E-14</v>
      </c>
    </row>
    <row r="69" spans="1:32">
      <c r="A69" s="37" t="s">
        <v>12</v>
      </c>
      <c r="B69" s="452">
        <f t="shared" si="1"/>
        <v>-2.0890350203280058E-2</v>
      </c>
      <c r="C69" s="452">
        <f t="shared" si="2"/>
        <v>-1.6399584680826754E-2</v>
      </c>
      <c r="D69" s="452">
        <f t="shared" si="2"/>
        <v>-1.2073781754272593E-2</v>
      </c>
      <c r="E69" s="452">
        <f t="shared" si="2"/>
        <v>-7.9040158202743974E-3</v>
      </c>
      <c r="F69" s="452">
        <f t="shared" si="2"/>
        <v>-3.8819937826676467E-3</v>
      </c>
      <c r="G69" s="26">
        <f t="shared" si="2"/>
        <v>6.4755168477525642E-15</v>
      </c>
      <c r="H69" s="26">
        <f t="shared" si="2"/>
        <v>7.4888980391346443E-15</v>
      </c>
      <c r="I69" s="26">
        <f t="shared" si="2"/>
        <v>8.4847602173786864E-15</v>
      </c>
      <c r="J69" s="26">
        <f t="shared" si="2"/>
        <v>9.8841561744130527E-15</v>
      </c>
      <c r="K69" s="26">
        <f t="shared" si="2"/>
        <v>1.084274238570481E-14</v>
      </c>
      <c r="L69" s="26">
        <f t="shared" si="2"/>
        <v>1.1991933199539828E-14</v>
      </c>
      <c r="M69" s="26">
        <f t="shared" si="2"/>
        <v>1.3171234809526107E-14</v>
      </c>
      <c r="N69" s="26">
        <f t="shared" si="2"/>
        <v>1.4134818070749748E-14</v>
      </c>
      <c r="O69" s="26">
        <f t="shared" si="2"/>
        <v>1.5293476753978498E-14</v>
      </c>
      <c r="P69" s="26">
        <f t="shared" si="2"/>
        <v>1.6644539379129614E-14</v>
      </c>
      <c r="Q69" s="26">
        <f t="shared" si="2"/>
        <v>1.7579203590122077E-14</v>
      </c>
      <c r="R69" s="26">
        <f t="shared" si="2"/>
        <v>1.873976116675103E-14</v>
      </c>
      <c r="S69" s="26">
        <f t="shared" si="2"/>
        <v>2.0094886756410121E-14</v>
      </c>
      <c r="T69" s="26">
        <f t="shared" si="2"/>
        <v>2.1041786235944436E-14</v>
      </c>
      <c r="U69" s="26">
        <f t="shared" si="2"/>
        <v>2.238320818676035E-14</v>
      </c>
      <c r="V69" s="26">
        <f t="shared" si="2"/>
        <v>2.3518010031284922E-14</v>
      </c>
      <c r="W69" s="26">
        <f t="shared" si="2"/>
        <v>2.4787538363142591E-14</v>
      </c>
      <c r="X69" s="26">
        <f t="shared" si="2"/>
        <v>2.5887926813356382E-14</v>
      </c>
      <c r="Y69" s="26">
        <f t="shared" si="2"/>
        <v>2.7177706124542003E-14</v>
      </c>
      <c r="Z69" s="26">
        <f t="shared" si="2"/>
        <v>2.8458667359119385E-14</v>
      </c>
      <c r="AA69" s="26">
        <f t="shared" si="2"/>
        <v>2.9535302610771346E-14</v>
      </c>
      <c r="AB69" s="26">
        <f t="shared" si="2"/>
        <v>3.0799560941341668E-14</v>
      </c>
      <c r="AC69" s="26">
        <f t="shared" si="2"/>
        <v>3.2055263422463886E-14</v>
      </c>
      <c r="AD69" s="26">
        <f t="shared" si="2"/>
        <v>3.3302496613618875E-14</v>
      </c>
      <c r="AE69" s="26">
        <f t="shared" si="2"/>
        <v>3.4541345910582788E-14</v>
      </c>
      <c r="AF69" s="26">
        <f t="shared" si="2"/>
        <v>3.6156539603250118E-14</v>
      </c>
    </row>
    <row r="70" spans="1:32">
      <c r="A70" s="37" t="s">
        <v>13</v>
      </c>
      <c r="B70" s="452">
        <f t="shared" si="1"/>
        <v>0.12363655722633135</v>
      </c>
      <c r="C70" s="452">
        <f t="shared" si="2"/>
        <v>9.7569844013446386E-2</v>
      </c>
      <c r="D70" s="452">
        <f t="shared" si="2"/>
        <v>7.2199674895810903E-2</v>
      </c>
      <c r="E70" s="452">
        <f t="shared" si="2"/>
        <v>4.749849882587124E-2</v>
      </c>
      <c r="F70" s="452">
        <f t="shared" si="2"/>
        <v>2.3440198850543766E-2</v>
      </c>
      <c r="G70" s="26">
        <f t="shared" si="2"/>
        <v>0</v>
      </c>
      <c r="H70" s="26">
        <f t="shared" si="2"/>
        <v>0</v>
      </c>
      <c r="I70" s="26">
        <f t="shared" si="2"/>
        <v>0</v>
      </c>
      <c r="J70" s="26">
        <f t="shared" si="2"/>
        <v>0</v>
      </c>
      <c r="K70" s="26">
        <f t="shared" si="2"/>
        <v>0</v>
      </c>
      <c r="L70" s="26">
        <f t="shared" si="2"/>
        <v>0</v>
      </c>
      <c r="M70" s="26">
        <f t="shared" si="2"/>
        <v>0</v>
      </c>
      <c r="N70" s="26">
        <f t="shared" si="2"/>
        <v>0</v>
      </c>
      <c r="O70" s="26">
        <f t="shared" si="2"/>
        <v>0</v>
      </c>
      <c r="P70" s="26">
        <f t="shared" si="2"/>
        <v>0</v>
      </c>
      <c r="Q70" s="26">
        <f t="shared" si="2"/>
        <v>0</v>
      </c>
      <c r="R70" s="26">
        <f t="shared" si="2"/>
        <v>0</v>
      </c>
      <c r="S70" s="26">
        <f t="shared" si="2"/>
        <v>0</v>
      </c>
      <c r="T70" s="26">
        <f t="shared" si="2"/>
        <v>0</v>
      </c>
      <c r="U70" s="26">
        <f t="shared" si="2"/>
        <v>0</v>
      </c>
      <c r="V70" s="26">
        <f t="shared" si="2"/>
        <v>0</v>
      </c>
      <c r="W70" s="26">
        <f t="shared" si="2"/>
        <v>0</v>
      </c>
      <c r="X70" s="26">
        <f t="shared" si="2"/>
        <v>0</v>
      </c>
      <c r="Y70" s="26">
        <f t="shared" si="2"/>
        <v>0</v>
      </c>
      <c r="Z70" s="26">
        <f t="shared" si="2"/>
        <v>0</v>
      </c>
      <c r="AA70" s="26">
        <f t="shared" si="2"/>
        <v>0</v>
      </c>
      <c r="AB70" s="26">
        <f t="shared" si="2"/>
        <v>0</v>
      </c>
      <c r="AC70" s="26">
        <f t="shared" si="2"/>
        <v>0</v>
      </c>
      <c r="AD70" s="26">
        <f t="shared" si="2"/>
        <v>0</v>
      </c>
      <c r="AE70" s="26">
        <f t="shared" si="2"/>
        <v>0</v>
      </c>
      <c r="AF70" s="26">
        <f t="shared" si="2"/>
        <v>0</v>
      </c>
    </row>
    <row r="71" spans="1:32">
      <c r="A71" s="37" t="s">
        <v>14</v>
      </c>
      <c r="B71" s="452">
        <f t="shared" si="1"/>
        <v>-5.1543089250352683E-2</v>
      </c>
      <c r="C71" s="452">
        <f t="shared" si="2"/>
        <v>-3.9871289984865492E-2</v>
      </c>
      <c r="D71" s="452">
        <f t="shared" si="2"/>
        <v>-2.8946516848350489E-2</v>
      </c>
      <c r="E71" s="452">
        <f t="shared" si="2"/>
        <v>-1.8699276245868066E-2</v>
      </c>
      <c r="F71" s="452">
        <f t="shared" si="2"/>
        <v>-9.0684350400132181E-3</v>
      </c>
      <c r="G71" s="26">
        <f t="shared" si="2"/>
        <v>0</v>
      </c>
      <c r="H71" s="26">
        <f t="shared" si="2"/>
        <v>0</v>
      </c>
      <c r="I71" s="26">
        <f t="shared" si="2"/>
        <v>0</v>
      </c>
      <c r="J71" s="26">
        <f t="shared" si="2"/>
        <v>0</v>
      </c>
      <c r="K71" s="26">
        <f t="shared" si="2"/>
        <v>0</v>
      </c>
      <c r="L71" s="26">
        <f t="shared" si="2"/>
        <v>0</v>
      </c>
      <c r="M71" s="26">
        <f t="shared" si="2"/>
        <v>0</v>
      </c>
      <c r="N71" s="26">
        <f t="shared" si="2"/>
        <v>0</v>
      </c>
      <c r="O71" s="26">
        <f t="shared" si="2"/>
        <v>0</v>
      </c>
      <c r="P71" s="26">
        <f t="shared" si="2"/>
        <v>0</v>
      </c>
      <c r="Q71" s="26">
        <f t="shared" si="2"/>
        <v>0</v>
      </c>
      <c r="R71" s="26">
        <f t="shared" si="2"/>
        <v>0</v>
      </c>
      <c r="S71" s="26">
        <f t="shared" si="2"/>
        <v>0</v>
      </c>
      <c r="T71" s="26">
        <f t="shared" si="2"/>
        <v>0</v>
      </c>
      <c r="U71" s="26">
        <f t="shared" si="2"/>
        <v>0</v>
      </c>
      <c r="V71" s="26">
        <f t="shared" si="2"/>
        <v>0</v>
      </c>
      <c r="W71" s="26">
        <f t="shared" si="2"/>
        <v>0</v>
      </c>
      <c r="X71" s="26">
        <f t="shared" si="2"/>
        <v>0</v>
      </c>
      <c r="Y71" s="26">
        <f t="shared" si="2"/>
        <v>0</v>
      </c>
      <c r="Z71" s="26">
        <f t="shared" si="2"/>
        <v>0</v>
      </c>
      <c r="AA71" s="26">
        <f t="shared" si="2"/>
        <v>0</v>
      </c>
      <c r="AB71" s="26">
        <f t="shared" si="2"/>
        <v>0</v>
      </c>
      <c r="AC71" s="26">
        <f t="shared" si="2"/>
        <v>0</v>
      </c>
      <c r="AD71" s="26">
        <f t="shared" si="2"/>
        <v>0</v>
      </c>
      <c r="AE71" s="26">
        <f t="shared" si="2"/>
        <v>0</v>
      </c>
      <c r="AF71" s="26">
        <f t="shared" si="2"/>
        <v>0</v>
      </c>
    </row>
    <row r="72" spans="1:32">
      <c r="A72" s="37" t="s">
        <v>15</v>
      </c>
      <c r="B72" s="452">
        <f t="shared" si="1"/>
        <v>-4.6104225221857351E-2</v>
      </c>
      <c r="C72" s="452">
        <f t="shared" si="2"/>
        <v>-3.6237615189566565E-2</v>
      </c>
      <c r="D72" s="452">
        <f t="shared" si="2"/>
        <v>-2.6710555193934359E-2</v>
      </c>
      <c r="E72" s="452">
        <f t="shared" si="2"/>
        <v>-1.7505813797517155E-2</v>
      </c>
      <c r="F72" s="452">
        <f t="shared" si="2"/>
        <v>-8.6073061126547765E-3</v>
      </c>
      <c r="G72" s="26">
        <f t="shared" si="2"/>
        <v>0</v>
      </c>
      <c r="H72" s="26">
        <f t="shared" si="2"/>
        <v>0</v>
      </c>
      <c r="I72" s="26">
        <f t="shared" si="2"/>
        <v>0</v>
      </c>
      <c r="J72" s="26">
        <f t="shared" si="2"/>
        <v>1.8078270947562306E-16</v>
      </c>
      <c r="K72" s="26">
        <f t="shared" si="2"/>
        <v>1.7963190971449588E-16</v>
      </c>
      <c r="L72" s="26">
        <f t="shared" si="2"/>
        <v>1.784956684598884E-16</v>
      </c>
      <c r="M72" s="26">
        <f t="shared" si="2"/>
        <v>1.7870312154282779E-16</v>
      </c>
      <c r="N72" s="26">
        <f t="shared" si="2"/>
        <v>1.789110574034038E-16</v>
      </c>
      <c r="O72" s="26">
        <f t="shared" si="2"/>
        <v>1.7911947772883463E-16</v>
      </c>
      <c r="P72" s="26">
        <f t="shared" si="2"/>
        <v>1.7932838421420993E-16</v>
      </c>
      <c r="Q72" s="26">
        <f t="shared" si="2"/>
        <v>0</v>
      </c>
      <c r="R72" s="26">
        <f t="shared" si="2"/>
        <v>0</v>
      </c>
      <c r="S72" s="26">
        <f t="shared" si="2"/>
        <v>0</v>
      </c>
      <c r="T72" s="26">
        <f t="shared" si="2"/>
        <v>0</v>
      </c>
      <c r="U72" s="26">
        <f t="shared" si="2"/>
        <v>1.8344992808406238E-16</v>
      </c>
      <c r="V72" s="26">
        <f t="shared" si="2"/>
        <v>1.8445475081681646E-16</v>
      </c>
      <c r="W72" s="26">
        <f t="shared" si="2"/>
        <v>1.8441302312337304E-16</v>
      </c>
      <c r="X72" s="26">
        <f t="shared" si="2"/>
        <v>1.8509077825348468E-16</v>
      </c>
      <c r="Y72" s="26">
        <f t="shared" si="2"/>
        <v>1.8577353353431768E-16</v>
      </c>
      <c r="Z72" s="26">
        <f t="shared" si="2"/>
        <v>1.8646134450379136E-16</v>
      </c>
      <c r="AA72" s="26">
        <f t="shared" si="2"/>
        <v>1.8715426752537986E-16</v>
      </c>
      <c r="AB72" s="26">
        <f t="shared" si="2"/>
        <v>1.8785235980350878E-16</v>
      </c>
      <c r="AC72" s="26">
        <f t="shared" si="2"/>
        <v>1.8855567939929678E-16</v>
      </c>
      <c r="AD72" s="26">
        <f t="shared" si="2"/>
        <v>1.8926428524665488E-16</v>
      </c>
      <c r="AE72" s="26">
        <f t="shared" si="2"/>
        <v>1.8997823716874713E-16</v>
      </c>
      <c r="AF72" s="26">
        <f t="shared" si="2"/>
        <v>1.9069759589482734E-16</v>
      </c>
    </row>
    <row r="73" spans="1:32">
      <c r="A73" s="37" t="s">
        <v>16</v>
      </c>
      <c r="B73" s="452">
        <f t="shared" si="1"/>
        <v>6.9372633752907828E-3</v>
      </c>
      <c r="C73" s="452">
        <f t="shared" si="2"/>
        <v>5.5373827117992259E-3</v>
      </c>
      <c r="D73" s="452">
        <f t="shared" si="2"/>
        <v>4.1437576952398783E-3</v>
      </c>
      <c r="E73" s="452">
        <f t="shared" si="2"/>
        <v>2.7563464871778777E-3</v>
      </c>
      <c r="F73" s="452">
        <f t="shared" si="2"/>
        <v>1.3751076214446223E-3</v>
      </c>
      <c r="G73" s="26">
        <f t="shared" si="2"/>
        <v>-1.4031063528538211E-16</v>
      </c>
      <c r="H73" s="26">
        <f t="shared" si="2"/>
        <v>-1.4083879804282619E-16</v>
      </c>
      <c r="I73" s="26">
        <f t="shared" si="2"/>
        <v>-1.4137095208606321E-16</v>
      </c>
      <c r="J73" s="26">
        <f t="shared" si="2"/>
        <v>-2.8381428565890878E-16</v>
      </c>
      <c r="K73" s="26">
        <f t="shared" si="2"/>
        <v>-2.8489483275794652E-16</v>
      </c>
      <c r="L73" s="26">
        <f t="shared" si="2"/>
        <v>-2.8598363909084279E-16</v>
      </c>
      <c r="M73" s="26">
        <f t="shared" si="2"/>
        <v>-2.8737006207016755E-16</v>
      </c>
      <c r="N73" s="26">
        <f t="shared" si="2"/>
        <v>-2.8876999304302696E-16</v>
      </c>
      <c r="O73" s="26">
        <f t="shared" si="2"/>
        <v>-4.3527544558424146E-16</v>
      </c>
      <c r="P73" s="26">
        <f t="shared" si="2"/>
        <v>-4.3741676458999852E-16</v>
      </c>
      <c r="Q73" s="26">
        <f t="shared" si="2"/>
        <v>-4.3957925600773167E-16</v>
      </c>
      <c r="R73" s="26">
        <f t="shared" si="2"/>
        <v>-4.4136377610986113E-16</v>
      </c>
      <c r="S73" s="26">
        <f t="shared" si="2"/>
        <v>-4.431628441804048E-16</v>
      </c>
      <c r="T73" s="26">
        <f t="shared" si="2"/>
        <v>-5.9330218512918475E-16</v>
      </c>
      <c r="U73" s="26">
        <f t="shared" si="2"/>
        <v>-5.9574045556431018E-16</v>
      </c>
      <c r="V73" s="26">
        <f t="shared" si="2"/>
        <v>-5.9819884962711713E-16</v>
      </c>
      <c r="W73" s="26">
        <f t="shared" si="2"/>
        <v>-6.014177405914832E-16</v>
      </c>
      <c r="X73" s="26">
        <f t="shared" si="2"/>
        <v>-6.0416115865127556E-16</v>
      </c>
      <c r="Y73" s="26">
        <f t="shared" si="2"/>
        <v>-7.5866215009152097E-16</v>
      </c>
      <c r="Z73" s="26">
        <f t="shared" si="2"/>
        <v>-7.6215471513257459E-16</v>
      </c>
      <c r="AA73" s="26">
        <f t="shared" si="2"/>
        <v>-7.6567958552809891E-16</v>
      </c>
      <c r="AB73" s="26">
        <f t="shared" si="2"/>
        <v>-7.6923721158540469E-16</v>
      </c>
      <c r="AC73" s="26">
        <f t="shared" si="2"/>
        <v>-7.7282805202003112E-16</v>
      </c>
      <c r="AD73" s="26">
        <f t="shared" si="2"/>
        <v>-9.3174308898351394E-16</v>
      </c>
      <c r="AE73" s="26">
        <f t="shared" si="2"/>
        <v>-9.3613350493583055E-16</v>
      </c>
      <c r="AF73" s="26">
        <f t="shared" si="2"/>
        <v>-9.4056549245588832E-16</v>
      </c>
    </row>
    <row r="74" spans="1:32">
      <c r="A74" s="37" t="s">
        <v>17</v>
      </c>
      <c r="B74" s="452">
        <f t="shared" si="1"/>
        <v>9.6456832343345969E-2</v>
      </c>
      <c r="C74" s="452">
        <f t="shared" si="2"/>
        <v>7.6228602244548166E-2</v>
      </c>
      <c r="D74" s="452">
        <f t="shared" si="2"/>
        <v>5.6485660950875385E-2</v>
      </c>
      <c r="E74" s="452">
        <f t="shared" si="2"/>
        <v>3.7210751855310135E-2</v>
      </c>
      <c r="F74" s="452">
        <f t="shared" si="2"/>
        <v>1.8387426947215756E-2</v>
      </c>
      <c r="G74" s="26">
        <f t="shared" si="2"/>
        <v>-2.3246671729015428E-16</v>
      </c>
      <c r="H74" s="26">
        <f t="shared" si="2"/>
        <v>-2.3124822557070713E-16</v>
      </c>
      <c r="I74" s="26">
        <f t="shared" si="2"/>
        <v>-2.3004244087774787E-16</v>
      </c>
      <c r="J74" s="26">
        <f t="shared" si="2"/>
        <v>-4.5769833093947203E-16</v>
      </c>
      <c r="K74" s="26">
        <f t="shared" si="2"/>
        <v>-3.4150230853028316E-16</v>
      </c>
      <c r="L74" s="26">
        <f t="shared" si="2"/>
        <v>-3.3974905776935677E-16</v>
      </c>
      <c r="M74" s="26">
        <f t="shared" si="2"/>
        <v>-4.5162437796598934E-16</v>
      </c>
      <c r="N74" s="26">
        <f t="shared" si="2"/>
        <v>-4.5025832646898083E-16</v>
      </c>
      <c r="O74" s="26">
        <f t="shared" si="2"/>
        <v>-4.4890051398353247E-16</v>
      </c>
      <c r="P74" s="26">
        <f t="shared" si="2"/>
        <v>-4.4755086619631613E-16</v>
      </c>
      <c r="Q74" s="26">
        <f t="shared" si="2"/>
        <v>-5.5776163710629453E-16</v>
      </c>
      <c r="R74" s="26">
        <f t="shared" si="2"/>
        <v>-5.5597595905147232E-16</v>
      </c>
      <c r="S74" s="26">
        <f t="shared" si="2"/>
        <v>-6.6504201387795086E-16</v>
      </c>
      <c r="T74" s="26">
        <f t="shared" si="2"/>
        <v>-4.4195094870256199E-16</v>
      </c>
      <c r="U74" s="26">
        <f t="shared" si="2"/>
        <v>-6.6082424952275087E-16</v>
      </c>
      <c r="V74" s="26">
        <f t="shared" si="2"/>
        <v>-6.5873536604738746E-16</v>
      </c>
      <c r="W74" s="26">
        <f t="shared" si="2"/>
        <v>-6.5684372844812922E-16</v>
      </c>
      <c r="X74" s="26">
        <f t="shared" si="2"/>
        <v>-6.5483812033102531E-16</v>
      </c>
      <c r="Y74" s="26">
        <f t="shared" si="2"/>
        <v>-6.5284472278679759E-16</v>
      </c>
      <c r="Z74" s="26">
        <f t="shared" si="2"/>
        <v>-6.5086342464298302E-16</v>
      </c>
      <c r="AA74" s="26">
        <f t="shared" si="2"/>
        <v>-6.4889411607260996E-16</v>
      </c>
      <c r="AB74" s="26">
        <f t="shared" si="2"/>
        <v>-8.6258225143187237E-16</v>
      </c>
      <c r="AC74" s="26">
        <f t="shared" si="2"/>
        <v>-8.5998804660048691E-16</v>
      </c>
      <c r="AD74" s="26">
        <f t="shared" si="2"/>
        <v>-6.4305704929119061E-16</v>
      </c>
      <c r="AE74" s="26">
        <f t="shared" si="2"/>
        <v>-8.5484616926941735E-16</v>
      </c>
      <c r="AF74" s="26">
        <f t="shared" si="2"/>
        <v>-8.522982193816991E-16</v>
      </c>
    </row>
    <row r="75" spans="1:32">
      <c r="A75" s="37" t="s">
        <v>18</v>
      </c>
      <c r="B75" s="452">
        <f t="shared" si="1"/>
        <v>4.2878593744489796E-2</v>
      </c>
      <c r="C75" s="452">
        <f t="shared" si="2"/>
        <v>3.359048134769662E-2</v>
      </c>
      <c r="D75" s="452">
        <f t="shared" si="2"/>
        <v>2.4680306492366515E-2</v>
      </c>
      <c r="E75" s="452">
        <f t="shared" si="2"/>
        <v>1.6125461460558047E-2</v>
      </c>
      <c r="F75" s="452">
        <f t="shared" si="2"/>
        <v>7.9051064344554285E-3</v>
      </c>
      <c r="G75" s="26">
        <f t="shared" si="2"/>
        <v>-1.0626078765594662E-14</v>
      </c>
      <c r="H75" s="26">
        <f t="shared" si="2"/>
        <v>-1.2519432265291271E-14</v>
      </c>
      <c r="I75" s="26">
        <f t="shared" si="2"/>
        <v>-1.4021585074637374E-14</v>
      </c>
      <c r="J75" s="26">
        <f t="shared" si="2"/>
        <v>-1.5894889996500719E-14</v>
      </c>
      <c r="K75" s="26">
        <f t="shared" si="2"/>
        <v>-1.7495315209349137E-14</v>
      </c>
      <c r="L75" s="26">
        <f t="shared" si="2"/>
        <v>-1.9041484240640168E-14</v>
      </c>
      <c r="M75" s="26">
        <f t="shared" si="2"/>
        <v>-2.078979983793125E-14</v>
      </c>
      <c r="N75" s="26">
        <f t="shared" si="2"/>
        <v>-2.2688227543715143E-14</v>
      </c>
      <c r="O75" s="26">
        <f t="shared" si="2"/>
        <v>-2.4141732636982792E-14</v>
      </c>
      <c r="P75" s="26">
        <f t="shared" si="2"/>
        <v>-2.594289114935705E-14</v>
      </c>
      <c r="Q75" s="26">
        <f t="shared" si="2"/>
        <v>-2.7886697873158184E-14</v>
      </c>
      <c r="R75" s="26">
        <f t="shared" si="2"/>
        <v>-2.9577481733241369E-14</v>
      </c>
      <c r="S75" s="26">
        <f t="shared" si="2"/>
        <v>-3.1222626058384156E-14</v>
      </c>
      <c r="T75" s="26">
        <f t="shared" si="2"/>
        <v>-3.3007328215957019E-14</v>
      </c>
      <c r="U75" s="26">
        <f t="shared" si="2"/>
        <v>-3.4745121896765388E-14</v>
      </c>
      <c r="V75" s="26">
        <f t="shared" si="2"/>
        <v>-3.6437832500313401E-14</v>
      </c>
      <c r="W75" s="26">
        <f t="shared" si="2"/>
        <v>-3.8108170701101356E-14</v>
      </c>
      <c r="X75" s="26">
        <f t="shared" si="2"/>
        <v>-4.0071755974745804E-14</v>
      </c>
      <c r="Y75" s="26">
        <f t="shared" si="2"/>
        <v>-4.1642781560609219E-14</v>
      </c>
      <c r="Z75" s="26">
        <f t="shared" si="2"/>
        <v>-4.3515516187506393E-14</v>
      </c>
      <c r="AA75" s="26">
        <f t="shared" si="2"/>
        <v>-4.5343196547008153E-14</v>
      </c>
      <c r="AB75" s="26">
        <f t="shared" si="2"/>
        <v>-4.7127429187919112E-14</v>
      </c>
      <c r="AC75" s="26">
        <f t="shared" si="2"/>
        <v>-4.9033737607794106E-14</v>
      </c>
      <c r="AD75" s="26">
        <f t="shared" si="2"/>
        <v>-5.0895781419199056E-14</v>
      </c>
      <c r="AE75" s="26">
        <f t="shared" si="2"/>
        <v>-5.2715084668638355E-14</v>
      </c>
      <c r="AF75" s="26">
        <f t="shared" si="2"/>
        <v>-5.4651512412750237E-14</v>
      </c>
    </row>
    <row r="76" spans="1:32">
      <c r="A76" s="37" t="s">
        <v>19</v>
      </c>
      <c r="B76" s="452">
        <f t="shared" si="1"/>
        <v>2.5150800281069096E-2</v>
      </c>
      <c r="C76" s="452">
        <f t="shared" si="2"/>
        <v>1.9697239252908772E-2</v>
      </c>
      <c r="D76" s="452">
        <f t="shared" si="2"/>
        <v>1.4468467789543426E-2</v>
      </c>
      <c r="E76" s="452">
        <f t="shared" si="2"/>
        <v>9.45086818984784E-3</v>
      </c>
      <c r="F76" s="452">
        <f t="shared" si="2"/>
        <v>4.631900923946412E-3</v>
      </c>
      <c r="G76" s="26">
        <f t="shared" si="2"/>
        <v>-1.2831059720633783E-14</v>
      </c>
      <c r="H76" s="26">
        <f t="shared" si="2"/>
        <v>-1.4698100268915893E-14</v>
      </c>
      <c r="I76" s="26">
        <f t="shared" si="2"/>
        <v>-1.681591169323132E-14</v>
      </c>
      <c r="J76" s="26">
        <f t="shared" si="2"/>
        <v>-1.8859599579348897E-14</v>
      </c>
      <c r="K76" s="26">
        <f t="shared" si="2"/>
        <v>-2.0986172229208426E-14</v>
      </c>
      <c r="L76" s="26">
        <f t="shared" si="2"/>
        <v>-2.2890237993597001E-14</v>
      </c>
      <c r="M76" s="26">
        <f t="shared" si="2"/>
        <v>-2.4942503355542415E-14</v>
      </c>
      <c r="N76" s="26">
        <f t="shared" si="2"/>
        <v>-2.7084019621827887E-14</v>
      </c>
      <c r="O76" s="26">
        <f t="shared" si="2"/>
        <v>-2.9166720242852579E-14</v>
      </c>
      <c r="P76" s="26">
        <f t="shared" si="2"/>
        <v>-3.1192995408221762E-14</v>
      </c>
      <c r="Q76" s="26">
        <f t="shared" si="2"/>
        <v>-3.3305637642961405E-14</v>
      </c>
      <c r="R76" s="26">
        <f t="shared" ref="C76:AF83" si="3">(R20-R48)/R48</f>
        <v>-3.5347253428786845E-14</v>
      </c>
      <c r="S76" s="26">
        <f t="shared" si="3"/>
        <v>-3.7470774036134357E-14</v>
      </c>
      <c r="T76" s="26">
        <f t="shared" si="3"/>
        <v>-3.9403058583047429E-14</v>
      </c>
      <c r="U76" s="26">
        <f t="shared" si="3"/>
        <v>-4.1684318984760562E-14</v>
      </c>
      <c r="V76" s="26">
        <f t="shared" si="3"/>
        <v>-4.3643751290514497E-14</v>
      </c>
      <c r="W76" s="26">
        <f t="shared" si="3"/>
        <v>-4.5837545236636269E-14</v>
      </c>
      <c r="X76" s="26">
        <f t="shared" si="3"/>
        <v>-4.8089173799251021E-14</v>
      </c>
      <c r="Y76" s="26">
        <f t="shared" si="3"/>
        <v>-5.0158865424173008E-14</v>
      </c>
      <c r="Z76" s="26">
        <f t="shared" si="3"/>
        <v>-5.2303494134858647E-14</v>
      </c>
      <c r="AA76" s="26">
        <f t="shared" si="3"/>
        <v>-5.4396737754142185E-14</v>
      </c>
      <c r="AB76" s="26">
        <f t="shared" si="3"/>
        <v>-5.6562586606073291E-14</v>
      </c>
      <c r="AC76" s="26">
        <f t="shared" si="3"/>
        <v>-5.8919228451777589E-14</v>
      </c>
      <c r="AD76" s="26">
        <f t="shared" si="3"/>
        <v>-6.1102024437307139E-14</v>
      </c>
      <c r="AE76" s="26">
        <f t="shared" si="3"/>
        <v>-6.3234912428508914E-14</v>
      </c>
      <c r="AF76" s="26">
        <f t="shared" si="3"/>
        <v>-6.5552868973159888E-14</v>
      </c>
    </row>
    <row r="77" spans="1:32">
      <c r="A77" s="37" t="s">
        <v>20</v>
      </c>
      <c r="B77" s="452">
        <f t="shared" si="1"/>
        <v>-2.7092962872470989E-2</v>
      </c>
      <c r="C77" s="452">
        <f t="shared" si="3"/>
        <v>-2.1200704891659618E-2</v>
      </c>
      <c r="D77" s="452">
        <f t="shared" si="3"/>
        <v>-1.5560474567645021E-2</v>
      </c>
      <c r="E77" s="452">
        <f t="shared" si="3"/>
        <v>-1.0156440626491375E-2</v>
      </c>
      <c r="F77" s="452">
        <f t="shared" si="3"/>
        <v>-4.9740705355740883E-3</v>
      </c>
      <c r="G77" s="26">
        <f t="shared" si="3"/>
        <v>-4.509486402771795E-16</v>
      </c>
      <c r="H77" s="26">
        <f t="shared" si="3"/>
        <v>-4.4283517307707699E-16</v>
      </c>
      <c r="I77" s="26">
        <f t="shared" si="3"/>
        <v>-4.3500850083972352E-16</v>
      </c>
      <c r="J77" s="26">
        <f t="shared" si="3"/>
        <v>-6.4118052181105198E-16</v>
      </c>
      <c r="K77" s="26">
        <f t="shared" si="3"/>
        <v>-6.3023518818309777E-16</v>
      </c>
      <c r="L77" s="26">
        <f t="shared" si="3"/>
        <v>-6.1965726930254933E-16</v>
      </c>
      <c r="M77" s="26">
        <f t="shared" si="3"/>
        <v>-8.1470214693157485E-16</v>
      </c>
      <c r="N77" s="26">
        <f t="shared" si="3"/>
        <v>-8.0351075492251559E-16</v>
      </c>
      <c r="O77" s="26">
        <f t="shared" si="3"/>
        <v>-9.9077833015509065E-16</v>
      </c>
      <c r="P77" s="26">
        <f t="shared" si="3"/>
        <v>-9.7753213699489743E-16</v>
      </c>
      <c r="Q77" s="26">
        <f t="shared" si="3"/>
        <v>-9.6463546046335743E-16</v>
      </c>
      <c r="R77" s="26">
        <f t="shared" si="3"/>
        <v>-9.5168644378486858E-16</v>
      </c>
      <c r="S77" s="26">
        <f t="shared" si="3"/>
        <v>-1.1268965648078065E-15</v>
      </c>
      <c r="T77" s="26">
        <f t="shared" si="3"/>
        <v>-1.1121649050470163E-15</v>
      </c>
      <c r="U77" s="26">
        <f t="shared" si="3"/>
        <v>-1.0978134422621544E-15</v>
      </c>
      <c r="V77" s="26">
        <f t="shared" si="3"/>
        <v>-1.4451035275799821E-15</v>
      </c>
      <c r="W77" s="26">
        <f t="shared" si="3"/>
        <v>-1.4276522929072518E-15</v>
      </c>
      <c r="X77" s="26">
        <f t="shared" si="3"/>
        <v>-1.4101332859126289E-15</v>
      </c>
      <c r="Y77" s="26">
        <f t="shared" si="3"/>
        <v>-1.5671689034089068E-15</v>
      </c>
      <c r="Z77" s="26">
        <f t="shared" si="3"/>
        <v>-1.5483985301787527E-15</v>
      </c>
      <c r="AA77" s="26">
        <f t="shared" si="3"/>
        <v>-1.7000805224345442E-15</v>
      </c>
      <c r="AB77" s="26">
        <f t="shared" si="3"/>
        <v>-1.6801945910886387E-15</v>
      </c>
      <c r="AC77" s="26">
        <f t="shared" si="3"/>
        <v>-1.826845344061413E-15</v>
      </c>
      <c r="AD77" s="26">
        <f t="shared" si="3"/>
        <v>-1.8059651122657976E-15</v>
      </c>
      <c r="AE77" s="26">
        <f t="shared" si="3"/>
        <v>-1.9478801397716981E-15</v>
      </c>
      <c r="AF77" s="26">
        <f t="shared" si="3"/>
        <v>-1.926114078325276E-15</v>
      </c>
    </row>
    <row r="78" spans="1:32">
      <c r="A78" s="37" t="s">
        <v>21</v>
      </c>
      <c r="B78" s="452">
        <f t="shared" si="1"/>
        <v>0.15205181720036384</v>
      </c>
      <c r="C78" s="452">
        <f t="shared" si="3"/>
        <v>0.11932192600854653</v>
      </c>
      <c r="D78" s="452">
        <f t="shared" si="3"/>
        <v>8.7816902351738432E-2</v>
      </c>
      <c r="E78" s="452">
        <f t="shared" si="3"/>
        <v>5.74692509151878E-2</v>
      </c>
      <c r="F78" s="452">
        <f t="shared" si="3"/>
        <v>2.8216345970807112E-2</v>
      </c>
      <c r="G78" s="26">
        <f t="shared" si="3"/>
        <v>-1.1699241154511524E-15</v>
      </c>
      <c r="H78" s="26">
        <f t="shared" si="3"/>
        <v>-1.3123394371845922E-15</v>
      </c>
      <c r="I78" s="26">
        <f t="shared" si="3"/>
        <v>-1.4495849744028032E-15</v>
      </c>
      <c r="J78" s="26">
        <f t="shared" si="3"/>
        <v>-1.7401309304619514E-15</v>
      </c>
      <c r="K78" s="26">
        <f t="shared" si="3"/>
        <v>-1.8650762781957235E-15</v>
      </c>
      <c r="L78" s="26">
        <f t="shared" si="3"/>
        <v>-2.1384679406909094E-15</v>
      </c>
      <c r="M78" s="26">
        <f t="shared" si="3"/>
        <v>-2.2577845727454254E-15</v>
      </c>
      <c r="N78" s="26">
        <f t="shared" si="3"/>
        <v>-2.3736693856052325E-15</v>
      </c>
      <c r="O78" s="26">
        <f t="shared" si="3"/>
        <v>-2.6325194194917599E-15</v>
      </c>
      <c r="P78" s="26">
        <f t="shared" si="3"/>
        <v>-2.7399258618747795E-15</v>
      </c>
      <c r="Q78" s="26">
        <f t="shared" si="3"/>
        <v>-2.9865893589306016E-15</v>
      </c>
      <c r="R78" s="26">
        <f t="shared" si="3"/>
        <v>-3.2249516570845978E-15</v>
      </c>
      <c r="S78" s="26">
        <f t="shared" si="3"/>
        <v>-3.3184245264052022E-15</v>
      </c>
      <c r="T78" s="26">
        <f t="shared" si="3"/>
        <v>-3.6820831819185826E-15</v>
      </c>
      <c r="U78" s="26">
        <f t="shared" si="3"/>
        <v>-3.7668515814359601E-15</v>
      </c>
      <c r="V78" s="26">
        <f t="shared" si="3"/>
        <v>-3.9820958327894711E-15</v>
      </c>
      <c r="W78" s="26">
        <f t="shared" si="3"/>
        <v>-4.1942538772773081E-15</v>
      </c>
      <c r="X78" s="26">
        <f t="shared" si="3"/>
        <v>-4.3993296345396591E-15</v>
      </c>
      <c r="Y78" s="26">
        <f t="shared" si="3"/>
        <v>-4.4714636123967247E-15</v>
      </c>
      <c r="Z78" s="26">
        <f t="shared" si="3"/>
        <v>-4.6679573477535733E-15</v>
      </c>
      <c r="AA78" s="26">
        <f t="shared" si="3"/>
        <v>-4.8596049595539033E-15</v>
      </c>
      <c r="AB78" s="26">
        <f t="shared" si="3"/>
        <v>-5.1696709473110762E-15</v>
      </c>
      <c r="AC78" s="26">
        <f t="shared" si="3"/>
        <v>-5.3506677567100014E-15</v>
      </c>
      <c r="AD78" s="26">
        <f t="shared" si="3"/>
        <v>-5.5273598923306722E-15</v>
      </c>
      <c r="AE78" s="26">
        <f t="shared" si="3"/>
        <v>-5.6998991175040642E-15</v>
      </c>
      <c r="AF78" s="26">
        <f t="shared" si="3"/>
        <v>-5.8684301444396995E-15</v>
      </c>
    </row>
    <row r="79" spans="1:32">
      <c r="A79" s="37" t="s">
        <v>22</v>
      </c>
      <c r="B79" s="452">
        <f t="shared" si="1"/>
        <v>3.6263525034970948E-2</v>
      </c>
      <c r="C79" s="452">
        <f t="shared" si="3"/>
        <v>2.8405349062616395E-2</v>
      </c>
      <c r="D79" s="452">
        <f t="shared" si="3"/>
        <v>2.086847580794662E-2</v>
      </c>
      <c r="E79" s="452">
        <f t="shared" si="3"/>
        <v>1.3633594073918806E-2</v>
      </c>
      <c r="F79" s="452">
        <f t="shared" si="3"/>
        <v>6.6829098115677695E-3</v>
      </c>
      <c r="G79" s="26">
        <f t="shared" si="3"/>
        <v>0</v>
      </c>
      <c r="H79" s="26">
        <f t="shared" si="3"/>
        <v>0</v>
      </c>
      <c r="I79" s="26">
        <f t="shared" si="3"/>
        <v>0</v>
      </c>
      <c r="J79" s="26">
        <f t="shared" si="3"/>
        <v>0</v>
      </c>
      <c r="K79" s="26">
        <f t="shared" si="3"/>
        <v>0</v>
      </c>
      <c r="L79" s="26">
        <f t="shared" si="3"/>
        <v>0</v>
      </c>
      <c r="M79" s="26">
        <f t="shared" si="3"/>
        <v>0</v>
      </c>
      <c r="N79" s="26">
        <f t="shared" si="3"/>
        <v>0</v>
      </c>
      <c r="O79" s="26">
        <f t="shared" si="3"/>
        <v>0</v>
      </c>
      <c r="P79" s="26">
        <f t="shared" si="3"/>
        <v>0</v>
      </c>
      <c r="Q79" s="26">
        <f t="shared" si="3"/>
        <v>0</v>
      </c>
      <c r="R79" s="26">
        <f t="shared" si="3"/>
        <v>0</v>
      </c>
      <c r="S79" s="26">
        <f t="shared" si="3"/>
        <v>0</v>
      </c>
      <c r="T79" s="26">
        <f t="shared" si="3"/>
        <v>0</v>
      </c>
      <c r="U79" s="26">
        <f t="shared" si="3"/>
        <v>0</v>
      </c>
      <c r="V79" s="26">
        <f t="shared" si="3"/>
        <v>0</v>
      </c>
      <c r="W79" s="26">
        <f t="shared" si="3"/>
        <v>0</v>
      </c>
      <c r="X79" s="26">
        <f t="shared" si="3"/>
        <v>0</v>
      </c>
      <c r="Y79" s="26">
        <f t="shared" si="3"/>
        <v>0</v>
      </c>
      <c r="Z79" s="26">
        <f t="shared" si="3"/>
        <v>0</v>
      </c>
      <c r="AA79" s="26">
        <f t="shared" si="3"/>
        <v>0</v>
      </c>
      <c r="AB79" s="26">
        <f t="shared" si="3"/>
        <v>0</v>
      </c>
      <c r="AC79" s="26">
        <f t="shared" si="3"/>
        <v>0</v>
      </c>
      <c r="AD79" s="26">
        <f t="shared" si="3"/>
        <v>0</v>
      </c>
      <c r="AE79" s="26">
        <f t="shared" si="3"/>
        <v>0</v>
      </c>
      <c r="AF79" s="26">
        <f t="shared" si="3"/>
        <v>0</v>
      </c>
    </row>
    <row r="80" spans="1:32">
      <c r="A80" s="37" t="s">
        <v>23</v>
      </c>
      <c r="B80" s="452">
        <f t="shared" si="1"/>
        <v>-4.4207097966256985E-2</v>
      </c>
      <c r="C80" s="452">
        <f t="shared" si="3"/>
        <v>-3.4383685524180231E-2</v>
      </c>
      <c r="D80" s="452">
        <f t="shared" si="3"/>
        <v>-2.5091064763926557E-2</v>
      </c>
      <c r="E80" s="452">
        <f t="shared" si="3"/>
        <v>-1.6287346722765932E-2</v>
      </c>
      <c r="F80" s="452">
        <f t="shared" si="3"/>
        <v>-7.934937179051053E-3</v>
      </c>
      <c r="G80" s="26">
        <f t="shared" si="3"/>
        <v>0</v>
      </c>
      <c r="H80" s="26">
        <f t="shared" si="3"/>
        <v>0</v>
      </c>
      <c r="I80" s="26">
        <f t="shared" si="3"/>
        <v>0</v>
      </c>
      <c r="J80" s="26">
        <f t="shared" si="3"/>
        <v>0</v>
      </c>
      <c r="K80" s="26">
        <f t="shared" si="3"/>
        <v>0</v>
      </c>
      <c r="L80" s="26">
        <f t="shared" si="3"/>
        <v>0</v>
      </c>
      <c r="M80" s="26">
        <f t="shared" si="3"/>
        <v>0</v>
      </c>
      <c r="N80" s="26">
        <f t="shared" si="3"/>
        <v>0</v>
      </c>
      <c r="O80" s="26">
        <f t="shared" si="3"/>
        <v>0</v>
      </c>
      <c r="P80" s="26">
        <f t="shared" si="3"/>
        <v>0</v>
      </c>
      <c r="Q80" s="26">
        <f t="shared" si="3"/>
        <v>0</v>
      </c>
      <c r="R80" s="26">
        <f t="shared" si="3"/>
        <v>0</v>
      </c>
      <c r="S80" s="26">
        <f t="shared" si="3"/>
        <v>0</v>
      </c>
      <c r="T80" s="26">
        <f t="shared" si="3"/>
        <v>0</v>
      </c>
      <c r="U80" s="26">
        <f t="shared" si="3"/>
        <v>0</v>
      </c>
      <c r="V80" s="26">
        <f t="shared" si="3"/>
        <v>0</v>
      </c>
      <c r="W80" s="26">
        <f t="shared" si="3"/>
        <v>0</v>
      </c>
      <c r="X80" s="26">
        <f t="shared" si="3"/>
        <v>0</v>
      </c>
      <c r="Y80" s="26">
        <f t="shared" si="3"/>
        <v>0</v>
      </c>
      <c r="Z80" s="26">
        <f t="shared" si="3"/>
        <v>0</v>
      </c>
      <c r="AA80" s="26">
        <f t="shared" si="3"/>
        <v>0</v>
      </c>
      <c r="AB80" s="26">
        <f t="shared" si="3"/>
        <v>0</v>
      </c>
      <c r="AC80" s="26">
        <f t="shared" si="3"/>
        <v>0</v>
      </c>
      <c r="AD80" s="26">
        <f t="shared" si="3"/>
        <v>0</v>
      </c>
      <c r="AE80" s="26">
        <f t="shared" si="3"/>
        <v>0</v>
      </c>
      <c r="AF80" s="26">
        <f t="shared" si="3"/>
        <v>0</v>
      </c>
    </row>
    <row r="81" spans="1:32">
      <c r="A81" s="37" t="s">
        <v>24</v>
      </c>
      <c r="B81" s="452">
        <f t="shared" si="1"/>
        <v>0</v>
      </c>
      <c r="C81" s="452">
        <f t="shared" si="3"/>
        <v>0</v>
      </c>
      <c r="D81" s="452">
        <f t="shared" si="3"/>
        <v>0</v>
      </c>
      <c r="E81" s="452">
        <f t="shared" si="3"/>
        <v>0</v>
      </c>
      <c r="F81" s="452">
        <f t="shared" si="3"/>
        <v>0</v>
      </c>
      <c r="G81" s="26">
        <f t="shared" si="3"/>
        <v>0</v>
      </c>
      <c r="H81" s="26">
        <f t="shared" si="3"/>
        <v>0</v>
      </c>
      <c r="I81" s="26">
        <f t="shared" si="3"/>
        <v>0</v>
      </c>
      <c r="J81" s="26">
        <f t="shared" si="3"/>
        <v>0</v>
      </c>
      <c r="K81" s="26">
        <f t="shared" si="3"/>
        <v>0</v>
      </c>
      <c r="L81" s="26">
        <f t="shared" si="3"/>
        <v>0</v>
      </c>
      <c r="M81" s="26">
        <f t="shared" si="3"/>
        <v>0</v>
      </c>
      <c r="N81" s="26">
        <f t="shared" si="3"/>
        <v>0</v>
      </c>
      <c r="O81" s="26">
        <f t="shared" si="3"/>
        <v>0</v>
      </c>
      <c r="P81" s="26">
        <f t="shared" si="3"/>
        <v>0</v>
      </c>
      <c r="Q81" s="26">
        <f t="shared" si="3"/>
        <v>0</v>
      </c>
      <c r="R81" s="26">
        <f t="shared" si="3"/>
        <v>0</v>
      </c>
      <c r="S81" s="26">
        <f t="shared" si="3"/>
        <v>0</v>
      </c>
      <c r="T81" s="26">
        <f t="shared" si="3"/>
        <v>0</v>
      </c>
      <c r="U81" s="26">
        <f t="shared" si="3"/>
        <v>0</v>
      </c>
      <c r="V81" s="26">
        <f t="shared" si="3"/>
        <v>0</v>
      </c>
      <c r="W81" s="26">
        <f t="shared" si="3"/>
        <v>0</v>
      </c>
      <c r="X81" s="26">
        <f t="shared" si="3"/>
        <v>0</v>
      </c>
      <c r="Y81" s="26">
        <f t="shared" si="3"/>
        <v>0</v>
      </c>
      <c r="Z81" s="26">
        <f t="shared" si="3"/>
        <v>0</v>
      </c>
      <c r="AA81" s="26">
        <f t="shared" si="3"/>
        <v>0</v>
      </c>
      <c r="AB81" s="26">
        <f t="shared" si="3"/>
        <v>0</v>
      </c>
      <c r="AC81" s="26">
        <f t="shared" si="3"/>
        <v>0</v>
      </c>
      <c r="AD81" s="26">
        <f t="shared" si="3"/>
        <v>0</v>
      </c>
      <c r="AE81" s="26">
        <f t="shared" si="3"/>
        <v>0</v>
      </c>
      <c r="AF81" s="26">
        <f t="shared" si="3"/>
        <v>0</v>
      </c>
    </row>
    <row r="82" spans="1:32">
      <c r="A82" s="37" t="s">
        <v>25</v>
      </c>
      <c r="B82" s="452">
        <f t="shared" si="1"/>
        <v>0</v>
      </c>
      <c r="C82" s="452">
        <f t="shared" si="3"/>
        <v>0</v>
      </c>
      <c r="D82" s="452">
        <f t="shared" si="3"/>
        <v>0</v>
      </c>
      <c r="E82" s="452">
        <f t="shared" si="3"/>
        <v>0</v>
      </c>
      <c r="F82" s="452">
        <f t="shared" si="3"/>
        <v>0</v>
      </c>
      <c r="G82" s="26">
        <f t="shared" si="3"/>
        <v>0</v>
      </c>
      <c r="H82" s="26">
        <f t="shared" si="3"/>
        <v>0</v>
      </c>
      <c r="I82" s="26">
        <f t="shared" si="3"/>
        <v>0</v>
      </c>
      <c r="J82" s="26">
        <f t="shared" si="3"/>
        <v>0</v>
      </c>
      <c r="K82" s="26">
        <f t="shared" si="3"/>
        <v>0</v>
      </c>
      <c r="L82" s="26">
        <f t="shared" si="3"/>
        <v>0</v>
      </c>
      <c r="M82" s="26">
        <f t="shared" si="3"/>
        <v>0</v>
      </c>
      <c r="N82" s="26">
        <f t="shared" si="3"/>
        <v>0</v>
      </c>
      <c r="O82" s="26">
        <f t="shared" si="3"/>
        <v>0</v>
      </c>
      <c r="P82" s="26">
        <f t="shared" si="3"/>
        <v>0</v>
      </c>
      <c r="Q82" s="26">
        <f t="shared" si="3"/>
        <v>0</v>
      </c>
      <c r="R82" s="26">
        <f t="shared" si="3"/>
        <v>0</v>
      </c>
      <c r="S82" s="26">
        <f t="shared" si="3"/>
        <v>0</v>
      </c>
      <c r="T82" s="26">
        <f t="shared" si="3"/>
        <v>0</v>
      </c>
      <c r="U82" s="26">
        <f t="shared" si="3"/>
        <v>0</v>
      </c>
      <c r="V82" s="26">
        <f t="shared" si="3"/>
        <v>0</v>
      </c>
      <c r="W82" s="26">
        <f t="shared" si="3"/>
        <v>0</v>
      </c>
      <c r="X82" s="26">
        <f t="shared" si="3"/>
        <v>0</v>
      </c>
      <c r="Y82" s="26">
        <f t="shared" si="3"/>
        <v>0</v>
      </c>
      <c r="Z82" s="26">
        <f t="shared" si="3"/>
        <v>0</v>
      </c>
      <c r="AA82" s="26">
        <f t="shared" si="3"/>
        <v>0</v>
      </c>
      <c r="AB82" s="26">
        <f t="shared" si="3"/>
        <v>0</v>
      </c>
      <c r="AC82" s="26">
        <f t="shared" si="3"/>
        <v>0</v>
      </c>
      <c r="AD82" s="26">
        <f t="shared" si="3"/>
        <v>0</v>
      </c>
      <c r="AE82" s="26">
        <f t="shared" si="3"/>
        <v>0</v>
      </c>
      <c r="AF82" s="26">
        <f t="shared" si="3"/>
        <v>0</v>
      </c>
    </row>
    <row r="83" spans="1:32">
      <c r="A83" s="37" t="s">
        <v>26</v>
      </c>
      <c r="B83" s="452">
        <f t="shared" si="1"/>
        <v>-5.7836038246316585E-2</v>
      </c>
      <c r="C83" s="452">
        <f t="shared" si="3"/>
        <v>-4.5727574856708808E-2</v>
      </c>
      <c r="D83" s="452">
        <f t="shared" si="3"/>
        <v>-3.3899126986366192E-2</v>
      </c>
      <c r="E83" s="452">
        <f t="shared" si="3"/>
        <v>-2.2341092372686215E-2</v>
      </c>
      <c r="F83" s="452">
        <f t="shared" si="3"/>
        <v>-1.1044302830967037E-2</v>
      </c>
      <c r="G83" s="26">
        <f t="shared" si="3"/>
        <v>0</v>
      </c>
      <c r="H83" s="26">
        <f t="shared" si="3"/>
        <v>0</v>
      </c>
      <c r="I83" s="26">
        <f t="shared" si="3"/>
        <v>0</v>
      </c>
      <c r="J83" s="26">
        <f t="shared" si="3"/>
        <v>0</v>
      </c>
      <c r="K83" s="26">
        <f t="shared" si="3"/>
        <v>0</v>
      </c>
      <c r="L83" s="26">
        <f t="shared" si="3"/>
        <v>0</v>
      </c>
      <c r="M83" s="26">
        <f t="shared" si="3"/>
        <v>0</v>
      </c>
      <c r="N83" s="26">
        <f t="shared" si="3"/>
        <v>0</v>
      </c>
      <c r="O83" s="26">
        <f t="shared" si="3"/>
        <v>0</v>
      </c>
      <c r="P83" s="26">
        <f t="shared" si="3"/>
        <v>0</v>
      </c>
      <c r="Q83" s="26">
        <f t="shared" si="3"/>
        <v>0</v>
      </c>
      <c r="R83" s="26">
        <f t="shared" si="3"/>
        <v>0</v>
      </c>
      <c r="S83" s="26">
        <f t="shared" si="3"/>
        <v>0</v>
      </c>
      <c r="T83" s="26">
        <f t="shared" si="3"/>
        <v>0</v>
      </c>
      <c r="U83" s="26">
        <f t="shared" si="3"/>
        <v>0</v>
      </c>
      <c r="V83" s="26">
        <f t="shared" si="3"/>
        <v>0</v>
      </c>
      <c r="W83" s="26">
        <f t="shared" si="3"/>
        <v>0</v>
      </c>
      <c r="X83" s="26">
        <f t="shared" si="3"/>
        <v>0</v>
      </c>
      <c r="Y83" s="26">
        <f t="shared" si="3"/>
        <v>0</v>
      </c>
      <c r="Z83" s="26">
        <f t="shared" si="3"/>
        <v>0</v>
      </c>
      <c r="AA83" s="26">
        <f t="shared" si="3"/>
        <v>0</v>
      </c>
      <c r="AB83" s="26">
        <f t="shared" si="3"/>
        <v>0</v>
      </c>
      <c r="AC83" s="26">
        <f t="shared" si="3"/>
        <v>0</v>
      </c>
      <c r="AD83" s="26">
        <f t="shared" si="3"/>
        <v>0</v>
      </c>
      <c r="AE83" s="26">
        <f t="shared" si="3"/>
        <v>0</v>
      </c>
      <c r="AF83" s="26">
        <f t="shared" si="3"/>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9"/>
  <sheetViews>
    <sheetView zoomScale="55" zoomScaleNormal="55" workbookViewId="0">
      <selection activeCell="B2" sqref="B2"/>
    </sheetView>
  </sheetViews>
  <sheetFormatPr defaultRowHeight="14.5"/>
  <cols>
    <col min="1" max="1" width="39.90625" style="14" customWidth="1"/>
    <col min="2" max="2" width="17.90625" style="36" customWidth="1"/>
    <col min="3" max="3" width="9.54296875" customWidth="1"/>
    <col min="4" max="35" width="9.54296875" bestFit="1" customWidth="1"/>
  </cols>
  <sheetData>
    <row r="1" spans="1:35" s="4" customFormat="1">
      <c r="A1" s="96"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s="14" customFormat="1">
      <c r="A2" s="14" t="s">
        <v>2</v>
      </c>
      <c r="B2" s="20">
        <f>'KEEI BAU - Industry'!R39*'Others Split'!$E$6</f>
        <v>54056671663803.742</v>
      </c>
      <c r="C2" s="20">
        <f>'KEEI BAU - Industry'!S39*'Others Split'!$E$6</f>
        <v>56043161122822.438</v>
      </c>
      <c r="D2" s="20">
        <f>'KEEI BAU - Industry'!T39*'Others Split'!$E$6</f>
        <v>58029650581841.125</v>
      </c>
      <c r="E2" s="20">
        <f>'KEEI BAU - Industry'!U39*'Others Split'!$E$6</f>
        <v>60016140040859.813</v>
      </c>
      <c r="F2" s="20">
        <f>'KEEI BAU - Industry'!V39*'Others Split'!$E$6</f>
        <v>62002629499878.508</v>
      </c>
      <c r="G2" s="20">
        <f>'KEEI BAU - Industry'!W39*'Others Split'!$E$6</f>
        <v>63989118958897.195</v>
      </c>
      <c r="H2" s="20">
        <f>'KEEI BAU - Industry'!X39*'Others Split'!$E$6</f>
        <v>64504454516536.094</v>
      </c>
      <c r="I2" s="20">
        <f>'KEEI BAU - Industry'!Y39*'Others Split'!$E$6</f>
        <v>65019790074174.984</v>
      </c>
      <c r="J2" s="20">
        <f>'KEEI BAU - Industry'!Z39*'Others Split'!$E$6</f>
        <v>65535125631813.875</v>
      </c>
      <c r="K2" s="20">
        <f>'KEEI BAU - Industry'!AA39*'Others Split'!$E$6</f>
        <v>66050461189452.773</v>
      </c>
      <c r="L2" s="20">
        <f>'KEEI BAU - Industry'!AB39*'Others Split'!$E$6</f>
        <v>66565796747091.664</v>
      </c>
      <c r="M2" s="20">
        <f>'KEEI BAU - Industry'!AC39*'Others Split'!$E$6</f>
        <v>66838049494523.531</v>
      </c>
      <c r="N2" s="20">
        <f>'KEEI BAU - Industry'!AD39*'Others Split'!$E$6</f>
        <v>67110302241955.398</v>
      </c>
      <c r="O2" s="20">
        <f>'KEEI BAU - Industry'!AE39*'Others Split'!$E$6</f>
        <v>67382554989387.266</v>
      </c>
      <c r="P2" s="20">
        <f>'KEEI BAU - Industry'!AF39*'Others Split'!$E$6</f>
        <v>67654807736819.133</v>
      </c>
      <c r="Q2" s="20">
        <f>'KEEI BAU - Industry'!AG39*'Others Split'!$E$6</f>
        <v>67927060484251.008</v>
      </c>
      <c r="R2" s="20">
        <f>'KEEI BAU - Industry'!AH39*'Others Split'!$E$6</f>
        <v>68121526732416.625</v>
      </c>
      <c r="S2" s="20">
        <f>'KEEI BAU - Industry'!AI39*'Others Split'!$E$6</f>
        <v>68315992980582.242</v>
      </c>
      <c r="T2" s="20">
        <f>'KEEI BAU - Industry'!AJ39*'Others Split'!$E$6</f>
        <v>68510459228747.859</v>
      </c>
      <c r="U2" s="20">
        <f>'KEEI BAU - Industry'!AK39*'Others Split'!$E$6</f>
        <v>68704925476913.484</v>
      </c>
      <c r="V2" s="20">
        <f>'KEEI BAU - Industry'!AL39*'Others Split'!$E$6</f>
        <v>68899391725079.086</v>
      </c>
      <c r="W2" s="20">
        <f>'KEEI BAU - Industry'!AM39*'Others Split'!$E$6</f>
        <v>69197573305599.758</v>
      </c>
      <c r="X2" s="20">
        <f>'KEEI BAU - Industry'!AN39*'Others Split'!$E$6</f>
        <v>69425039886787.375</v>
      </c>
      <c r="Y2" s="20">
        <f>'KEEI BAU - Industry'!AO39*'Others Split'!$E$6</f>
        <v>69652506467975.055</v>
      </c>
      <c r="Z2" s="20">
        <f>'KEEI BAU - Industry'!AP39*'Others Split'!$E$6</f>
        <v>69879973049162.727</v>
      </c>
      <c r="AA2" s="20">
        <f>'KEEI BAU - Industry'!AQ39*'Others Split'!$E$6</f>
        <v>70107439630350.406</v>
      </c>
      <c r="AB2" s="20">
        <f>'KEEI BAU - Industry'!AR39*'Others Split'!$E$6</f>
        <v>70334906211538.023</v>
      </c>
      <c r="AC2" s="20">
        <f>'KEEI BAU - Industry'!AS39*'Others Split'!$E$6</f>
        <v>70562372792725.703</v>
      </c>
      <c r="AD2" s="20">
        <f>'KEEI BAU - Industry'!AT39*'Others Split'!$E$6</f>
        <v>70789839373913.375</v>
      </c>
      <c r="AE2" s="20">
        <f>'KEEI BAU - Industry'!AU39*'Others Split'!$E$6</f>
        <v>71017305955101.063</v>
      </c>
      <c r="AF2" s="20">
        <f>'KEEI BAU - Industry'!AV39*'Others Split'!$E$6</f>
        <v>71244772536288.734</v>
      </c>
      <c r="AG2" s="18"/>
    </row>
    <row r="3" spans="1:35" s="14" customFormat="1">
      <c r="A3" s="1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c r="AG3" s="17"/>
    </row>
    <row r="4" spans="1:35" s="14" customFormat="1">
      <c r="A4" s="1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17"/>
    </row>
    <row r="5" spans="1:35" s="14" customFormat="1">
      <c r="A5" s="14" t="s">
        <v>5</v>
      </c>
      <c r="B5" s="20">
        <f>'KEEI BAU - Industry'!R$39*'Others Split'!$E$7</f>
        <v>4662339393723.8271</v>
      </c>
      <c r="C5" s="20">
        <f>'KEEI BAU - Industry'!S$39*'Others Split'!$E$7</f>
        <v>4833672325902.8828</v>
      </c>
      <c r="D5" s="20">
        <f>'KEEI BAU - Industry'!T$39*'Others Split'!$E$7</f>
        <v>5005005258081.9385</v>
      </c>
      <c r="E5" s="20">
        <f>'KEEI BAU - Industry'!U$39*'Others Split'!$E$7</f>
        <v>5176338190260.9941</v>
      </c>
      <c r="F5" s="20">
        <f>'KEEI BAU - Industry'!V$39*'Others Split'!$E$7</f>
        <v>5347671122440.0508</v>
      </c>
      <c r="G5" s="20">
        <f>'KEEI BAU - Industry'!W$39*'Others Split'!$E$7</f>
        <v>5519004054619.1055</v>
      </c>
      <c r="H5" s="20">
        <f>'KEEI BAU - Industry'!X$39*'Others Split'!$E$7</f>
        <v>5563451283747.6299</v>
      </c>
      <c r="I5" s="20">
        <f>'KEEI BAU - Industry'!Y$39*'Others Split'!$E$7</f>
        <v>5607898512876.1533</v>
      </c>
      <c r="J5" s="20">
        <f>'KEEI BAU - Industry'!Z$39*'Others Split'!$E$7</f>
        <v>5652345742004.6768</v>
      </c>
      <c r="K5" s="20">
        <f>'KEEI BAU - Industry'!AA$39*'Others Split'!$E$7</f>
        <v>5696792971133.2002</v>
      </c>
      <c r="L5" s="20">
        <f>'KEEI BAU - Industry'!AB$39*'Others Split'!$E$7</f>
        <v>5741240200261.7236</v>
      </c>
      <c r="M5" s="20">
        <f>'KEEI BAU - Industry'!AC$39*'Others Split'!$E$7</f>
        <v>5764721755273.0195</v>
      </c>
      <c r="N5" s="20">
        <f>'KEEI BAU - Industry'!AD$39*'Others Split'!$E$7</f>
        <v>5788203310284.3145</v>
      </c>
      <c r="O5" s="20">
        <f>'KEEI BAU - Industry'!AE$39*'Others Split'!$E$7</f>
        <v>5811684865295.6104</v>
      </c>
      <c r="P5" s="20">
        <f>'KEEI BAU - Industry'!AF$39*'Others Split'!$E$7</f>
        <v>5835166420306.9053</v>
      </c>
      <c r="Q5" s="20">
        <f>'KEEI BAU - Industry'!AG$39*'Others Split'!$E$7</f>
        <v>5858647975318.2012</v>
      </c>
      <c r="R5" s="20">
        <f>'KEEI BAU - Industry'!AH$39*'Others Split'!$E$7</f>
        <v>5875420514611.9834</v>
      </c>
      <c r="S5" s="20">
        <f>'KEEI BAU - Industry'!AI$39*'Others Split'!$E$7</f>
        <v>5892193053905.7656</v>
      </c>
      <c r="T5" s="20">
        <f>'KEEI BAU - Industry'!AJ$39*'Others Split'!$E$7</f>
        <v>5908965593199.5479</v>
      </c>
      <c r="U5" s="20">
        <f>'KEEI BAU - Industry'!AK$39*'Others Split'!$E$7</f>
        <v>5925738132493.3301</v>
      </c>
      <c r="V5" s="20">
        <f>'KEEI BAU - Industry'!AL$39*'Others Split'!$E$7</f>
        <v>5942510671787.1113</v>
      </c>
      <c r="W5" s="20">
        <f>'KEEI BAU - Industry'!AM$39*'Others Split'!$E$7</f>
        <v>5968228565370.916</v>
      </c>
      <c r="X5" s="20">
        <f>'KEEI BAU - Industry'!AN$39*'Others Split'!$E$7</f>
        <v>5987847353756.9727</v>
      </c>
      <c r="Y5" s="20">
        <f>'KEEI BAU - Industry'!AO$39*'Others Split'!$E$7</f>
        <v>6007466142143.0342</v>
      </c>
      <c r="Z5" s="20">
        <f>'KEEI BAU - Industry'!AP$39*'Others Split'!$E$7</f>
        <v>6027084930529.0957</v>
      </c>
      <c r="AA5" s="20">
        <f>'KEEI BAU - Industry'!AQ$39*'Others Split'!$E$7</f>
        <v>6046703718915.1582</v>
      </c>
      <c r="AB5" s="20">
        <f>'KEEI BAU - Industry'!AR$39*'Others Split'!$E$7</f>
        <v>6066322507301.2139</v>
      </c>
      <c r="AC5" s="20">
        <f>'KEEI BAU - Industry'!AS$39*'Others Split'!$E$7</f>
        <v>6085941295687.2764</v>
      </c>
      <c r="AD5" s="20">
        <f>'KEEI BAU - Industry'!AT$39*'Others Split'!$E$7</f>
        <v>6105560084073.3379</v>
      </c>
      <c r="AE5" s="20">
        <f>'KEEI BAU - Industry'!AU$39*'Others Split'!$E$7</f>
        <v>6125178872459.3994</v>
      </c>
      <c r="AF5" s="20">
        <f>'KEEI BAU - Industry'!AV$39*'Others Split'!$E$7</f>
        <v>6144797660845.4609</v>
      </c>
      <c r="AG5" s="17"/>
    </row>
    <row r="6" spans="1:35" s="14" customFormat="1">
      <c r="A6" s="14" t="s">
        <v>6</v>
      </c>
      <c r="B6" s="20">
        <f>'KEEI BAU - Industry'!R$39*'Others Split'!$E$8</f>
        <v>42826280355774.883</v>
      </c>
      <c r="C6" s="20">
        <f>'KEEI BAU - Industry'!S$39*'Others Split'!$E$8</f>
        <v>44400072301842.688</v>
      </c>
      <c r="D6" s="20">
        <f>'KEEI BAU - Industry'!T$39*'Others Split'!$E$8</f>
        <v>45973864247910.492</v>
      </c>
      <c r="E6" s="20">
        <f>'KEEI BAU - Industry'!U$39*'Others Split'!$E$8</f>
        <v>47547656193978.297</v>
      </c>
      <c r="F6" s="20">
        <f>'KEEI BAU - Industry'!V$39*'Others Split'!$E$8</f>
        <v>49121448140046.102</v>
      </c>
      <c r="G6" s="20">
        <f>'KEEI BAU - Industry'!W$39*'Others Split'!$E$8</f>
        <v>50695240086113.906</v>
      </c>
      <c r="H6" s="20">
        <f>'KEEI BAU - Industry'!X$39*'Others Split'!$E$8</f>
        <v>51103513558924.125</v>
      </c>
      <c r="I6" s="20">
        <f>'KEEI BAU - Industry'!Y$39*'Others Split'!$E$8</f>
        <v>51511787031734.344</v>
      </c>
      <c r="J6" s="20">
        <f>'KEEI BAU - Industry'!Z$39*'Others Split'!$E$8</f>
        <v>51920060504544.563</v>
      </c>
      <c r="K6" s="20">
        <f>'KEEI BAU - Industry'!AA$39*'Others Split'!$E$8</f>
        <v>52328333977354.773</v>
      </c>
      <c r="L6" s="20">
        <f>'KEEI BAU - Industry'!AB$39*'Others Split'!$E$8</f>
        <v>52736607450164.992</v>
      </c>
      <c r="M6" s="20">
        <f>'KEEI BAU - Industry'!AC$39*'Others Split'!$E$8</f>
        <v>52952299096177.938</v>
      </c>
      <c r="N6" s="20">
        <f>'KEEI BAU - Industry'!AD$39*'Others Split'!$E$8</f>
        <v>53167990742190.883</v>
      </c>
      <c r="O6" s="20">
        <f>'KEEI BAU - Industry'!AE$39*'Others Split'!$E$8</f>
        <v>53383682388203.828</v>
      </c>
      <c r="P6" s="20">
        <f>'KEEI BAU - Industry'!AF$39*'Others Split'!$E$8</f>
        <v>53599374034216.773</v>
      </c>
      <c r="Q6" s="20">
        <f>'KEEI BAU - Industry'!AG$39*'Others Split'!$E$8</f>
        <v>53815065680229.727</v>
      </c>
      <c r="R6" s="20">
        <f>'KEEI BAU - Industry'!AH$39*'Others Split'!$E$8</f>
        <v>53969131141667.531</v>
      </c>
      <c r="S6" s="20">
        <f>'KEEI BAU - Industry'!AI$39*'Others Split'!$E$8</f>
        <v>54123196603105.352</v>
      </c>
      <c r="T6" s="20">
        <f>'KEEI BAU - Industry'!AJ$39*'Others Split'!$E$8</f>
        <v>54277262064543.172</v>
      </c>
      <c r="U6" s="20">
        <f>'KEEI BAU - Industry'!AK$39*'Others Split'!$E$8</f>
        <v>54431327525980.984</v>
      </c>
      <c r="V6" s="20">
        <f>'KEEI BAU - Industry'!AL$39*'Others Split'!$E$8</f>
        <v>54585392987418.797</v>
      </c>
      <c r="W6" s="20">
        <f>'KEEI BAU - Industry'!AM$39*'Others Split'!$E$8</f>
        <v>54821626694956.828</v>
      </c>
      <c r="X6" s="20">
        <f>'KEEI BAU - Industry'!AN$39*'Others Split'!$E$8</f>
        <v>55001836598335.57</v>
      </c>
      <c r="Y6" s="20">
        <f>'KEEI BAU - Industry'!AO$39*'Others Split'!$E$8</f>
        <v>55182046501714.359</v>
      </c>
      <c r="Z6" s="20">
        <f>'KEEI BAU - Industry'!AP$39*'Others Split'!$E$8</f>
        <v>55362256405093.148</v>
      </c>
      <c r="AA6" s="20">
        <f>'KEEI BAU - Industry'!AQ$39*'Others Split'!$E$8</f>
        <v>55542466308471.938</v>
      </c>
      <c r="AB6" s="20">
        <f>'KEEI BAU - Industry'!AR$39*'Others Split'!$E$8</f>
        <v>55722676211850.68</v>
      </c>
      <c r="AC6" s="20">
        <f>'KEEI BAU - Industry'!AS$39*'Others Split'!$E$8</f>
        <v>55902886115229.477</v>
      </c>
      <c r="AD6" s="20">
        <f>'KEEI BAU - Industry'!AT$39*'Others Split'!$E$8</f>
        <v>56083096018608.266</v>
      </c>
      <c r="AE6" s="20">
        <f>'KEEI BAU - Industry'!AU$39*'Others Split'!$E$8</f>
        <v>56263305921987.055</v>
      </c>
      <c r="AF6" s="20">
        <f>'KEEI BAU - Industry'!AV$39*'Others Split'!$E$8</f>
        <v>56443515825365.844</v>
      </c>
      <c r="AG6" s="17"/>
    </row>
    <row r="7" spans="1:35" s="14" customFormat="1">
      <c r="A7" s="14" t="s">
        <v>7</v>
      </c>
      <c r="B7" s="20">
        <f>'KEEI BAU - Industry'!R$39*'Others Split'!$E$9</f>
        <v>32269617358653.113</v>
      </c>
      <c r="C7" s="20">
        <f>'KEEI BAU - Industry'!S$39*'Others Split'!$E$9</f>
        <v>33455470145302.844</v>
      </c>
      <c r="D7" s="20">
        <f>'KEEI BAU - Industry'!T$39*'Others Split'!$E$9</f>
        <v>34641322931952.57</v>
      </c>
      <c r="E7" s="20">
        <f>'KEEI BAU - Industry'!U$39*'Others Split'!$E$9</f>
        <v>35827175718602.297</v>
      </c>
      <c r="F7" s="20">
        <f>'KEEI BAU - Industry'!V$39*'Others Split'!$E$9</f>
        <v>37013028505252.023</v>
      </c>
      <c r="G7" s="20">
        <f>'KEEI BAU - Industry'!W$39*'Others Split'!$E$9</f>
        <v>38198881291901.75</v>
      </c>
      <c r="H7" s="20">
        <f>'KEEI BAU - Industry'!X$39*'Others Split'!$E$9</f>
        <v>38506515497717.094</v>
      </c>
      <c r="I7" s="20">
        <f>'KEEI BAU - Industry'!Y$39*'Others Split'!$E$9</f>
        <v>38814149703532.445</v>
      </c>
      <c r="J7" s="20">
        <f>'KEEI BAU - Industry'!Z$39*'Others Split'!$E$9</f>
        <v>39121783909347.789</v>
      </c>
      <c r="K7" s="20">
        <f>'KEEI BAU - Industry'!AA$39*'Others Split'!$E$9</f>
        <v>39429418115163.133</v>
      </c>
      <c r="L7" s="20">
        <f>'KEEI BAU - Industry'!AB$39*'Others Split'!$E$9</f>
        <v>39737052320978.484</v>
      </c>
      <c r="M7" s="20">
        <f>'KEEI BAU - Industry'!AC$39*'Others Split'!$E$9</f>
        <v>39899576052352.625</v>
      </c>
      <c r="N7" s="20">
        <f>'KEEI BAU - Industry'!AD$39*'Others Split'!$E$9</f>
        <v>40062099783726.773</v>
      </c>
      <c r="O7" s="20">
        <f>'KEEI BAU - Industry'!AE$39*'Others Split'!$E$9</f>
        <v>40224623515100.914</v>
      </c>
      <c r="P7" s="20">
        <f>'KEEI BAU - Industry'!AF$39*'Others Split'!$E$9</f>
        <v>40387147246475.063</v>
      </c>
      <c r="Q7" s="20">
        <f>'KEEI BAU - Industry'!AG$39*'Others Split'!$E$9</f>
        <v>40549670977849.211</v>
      </c>
      <c r="R7" s="20">
        <f>'KEEI BAU - Industry'!AH$39*'Others Split'!$E$9</f>
        <v>40665759357402.172</v>
      </c>
      <c r="S7" s="20">
        <f>'KEEI BAU - Industry'!AI$39*'Others Split'!$E$9</f>
        <v>40781847736955.133</v>
      </c>
      <c r="T7" s="20">
        <f>'KEEI BAU - Industry'!AJ$39*'Others Split'!$E$9</f>
        <v>40897936116508.086</v>
      </c>
      <c r="U7" s="20">
        <f>'KEEI BAU - Industry'!AK$39*'Others Split'!$E$9</f>
        <v>41014024496061.047</v>
      </c>
      <c r="V7" s="20">
        <f>'KEEI BAU - Industry'!AL$39*'Others Split'!$E$9</f>
        <v>41130112875614</v>
      </c>
      <c r="W7" s="20">
        <f>'KEEI BAU - Industry'!AM$39*'Others Split'!$E$9</f>
        <v>41308115057595.242</v>
      </c>
      <c r="X7" s="20">
        <f>'KEEI BAU - Industry'!AN$39*'Others Split'!$E$9</f>
        <v>41443903283375.344</v>
      </c>
      <c r="Y7" s="20">
        <f>'KEEI BAU - Industry'!AO$39*'Others Split'!$E$9</f>
        <v>41579691509155.484</v>
      </c>
      <c r="Z7" s="20">
        <f>'KEEI BAU - Industry'!AP$39*'Others Split'!$E$9</f>
        <v>41715479734935.617</v>
      </c>
      <c r="AA7" s="20">
        <f>'KEEI BAU - Industry'!AQ$39*'Others Split'!$E$9</f>
        <v>41851267960715.758</v>
      </c>
      <c r="AB7" s="20">
        <f>'KEEI BAU - Industry'!AR$39*'Others Split'!$E$9</f>
        <v>41987056186495.859</v>
      </c>
      <c r="AC7" s="20">
        <f>'KEEI BAU - Industry'!AS$39*'Others Split'!$E$9</f>
        <v>42122844412275.992</v>
      </c>
      <c r="AD7" s="20">
        <f>'KEEI BAU - Industry'!AT$39*'Others Split'!$E$9</f>
        <v>42258632638056.133</v>
      </c>
      <c r="AE7" s="20">
        <f>'KEEI BAU - Industry'!AU$39*'Others Split'!$E$9</f>
        <v>42394420863836.273</v>
      </c>
      <c r="AF7" s="20">
        <f>'KEEI BAU - Industry'!AV$39*'Others Split'!$E$9</f>
        <v>42530209089616.406</v>
      </c>
      <c r="AG7" s="17"/>
    </row>
    <row r="8" spans="1:35" s="14" customFormat="1">
      <c r="A8" s="14" t="s">
        <v>8</v>
      </c>
      <c r="B8" s="20">
        <f>'KEEI BAU - Industry'!R$39*'Others Split'!$E$10</f>
        <v>5418413083152.9258</v>
      </c>
      <c r="C8" s="20">
        <f>'KEEI BAU - Industry'!S$39*'Others Split'!$E$10</f>
        <v>5617530419514.9346</v>
      </c>
      <c r="D8" s="20">
        <f>'KEEI BAU - Industry'!T$39*'Others Split'!$E$10</f>
        <v>5816647755876.9424</v>
      </c>
      <c r="E8" s="20">
        <f>'KEEI BAU - Industry'!U$39*'Others Split'!$E$10</f>
        <v>6015765092238.9502</v>
      </c>
      <c r="F8" s="20">
        <f>'KEEI BAU - Industry'!V$39*'Others Split'!$E$10</f>
        <v>6214882428600.959</v>
      </c>
      <c r="G8" s="20">
        <f>'KEEI BAU - Industry'!W$39*'Others Split'!$E$10</f>
        <v>6413999764962.9668</v>
      </c>
      <c r="H8" s="20">
        <f>'KEEI BAU - Industry'!X$39*'Others Split'!$E$10</f>
        <v>6465654830689.0029</v>
      </c>
      <c r="I8" s="20">
        <f>'KEEI BAU - Industry'!Y$39*'Others Split'!$E$10</f>
        <v>6517309896415.0381</v>
      </c>
      <c r="J8" s="20">
        <f>'KEEI BAU - Industry'!Z$39*'Others Split'!$E$10</f>
        <v>6568964962141.0732</v>
      </c>
      <c r="K8" s="20">
        <f>'KEEI BAU - Industry'!AA$39*'Others Split'!$E$10</f>
        <v>6620620027867.1084</v>
      </c>
      <c r="L8" s="20">
        <f>'KEEI BAU - Industry'!AB$39*'Others Split'!$E$10</f>
        <v>6672275093593.1436</v>
      </c>
      <c r="M8" s="20">
        <f>'KEEI BAU - Industry'!AC$39*'Others Split'!$E$10</f>
        <v>6699564562278.5957</v>
      </c>
      <c r="N8" s="20">
        <f>'KEEI BAU - Industry'!AD$39*'Others Split'!$E$10</f>
        <v>6726854030964.0488</v>
      </c>
      <c r="O8" s="20">
        <f>'KEEI BAU - Industry'!AE$39*'Others Split'!$E$10</f>
        <v>6754143499649.501</v>
      </c>
      <c r="P8" s="20">
        <f>'KEEI BAU - Industry'!AF$39*'Others Split'!$E$10</f>
        <v>6781432968334.9531</v>
      </c>
      <c r="Q8" s="20">
        <f>'KEEI BAU - Industry'!AG$39*'Others Split'!$E$10</f>
        <v>6808722437020.4072</v>
      </c>
      <c r="R8" s="20">
        <f>'KEEI BAU - Industry'!AH$39*'Others Split'!$E$10</f>
        <v>6828214914652.8721</v>
      </c>
      <c r="S8" s="20">
        <f>'KEEI BAU - Industry'!AI$39*'Others Split'!$E$10</f>
        <v>6847707392285.3379</v>
      </c>
      <c r="T8" s="20">
        <f>'KEEI BAU - Industry'!AJ$39*'Others Split'!$E$10</f>
        <v>6867199869917.8047</v>
      </c>
      <c r="U8" s="20">
        <f>'KEEI BAU - Industry'!AK$39*'Others Split'!$E$10</f>
        <v>6886692347550.2705</v>
      </c>
      <c r="V8" s="20">
        <f>'KEEI BAU - Industry'!AL$39*'Others Split'!$E$10</f>
        <v>6906184825182.7354</v>
      </c>
      <c r="W8" s="20">
        <f>'KEEI BAU - Industry'!AM$39*'Others Split'!$E$10</f>
        <v>6936073290885.8555</v>
      </c>
      <c r="X8" s="20">
        <f>'KEEI BAU - Industry'!AN$39*'Others Split'!$E$10</f>
        <v>6958873582904.4316</v>
      </c>
      <c r="Y8" s="20">
        <f>'KEEI BAU - Industry'!AO$39*'Others Split'!$E$10</f>
        <v>6981673874923.0146</v>
      </c>
      <c r="Z8" s="20">
        <f>'KEEI BAU - Industry'!AP$39*'Others Split'!$E$10</f>
        <v>7004474166941.5977</v>
      </c>
      <c r="AA8" s="20">
        <f>'KEEI BAU - Industry'!AQ$39*'Others Split'!$E$10</f>
        <v>7027274458960.1807</v>
      </c>
      <c r="AB8" s="20">
        <f>'KEEI BAU - Industry'!AR$39*'Others Split'!$E$10</f>
        <v>7050074750978.7568</v>
      </c>
      <c r="AC8" s="20">
        <f>'KEEI BAU - Industry'!AS$39*'Others Split'!$E$10</f>
        <v>7072875042997.3398</v>
      </c>
      <c r="AD8" s="20">
        <f>'KEEI BAU - Industry'!AT$39*'Others Split'!$E$10</f>
        <v>7095675335015.9229</v>
      </c>
      <c r="AE8" s="20">
        <f>'KEEI BAU - Industry'!AU$39*'Others Split'!$E$10</f>
        <v>7118475627034.5059</v>
      </c>
      <c r="AF8" s="20">
        <f>'KEEI BAU - Industry'!AV$39*'Others Split'!$E$10</f>
        <v>7141275919053.0889</v>
      </c>
      <c r="AG8" s="17"/>
    </row>
    <row r="9" spans="1:35" s="14" customFormat="1">
      <c r="A9" s="14" t="s">
        <v>9</v>
      </c>
      <c r="B9" s="20">
        <f>'KEEI BAU - Industry'!R$39*'Others Split'!$E$11</f>
        <v>30934038521919.098</v>
      </c>
      <c r="C9" s="20">
        <f>'KEEI BAU - Industry'!S$39*'Others Split'!$E$11</f>
        <v>32070811089620.813</v>
      </c>
      <c r="D9" s="20">
        <f>'KEEI BAU - Industry'!T$39*'Others Split'!$E$11</f>
        <v>33207583657322.52</v>
      </c>
      <c r="E9" s="20">
        <f>'KEEI BAU - Industry'!U$39*'Others Split'!$E$11</f>
        <v>34344356225024.227</v>
      </c>
      <c r="F9" s="20">
        <f>'KEEI BAU - Industry'!V$39*'Others Split'!$E$11</f>
        <v>35481128792725.938</v>
      </c>
      <c r="G9" s="20">
        <f>'KEEI BAU - Industry'!W$39*'Others Split'!$E$11</f>
        <v>36617901360427.641</v>
      </c>
      <c r="H9" s="20">
        <f>'KEEI BAU - Industry'!X$39*'Others Split'!$E$11</f>
        <v>36912803164424.406</v>
      </c>
      <c r="I9" s="20">
        <f>'KEEI BAU - Industry'!Y$39*'Others Split'!$E$11</f>
        <v>37207704968421.164</v>
      </c>
      <c r="J9" s="20">
        <f>'KEEI BAU - Industry'!Z$39*'Others Split'!$E$11</f>
        <v>37502606772417.922</v>
      </c>
      <c r="K9" s="20">
        <f>'KEEI BAU - Industry'!AA$39*'Others Split'!$E$11</f>
        <v>37797508576414.68</v>
      </c>
      <c r="L9" s="20">
        <f>'KEEI BAU - Industry'!AB$39*'Others Split'!$E$11</f>
        <v>38092410380411.438</v>
      </c>
      <c r="M9" s="20">
        <f>'KEEI BAU - Industry'!AC$39*'Others Split'!$E$11</f>
        <v>38248207559881.422</v>
      </c>
      <c r="N9" s="20">
        <f>'KEEI BAU - Industry'!AD$39*'Others Split'!$E$11</f>
        <v>38404004739351.414</v>
      </c>
      <c r="O9" s="20">
        <f>'KEEI BAU - Industry'!AE$39*'Others Split'!$E$11</f>
        <v>38559801918821.398</v>
      </c>
      <c r="P9" s="20">
        <f>'KEEI BAU - Industry'!AF$39*'Others Split'!$E$11</f>
        <v>38715599098291.383</v>
      </c>
      <c r="Q9" s="20">
        <f>'KEEI BAU - Industry'!AG$39*'Others Split'!$E$11</f>
        <v>38871396277761.375</v>
      </c>
      <c r="R9" s="20">
        <f>'KEEI BAU - Industry'!AH$39*'Others Split'!$E$11</f>
        <v>38982679977382.781</v>
      </c>
      <c r="S9" s="20">
        <f>'KEEI BAU - Industry'!AI$39*'Others Split'!$E$11</f>
        <v>39093963677004.203</v>
      </c>
      <c r="T9" s="20">
        <f>'KEEI BAU - Industry'!AJ$39*'Others Split'!$E$11</f>
        <v>39205247376625.625</v>
      </c>
      <c r="U9" s="20">
        <f>'KEEI BAU - Industry'!AK$39*'Others Split'!$E$11</f>
        <v>39316531076247.039</v>
      </c>
      <c r="V9" s="20">
        <f>'KEEI BAU - Industry'!AL$39*'Others Split'!$E$11</f>
        <v>39427814775868.445</v>
      </c>
      <c r="W9" s="20">
        <f>'KEEI BAU - Industry'!AM$39*'Others Split'!$E$11</f>
        <v>39598449781954.656</v>
      </c>
      <c r="X9" s="20">
        <f>'KEEI BAU - Industry'!AN$39*'Others Split'!$E$11</f>
        <v>39728617988178.469</v>
      </c>
      <c r="Y9" s="20">
        <f>'KEEI BAU - Industry'!AO$39*'Others Split'!$E$11</f>
        <v>39858786194402.32</v>
      </c>
      <c r="Z9" s="20">
        <f>'KEEI BAU - Industry'!AP$39*'Others Split'!$E$11</f>
        <v>39988954400626.164</v>
      </c>
      <c r="AA9" s="20">
        <f>'KEEI BAU - Industry'!AQ$39*'Others Split'!$E$11</f>
        <v>40119122606850.016</v>
      </c>
      <c r="AB9" s="20">
        <f>'KEEI BAU - Industry'!AR$39*'Others Split'!$E$11</f>
        <v>40249290813073.828</v>
      </c>
      <c r="AC9" s="20">
        <f>'KEEI BAU - Industry'!AS$39*'Others Split'!$E$11</f>
        <v>40379459019297.672</v>
      </c>
      <c r="AD9" s="20">
        <f>'KEEI BAU - Industry'!AT$39*'Others Split'!$E$11</f>
        <v>40509627225521.523</v>
      </c>
      <c r="AE9" s="20">
        <f>'KEEI BAU - Industry'!AU$39*'Others Split'!$E$11</f>
        <v>40639795431745.367</v>
      </c>
      <c r="AF9" s="20">
        <f>'KEEI BAU - Industry'!AV$39*'Others Split'!$E$11</f>
        <v>40769963637969.219</v>
      </c>
      <c r="AG9" s="18"/>
    </row>
    <row r="10" spans="1:35" s="14" customFormat="1">
      <c r="A10" s="14" t="s">
        <v>649</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7"/>
    </row>
    <row r="11" spans="1:35" s="14" customFormat="1">
      <c r="A11" s="14" t="s">
        <v>125</v>
      </c>
      <c r="B11" s="20">
        <f>'KEEI BAU - Industry'!R$11*'Petrochemicals Split'!$E$6</f>
        <v>111993664482627.61</v>
      </c>
      <c r="C11" s="20">
        <f>'KEEI BAU - Industry'!S$11*'Petrochemicals Split'!$E$6</f>
        <v>118639897908122.36</v>
      </c>
      <c r="D11" s="20">
        <f>'KEEI BAU - Industry'!T$11*'Petrochemicals Split'!$E$6</f>
        <v>125286131333617.13</v>
      </c>
      <c r="E11" s="20">
        <f>'KEEI BAU - Industry'!U$11*'Petrochemicals Split'!$E$6</f>
        <v>131932364759111.89</v>
      </c>
      <c r="F11" s="20">
        <f>'KEEI BAU - Industry'!V$11*'Petrochemicals Split'!$E$6</f>
        <v>138578598184606.66</v>
      </c>
      <c r="G11" s="20">
        <f>'KEEI BAU - Industry'!W$11*'Petrochemicals Split'!$E$6</f>
        <v>145224831610101.44</v>
      </c>
      <c r="H11" s="20">
        <f>'KEEI BAU - Industry'!X$11*'Petrochemicals Split'!$E$6</f>
        <v>148355715210318.09</v>
      </c>
      <c r="I11" s="20">
        <f>'KEEI BAU - Industry'!Y$11*'Petrochemicals Split'!$E$6</f>
        <v>151486598810535.88</v>
      </c>
      <c r="J11" s="20">
        <f>'KEEI BAU - Industry'!Z$11*'Petrochemicals Split'!$E$6</f>
        <v>154617482410753.66</v>
      </c>
      <c r="K11" s="20">
        <f>'KEEI BAU - Industry'!AA$11*'Petrochemicals Split'!$E$6</f>
        <v>157748366010971.44</v>
      </c>
      <c r="L11" s="20">
        <f>'KEEI BAU - Industry'!AB$11*'Petrochemicals Split'!$E$6</f>
        <v>160879249611190.31</v>
      </c>
      <c r="M11" s="20">
        <f>'KEEI BAU - Industry'!AC$11*'Petrochemicals Split'!$E$6</f>
        <v>163646687982291.91</v>
      </c>
      <c r="N11" s="20">
        <f>'KEEI BAU - Industry'!AD$11*'Petrochemicals Split'!$E$6</f>
        <v>166414126353393.5</v>
      </c>
      <c r="O11" s="20">
        <f>'KEEI BAU - Industry'!AE$11*'Petrochemicals Split'!$E$6</f>
        <v>169181564724495.06</v>
      </c>
      <c r="P11" s="20">
        <f>'KEEI BAU - Industry'!AF$11*'Petrochemicals Split'!$E$6</f>
        <v>171949003095596.66</v>
      </c>
      <c r="Q11" s="20">
        <f>'KEEI BAU - Industry'!AG$11*'Petrochemicals Split'!$E$6</f>
        <v>174716441466698.25</v>
      </c>
      <c r="R11" s="20">
        <f>'KEEI BAU - Industry'!AH$11*'Petrochemicals Split'!$E$6</f>
        <v>177321862085060.19</v>
      </c>
      <c r="S11" s="20">
        <f>'KEEI BAU - Industry'!AI$11*'Petrochemicals Split'!$E$6</f>
        <v>179927282703423.22</v>
      </c>
      <c r="T11" s="20">
        <f>'KEEI BAU - Industry'!AJ$11*'Petrochemicals Split'!$E$6</f>
        <v>182532703321786.28</v>
      </c>
      <c r="U11" s="20">
        <f>'KEEI BAU - Industry'!AK$11*'Petrochemicals Split'!$E$6</f>
        <v>185138123940149.31</v>
      </c>
      <c r="V11" s="20">
        <f>'KEEI BAU - Industry'!AL$11*'Petrochemicals Split'!$E$6</f>
        <v>187743544558513.47</v>
      </c>
      <c r="W11" s="20">
        <f>'KEEI BAU - Industry'!AM$11*'Petrochemicals Split'!$E$6</f>
        <v>190564988847192.72</v>
      </c>
      <c r="X11" s="20">
        <f>'KEEI BAU - Industry'!AN$11*'Petrochemicals Split'!$E$6</f>
        <v>193239144269748.44</v>
      </c>
      <c r="Y11" s="20">
        <f>'KEEI BAU - Industry'!AO$11*'Petrochemicals Split'!$E$6</f>
        <v>195913299692303.06</v>
      </c>
      <c r="Z11" s="20">
        <f>'KEEI BAU - Industry'!AP$11*'Petrochemicals Split'!$E$6</f>
        <v>198587455114857.69</v>
      </c>
      <c r="AA11" s="20">
        <f>'KEEI BAU - Industry'!AQ$11*'Petrochemicals Split'!$E$6</f>
        <v>201261610537413.41</v>
      </c>
      <c r="AB11" s="20">
        <f>'KEEI BAU - Industry'!AR$11*'Petrochemicals Split'!$E$6</f>
        <v>203935765959968.03</v>
      </c>
      <c r="AC11" s="20">
        <f>'KEEI BAU - Industry'!AS$11*'Petrochemicals Split'!$E$6</f>
        <v>206609921382523.75</v>
      </c>
      <c r="AD11" s="20">
        <f>'KEEI BAU - Industry'!AT$11*'Petrochemicals Split'!$E$6</f>
        <v>209284076805078.38</v>
      </c>
      <c r="AE11" s="20">
        <f>'KEEI BAU - Industry'!AU$11*'Petrochemicals Split'!$E$6</f>
        <v>211958232227632.97</v>
      </c>
      <c r="AF11" s="20">
        <f>'KEEI BAU - Industry'!AV$11*'Petrochemicals Split'!$E$6</f>
        <v>214632387650188.69</v>
      </c>
      <c r="AG11" s="17"/>
    </row>
    <row r="12" spans="1:35" s="14" customFormat="1">
      <c r="A12" s="14" t="s">
        <v>12</v>
      </c>
      <c r="B12" s="20">
        <f>'KEEI BAU - Industry'!R$11*'Petrochemicals Split'!$E$7</f>
        <v>90858102826993.719</v>
      </c>
      <c r="C12" s="20">
        <f>'KEEI BAU - Industry'!S$11*'Petrochemicals Split'!$E$7</f>
        <v>96250052119620.688</v>
      </c>
      <c r="D12" s="20">
        <f>'KEEI BAU - Industry'!T$11*'Petrochemicals Split'!$E$7</f>
        <v>101642001412247.66</v>
      </c>
      <c r="E12" s="20">
        <f>'KEEI BAU - Industry'!U$11*'Petrochemicals Split'!$E$7</f>
        <v>107033950704874.63</v>
      </c>
      <c r="F12" s="20">
        <f>'KEEI BAU - Industry'!V$11*'Petrochemicals Split'!$E$7</f>
        <v>112425899997501.61</v>
      </c>
      <c r="G12" s="20">
        <f>'KEEI BAU - Industry'!W$11*'Petrochemicals Split'!$E$7</f>
        <v>117817849290128.58</v>
      </c>
      <c r="H12" s="20">
        <f>'KEEI BAU - Industry'!X$11*'Petrochemicals Split'!$E$7</f>
        <v>120357869258239.91</v>
      </c>
      <c r="I12" s="20">
        <f>'KEEI BAU - Industry'!Y$11*'Petrochemicals Split'!$E$7</f>
        <v>122897889226352.13</v>
      </c>
      <c r="J12" s="20">
        <f>'KEEI BAU - Industry'!Z$11*'Petrochemicals Split'!$E$7</f>
        <v>125437909194464.36</v>
      </c>
      <c r="K12" s="20">
        <f>'KEEI BAU - Industry'!AA$11*'Petrochemicals Split'!$E$7</f>
        <v>127977929162576.58</v>
      </c>
      <c r="L12" s="20">
        <f>'KEEI BAU - Industry'!AB$11*'Petrochemicals Split'!$E$7</f>
        <v>130517949130689.7</v>
      </c>
      <c r="M12" s="20">
        <f>'KEEI BAU - Industry'!AC$11*'Petrochemicals Split'!$E$7</f>
        <v>132763113633972.11</v>
      </c>
      <c r="N12" s="20">
        <f>'KEEI BAU - Industry'!AD$11*'Petrochemicals Split'!$E$7</f>
        <v>135008278137254.53</v>
      </c>
      <c r="O12" s="20">
        <f>'KEEI BAU - Industry'!AE$11*'Petrochemicals Split'!$E$7</f>
        <v>137253442640536.94</v>
      </c>
      <c r="P12" s="20">
        <f>'KEEI BAU - Industry'!AF$11*'Petrochemicals Split'!$E$7</f>
        <v>139498607143819.36</v>
      </c>
      <c r="Q12" s="20">
        <f>'KEEI BAU - Industry'!AG$11*'Petrochemicals Split'!$E$7</f>
        <v>141743771647101.78</v>
      </c>
      <c r="R12" s="20">
        <f>'KEEI BAU - Industry'!AH$11*'Petrochemicals Split'!$E$7</f>
        <v>143857494557627.84</v>
      </c>
      <c r="S12" s="20">
        <f>'KEEI BAU - Industry'!AI$11*'Petrochemicals Split'!$E$7</f>
        <v>145971217468154.78</v>
      </c>
      <c r="T12" s="20">
        <f>'KEEI BAU - Industry'!AJ$11*'Petrochemicals Split'!$E$7</f>
        <v>148084940378681.75</v>
      </c>
      <c r="U12" s="20">
        <f>'KEEI BAU - Industry'!AK$11*'Petrochemicals Split'!$E$7</f>
        <v>150198663289208.69</v>
      </c>
      <c r="V12" s="20">
        <f>'KEEI BAU - Industry'!AL$11*'Petrochemicals Split'!$E$7</f>
        <v>152312386199736.56</v>
      </c>
      <c r="W12" s="20">
        <f>'KEEI BAU - Industry'!AM$11*'Petrochemicals Split'!$E$7</f>
        <v>154601364567269.28</v>
      </c>
      <c r="X12" s="20">
        <f>'KEEI BAU - Industry'!AN$11*'Petrochemicals Split'!$E$7</f>
        <v>156770850577753.56</v>
      </c>
      <c r="Y12" s="20">
        <f>'KEEI BAU - Industry'!AO$11*'Petrochemicals Split'!$E$7</f>
        <v>158940336588236.97</v>
      </c>
      <c r="Z12" s="20">
        <f>'KEEI BAU - Industry'!AP$11*'Petrochemicals Split'!$E$7</f>
        <v>161109822598720.34</v>
      </c>
      <c r="AA12" s="20">
        <f>'KEEI BAU - Industry'!AQ$11*'Petrochemicals Split'!$E$7</f>
        <v>163279308609204.63</v>
      </c>
      <c r="AB12" s="20">
        <f>'KEEI BAU - Industry'!AR$11*'Petrochemicals Split'!$E$7</f>
        <v>165448794619688</v>
      </c>
      <c r="AC12" s="20">
        <f>'KEEI BAU - Industry'!AS$11*'Petrochemicals Split'!$E$7</f>
        <v>167618280630172.28</v>
      </c>
      <c r="AD12" s="20">
        <f>'KEEI BAU - Industry'!AT$11*'Petrochemicals Split'!$E$7</f>
        <v>169787766640655.66</v>
      </c>
      <c r="AE12" s="20">
        <f>'KEEI BAU - Industry'!AU$11*'Petrochemicals Split'!$E$7</f>
        <v>171957252651139.03</v>
      </c>
      <c r="AF12" s="20">
        <f>'KEEI BAU - Industry'!AV$11*'Petrochemicals Split'!$E$7</f>
        <v>174126738661623.31</v>
      </c>
    </row>
    <row r="13" spans="1:35" s="14" customFormat="1">
      <c r="A13" s="14" t="s">
        <v>13</v>
      </c>
      <c r="B13" s="20">
        <f>'KEEI BAU - Industry'!R$39*'Others Split'!$E$12</f>
        <v>10404035147059.492</v>
      </c>
      <c r="C13" s="20">
        <f>'KEEI BAU - Industry'!S$39*'Others Split'!$E$12</f>
        <v>10786365496205.508</v>
      </c>
      <c r="D13" s="20">
        <f>'KEEI BAU - Industry'!T$39*'Others Split'!$E$12</f>
        <v>11168695845351.523</v>
      </c>
      <c r="E13" s="20">
        <f>'KEEI BAU - Industry'!U$39*'Others Split'!$E$12</f>
        <v>11551026194497.539</v>
      </c>
      <c r="F13" s="20">
        <f>'KEEI BAU - Industry'!V$39*'Others Split'!$E$12</f>
        <v>11933356543643.557</v>
      </c>
      <c r="G13" s="20">
        <f>'KEEI BAU - Industry'!W$39*'Others Split'!$E$12</f>
        <v>12315686892789.572</v>
      </c>
      <c r="H13" s="20">
        <f>'KEEI BAU - Industry'!X$39*'Others Split'!$E$12</f>
        <v>12414871120918.711</v>
      </c>
      <c r="I13" s="20">
        <f>'KEEI BAU - Industry'!Y$39*'Others Split'!$E$12</f>
        <v>12514055349047.848</v>
      </c>
      <c r="J13" s="20">
        <f>'KEEI BAU - Industry'!Z$39*'Others Split'!$E$12</f>
        <v>12613239577176.984</v>
      </c>
      <c r="K13" s="20">
        <f>'KEEI BAU - Industry'!AA$39*'Others Split'!$E$12</f>
        <v>12712423805306.121</v>
      </c>
      <c r="L13" s="20">
        <f>'KEEI BAU - Industry'!AB$39*'Others Split'!$E$12</f>
        <v>12811608033435.256</v>
      </c>
      <c r="M13" s="20">
        <f>'KEEI BAU - Industry'!AC$39*'Others Split'!$E$12</f>
        <v>12864007248295.934</v>
      </c>
      <c r="N13" s="20">
        <f>'KEEI BAU - Industry'!AD$39*'Others Split'!$E$12</f>
        <v>12916406463156.609</v>
      </c>
      <c r="O13" s="20">
        <f>'KEEI BAU - Industry'!AE$39*'Others Split'!$E$12</f>
        <v>12968805678017.285</v>
      </c>
      <c r="P13" s="20">
        <f>'KEEI BAU - Industry'!AF$39*'Others Split'!$E$12</f>
        <v>13021204892877.961</v>
      </c>
      <c r="Q13" s="20">
        <f>'KEEI BAU - Industry'!AG$39*'Others Split'!$E$12</f>
        <v>13073604107738.639</v>
      </c>
      <c r="R13" s="20">
        <f>'KEEI BAU - Industry'!AH$39*'Others Split'!$E$12</f>
        <v>13111032118353.404</v>
      </c>
      <c r="S13" s="20">
        <f>'KEEI BAU - Industry'!AI$39*'Others Split'!$E$12</f>
        <v>13148460128968.174</v>
      </c>
      <c r="T13" s="20">
        <f>'KEEI BAU - Industry'!AJ$39*'Others Split'!$E$12</f>
        <v>13185888139582.941</v>
      </c>
      <c r="U13" s="20">
        <f>'KEEI BAU - Industry'!AK$39*'Others Split'!$E$12</f>
        <v>13223316150197.711</v>
      </c>
      <c r="V13" s="20">
        <f>'KEEI BAU - Industry'!AL$39*'Others Split'!$E$12</f>
        <v>13260744160812.477</v>
      </c>
      <c r="W13" s="20">
        <f>'KEEI BAU - Industry'!AM$39*'Others Split'!$E$12</f>
        <v>13318133777088.465</v>
      </c>
      <c r="X13" s="20">
        <f>'KEEI BAU - Industry'!AN$39*'Others Split'!$E$12</f>
        <v>13361913207686.336</v>
      </c>
      <c r="Y13" s="20">
        <f>'KEEI BAU - Industry'!AO$39*'Others Split'!$E$12</f>
        <v>13405692638284.219</v>
      </c>
      <c r="Z13" s="20">
        <f>'KEEI BAU - Industry'!AP$39*'Others Split'!$E$12</f>
        <v>13449472068882.104</v>
      </c>
      <c r="AA13" s="20">
        <f>'KEEI BAU - Industry'!AQ$39*'Others Split'!$E$12</f>
        <v>13493251499479.986</v>
      </c>
      <c r="AB13" s="20">
        <f>'KEEI BAU - Industry'!AR$39*'Others Split'!$E$12</f>
        <v>13537030930077.857</v>
      </c>
      <c r="AC13" s="20">
        <f>'KEEI BAU - Industry'!AS$39*'Others Split'!$E$12</f>
        <v>13580810360675.74</v>
      </c>
      <c r="AD13" s="20">
        <f>'KEEI BAU - Industry'!AT$39*'Others Split'!$E$12</f>
        <v>13624589791273.623</v>
      </c>
      <c r="AE13" s="20">
        <f>'KEEI BAU - Industry'!AU$39*'Others Split'!$E$12</f>
        <v>13668369221871.508</v>
      </c>
      <c r="AF13" s="20">
        <f>'KEEI BAU - Industry'!AV$39*'Others Split'!$E$12</f>
        <v>13712148652469.391</v>
      </c>
    </row>
    <row r="14" spans="1:35" s="14" customFormat="1">
      <c r="A14" s="14" t="s">
        <v>14</v>
      </c>
      <c r="B14" s="20">
        <f>'KEEI BAU - Industry'!R$39*'Others Split'!$E$13</f>
        <v>26220007280777.914</v>
      </c>
      <c r="C14" s="20">
        <f>'KEEI BAU - Industry'!S$39*'Others Split'!$E$13</f>
        <v>27183547330054.297</v>
      </c>
      <c r="D14" s="20">
        <f>'KEEI BAU - Industry'!T$39*'Others Split'!$E$13</f>
        <v>28147087379330.68</v>
      </c>
      <c r="E14" s="20">
        <f>'KEEI BAU - Industry'!U$39*'Others Split'!$E$13</f>
        <v>29110627428607.059</v>
      </c>
      <c r="F14" s="20">
        <f>'KEEI BAU - Industry'!V$39*'Others Split'!$E$13</f>
        <v>30074167477883.441</v>
      </c>
      <c r="G14" s="20">
        <f>'KEEI BAU - Industry'!W$39*'Others Split'!$E$13</f>
        <v>31037707527159.824</v>
      </c>
      <c r="H14" s="20">
        <f>'KEEI BAU - Industry'!X$39*'Others Split'!$E$13</f>
        <v>31287669310922.094</v>
      </c>
      <c r="I14" s="20">
        <f>'KEEI BAU - Industry'!Y$39*'Others Split'!$E$13</f>
        <v>31537631094684.359</v>
      </c>
      <c r="J14" s="20">
        <f>'KEEI BAU - Industry'!Z$39*'Others Split'!$E$13</f>
        <v>31787592878446.625</v>
      </c>
      <c r="K14" s="20">
        <f>'KEEI BAU - Industry'!AA$39*'Others Split'!$E$13</f>
        <v>32037554662208.891</v>
      </c>
      <c r="L14" s="20">
        <f>'KEEI BAU - Industry'!AB$39*'Others Split'!$E$13</f>
        <v>32287516445971.156</v>
      </c>
      <c r="M14" s="20">
        <f>'KEEI BAU - Industry'!AC$39*'Others Split'!$E$13</f>
        <v>32419571727958.766</v>
      </c>
      <c r="N14" s="20">
        <f>'KEEI BAU - Industry'!AD$39*'Others Split'!$E$13</f>
        <v>32551627009946.379</v>
      </c>
      <c r="O14" s="20">
        <f>'KEEI BAU - Industry'!AE$39*'Others Split'!$E$13</f>
        <v>32683682291933.992</v>
      </c>
      <c r="P14" s="20">
        <f>'KEEI BAU - Industry'!AF$39*'Others Split'!$E$13</f>
        <v>32815737573921.602</v>
      </c>
      <c r="Q14" s="20">
        <f>'KEEI BAU - Industry'!AG$39*'Others Split'!$E$13</f>
        <v>32947792855909.219</v>
      </c>
      <c r="R14" s="20">
        <f>'KEEI BAU - Industry'!AH$39*'Others Split'!$E$13</f>
        <v>33042118057328.938</v>
      </c>
      <c r="S14" s="20">
        <f>'KEEI BAU - Industry'!AI$39*'Others Split'!$E$13</f>
        <v>33136443258748.66</v>
      </c>
      <c r="T14" s="20">
        <f>'KEEI BAU - Industry'!AJ$39*'Others Split'!$E$13</f>
        <v>33230768460168.383</v>
      </c>
      <c r="U14" s="20">
        <f>'KEEI BAU - Industry'!AK$39*'Others Split'!$E$13</f>
        <v>33325093661588.105</v>
      </c>
      <c r="V14" s="20">
        <f>'KEEI BAU - Industry'!AL$39*'Others Split'!$E$13</f>
        <v>33419418863007.824</v>
      </c>
      <c r="W14" s="20">
        <f>'KEEI BAU - Industry'!AM$39*'Others Split'!$E$13</f>
        <v>33564050838518.09</v>
      </c>
      <c r="X14" s="20">
        <f>'KEEI BAU - Industry'!AN$39*'Others Split'!$E$13</f>
        <v>33674382740784.773</v>
      </c>
      <c r="Y14" s="20">
        <f>'KEEI BAU - Industry'!AO$39*'Others Split'!$E$13</f>
        <v>33784714643051.488</v>
      </c>
      <c r="Z14" s="20">
        <f>'KEEI BAU - Industry'!AP$39*'Others Split'!$E$13</f>
        <v>33895046545318.199</v>
      </c>
      <c r="AA14" s="20">
        <f>'KEEI BAU - Industry'!AQ$39*'Others Split'!$E$13</f>
        <v>34005378447584.91</v>
      </c>
      <c r="AB14" s="20">
        <f>'KEEI BAU - Industry'!AR$39*'Others Split'!$E$13</f>
        <v>34115710349851.594</v>
      </c>
      <c r="AC14" s="20">
        <f>'KEEI BAU - Industry'!AS$39*'Others Split'!$E$13</f>
        <v>34226042252118.309</v>
      </c>
      <c r="AD14" s="20">
        <f>'KEEI BAU - Industry'!AT$39*'Others Split'!$E$13</f>
        <v>34336374154385.02</v>
      </c>
      <c r="AE14" s="20">
        <f>'KEEI BAU - Industry'!AU$39*'Others Split'!$E$13</f>
        <v>34446706056651.73</v>
      </c>
      <c r="AF14" s="20">
        <f>'KEEI BAU - Industry'!AV$39*'Others Split'!$E$13</f>
        <v>34557037958918.445</v>
      </c>
    </row>
    <row r="15" spans="1:35" s="14" customFormat="1">
      <c r="A15" s="14" t="s">
        <v>15</v>
      </c>
      <c r="B15" s="20">
        <f>'KEEI BAU - Industry'!R25</f>
        <v>113453815414940.44</v>
      </c>
      <c r="C15" s="20">
        <f>'KEEI BAU - Industry'!S25</f>
        <v>111582803194702.36</v>
      </c>
      <c r="D15" s="20">
        <f>'KEEI BAU - Industry'!T25</f>
        <v>109711790974464.27</v>
      </c>
      <c r="E15" s="20">
        <f>'KEEI BAU - Industry'!U25</f>
        <v>107840778754226.19</v>
      </c>
      <c r="F15" s="20">
        <f>'KEEI BAU - Industry'!V25</f>
        <v>105969766533988.09</v>
      </c>
      <c r="G15" s="20">
        <f>'KEEI BAU - Industry'!W25</f>
        <v>104098754313750</v>
      </c>
      <c r="H15" s="20">
        <f>'KEEI BAU - Industry'!X25</f>
        <v>103464247620790</v>
      </c>
      <c r="I15" s="20">
        <f>'KEEI BAU - Industry'!Y25</f>
        <v>102829740927830</v>
      </c>
      <c r="J15" s="20">
        <f>'KEEI BAU - Industry'!Z25</f>
        <v>102195234234870</v>
      </c>
      <c r="K15" s="20">
        <f>'KEEI BAU - Industry'!AA25</f>
        <v>101560727541910</v>
      </c>
      <c r="L15" s="20">
        <f>'KEEI BAU - Industry'!AB25</f>
        <v>100926220848950</v>
      </c>
      <c r="M15" s="20">
        <f>'KEEI BAU - Industry'!AC25</f>
        <v>100648624170780</v>
      </c>
      <c r="N15" s="20">
        <f>'KEEI BAU - Industry'!AD25</f>
        <v>100371027492610</v>
      </c>
      <c r="O15" s="20">
        <f>'KEEI BAU - Industry'!AE25</f>
        <v>100093430814440</v>
      </c>
      <c r="P15" s="20">
        <f>'KEEI BAU - Industry'!AF25</f>
        <v>99815834136270</v>
      </c>
      <c r="Q15" s="20">
        <f>'KEEI BAU - Industry'!AG25</f>
        <v>99538237458099.984</v>
      </c>
      <c r="R15" s="20">
        <f>'KEEI BAU - Industry'!AH25</f>
        <v>99395473452184</v>
      </c>
      <c r="S15" s="20">
        <f>'KEEI BAU - Industry'!AI25</f>
        <v>99252709446268</v>
      </c>
      <c r="T15" s="20">
        <f>'KEEI BAU - Industry'!AJ25</f>
        <v>99109945440352.063</v>
      </c>
      <c r="U15" s="20">
        <f>'KEEI BAU - Industry'!AK25</f>
        <v>98967181434436.063</v>
      </c>
      <c r="V15" s="20">
        <f>'KEEI BAU - Industry'!AL25</f>
        <v>98824417428520</v>
      </c>
      <c r="W15" s="20">
        <f>'KEEI BAU - Industry'!AM25</f>
        <v>98501876526265.375</v>
      </c>
      <c r="X15" s="20">
        <f>'KEEI BAU - Industry'!AN25</f>
        <v>98301910780605.25</v>
      </c>
      <c r="Y15" s="20">
        <f>'KEEI BAU - Industry'!AO25</f>
        <v>98101945034945.125</v>
      </c>
      <c r="Z15" s="20">
        <f>'KEEI BAU - Industry'!AP25</f>
        <v>97901979289285</v>
      </c>
      <c r="AA15" s="20">
        <f>'KEEI BAU - Industry'!AQ25</f>
        <v>97702013543624.938</v>
      </c>
      <c r="AB15" s="20">
        <f>'KEEI BAU - Industry'!AR25</f>
        <v>97502047797964.813</v>
      </c>
      <c r="AC15" s="20">
        <f>'KEEI BAU - Industry'!AS25</f>
        <v>97302082052304.688</v>
      </c>
      <c r="AD15" s="20">
        <f>'KEEI BAU - Industry'!AT25</f>
        <v>97102116306644.563</v>
      </c>
      <c r="AE15" s="20">
        <f>'KEEI BAU - Industry'!AU25</f>
        <v>96902150560984.438</v>
      </c>
      <c r="AF15" s="20">
        <f>'KEEI BAU - Industry'!AV25</f>
        <v>96702184815324.313</v>
      </c>
      <c r="AG15" s="18"/>
    </row>
    <row r="16" spans="1:35" s="14" customFormat="1">
      <c r="A16" s="14" t="s">
        <v>16</v>
      </c>
      <c r="B16" s="20">
        <f>'KEEI BAU - Industry'!R$18*'Non-ferrous Metals Split'!$E$6</f>
        <v>13385046457348.111</v>
      </c>
      <c r="C16" s="20">
        <f>'KEEI BAU - Industry'!S$18*'Non-ferrous Metals Split'!$E$6</f>
        <v>13813226839212.182</v>
      </c>
      <c r="D16" s="20">
        <f>'KEEI BAU - Industry'!T$18*'Non-ferrous Metals Split'!$E$6</f>
        <v>14241407221076.248</v>
      </c>
      <c r="E16" s="20">
        <f>'KEEI BAU - Industry'!U$18*'Non-ferrous Metals Split'!$E$6</f>
        <v>14669587602940.316</v>
      </c>
      <c r="F16" s="20">
        <f>'KEEI BAU - Industry'!V$18*'Non-ferrous Metals Split'!$E$6</f>
        <v>15097767984804.383</v>
      </c>
      <c r="G16" s="20">
        <f>'KEEI BAU - Industry'!W$18*'Non-ferrous Metals Split'!$E$6</f>
        <v>15525948366668.449</v>
      </c>
      <c r="H16" s="20">
        <f>'KEEI BAU - Industry'!X$18*'Non-ferrous Metals Split'!$E$6</f>
        <v>15644036824427.035</v>
      </c>
      <c r="I16" s="20">
        <f>'KEEI BAU - Industry'!Y$18*'Non-ferrous Metals Split'!$E$6</f>
        <v>15762125282185.619</v>
      </c>
      <c r="J16" s="20">
        <f>'KEEI BAU - Industry'!Z$18*'Non-ferrous Metals Split'!$E$6</f>
        <v>15880213739944.203</v>
      </c>
      <c r="K16" s="20">
        <f>'KEEI BAU - Industry'!AA$18*'Non-ferrous Metals Split'!$E$6</f>
        <v>15998302197702.789</v>
      </c>
      <c r="L16" s="20">
        <f>'KEEI BAU - Industry'!AB$18*'Non-ferrous Metals Split'!$E$6</f>
        <v>16116390655461.373</v>
      </c>
      <c r="M16" s="20">
        <f>'KEEI BAU - Industry'!AC$18*'Non-ferrous Metals Split'!$E$6</f>
        <v>16213008484536.578</v>
      </c>
      <c r="N16" s="20">
        <f>'KEEI BAU - Industry'!AD$18*'Non-ferrous Metals Split'!$E$6</f>
        <v>16309626313611.783</v>
      </c>
      <c r="O16" s="20">
        <f>'KEEI BAU - Industry'!AE$18*'Non-ferrous Metals Split'!$E$6</f>
        <v>16406244142686.99</v>
      </c>
      <c r="P16" s="20">
        <f>'KEEI BAU - Industry'!AF$18*'Non-ferrous Metals Split'!$E$6</f>
        <v>16502861971762.195</v>
      </c>
      <c r="Q16" s="20">
        <f>'KEEI BAU - Industry'!AG$18*'Non-ferrous Metals Split'!$E$6</f>
        <v>16599479800837.402</v>
      </c>
      <c r="R16" s="20">
        <f>'KEEI BAU - Industry'!AH$18*'Non-ferrous Metals Split'!$E$6</f>
        <v>16704149115668.873</v>
      </c>
      <c r="S16" s="20">
        <f>'KEEI BAU - Industry'!AI$18*'Non-ferrous Metals Split'!$E$6</f>
        <v>16808818430500.346</v>
      </c>
      <c r="T16" s="20">
        <f>'KEEI BAU - Industry'!AJ$18*'Non-ferrous Metals Split'!$E$6</f>
        <v>16913487745331.818</v>
      </c>
      <c r="U16" s="20">
        <f>'KEEI BAU - Industry'!AK$18*'Non-ferrous Metals Split'!$E$6</f>
        <v>17018157060163.291</v>
      </c>
      <c r="V16" s="20">
        <f>'KEEI BAU - Industry'!AL$18*'Non-ferrous Metals Split'!$E$6</f>
        <v>17122826374994.764</v>
      </c>
      <c r="W16" s="20">
        <f>'KEEI BAU - Industry'!AM$18*'Non-ferrous Metals Split'!$E$6</f>
        <v>17216760375484.547</v>
      </c>
      <c r="X16" s="20">
        <f>'KEEI BAU - Industry'!AN$18*'Non-ferrous Metals Split'!$E$6</f>
        <v>17318013908480.02</v>
      </c>
      <c r="Y16" s="20">
        <f>'KEEI BAU - Industry'!AO$18*'Non-ferrous Metals Split'!$E$6</f>
        <v>17419267441475.492</v>
      </c>
      <c r="Z16" s="20">
        <f>'KEEI BAU - Industry'!AP$18*'Non-ferrous Metals Split'!$E$6</f>
        <v>17520520974470.967</v>
      </c>
      <c r="AA16" s="20">
        <f>'KEEI BAU - Industry'!AQ$18*'Non-ferrous Metals Split'!$E$6</f>
        <v>17621774507466.438</v>
      </c>
      <c r="AB16" s="20">
        <f>'KEEI BAU - Industry'!AR$18*'Non-ferrous Metals Split'!$E$6</f>
        <v>17723028040461.953</v>
      </c>
      <c r="AC16" s="20">
        <f>'KEEI BAU - Industry'!AS$18*'Non-ferrous Metals Split'!$E$6</f>
        <v>17824281573457.426</v>
      </c>
      <c r="AD16" s="20">
        <f>'KEEI BAU - Industry'!AT$18*'Non-ferrous Metals Split'!$E$6</f>
        <v>17925535106452.898</v>
      </c>
      <c r="AE16" s="20">
        <f>'KEEI BAU - Industry'!AU$18*'Non-ferrous Metals Split'!$E$6</f>
        <v>18026788639448.371</v>
      </c>
      <c r="AF16" s="20">
        <f>'KEEI BAU - Industry'!AV$18*'Non-ferrous Metals Split'!$E$6</f>
        <v>18128042172443.844</v>
      </c>
    </row>
    <row r="17" spans="1:33" s="14" customFormat="1">
      <c r="A17" s="14" t="s">
        <v>17</v>
      </c>
      <c r="B17" s="20">
        <f>'KEEI BAU - Industry'!R$18*'Non-ferrous Metals Split'!$E$7</f>
        <v>26170858905322.965</v>
      </c>
      <c r="C17" s="20">
        <f>'KEEI BAU - Industry'!S$18*'Non-ferrous Metals Split'!$E$7</f>
        <v>27008050497858.688</v>
      </c>
      <c r="D17" s="20">
        <f>'KEEI BAU - Industry'!T$18*'Non-ferrous Metals Split'!$E$7</f>
        <v>27845242090394.402</v>
      </c>
      <c r="E17" s="20">
        <f>'KEEI BAU - Industry'!U$18*'Non-ferrous Metals Split'!$E$7</f>
        <v>28682433682930.121</v>
      </c>
      <c r="F17" s="20">
        <f>'KEEI BAU - Industry'!V$18*'Non-ferrous Metals Split'!$E$7</f>
        <v>29519625275465.836</v>
      </c>
      <c r="G17" s="20">
        <f>'KEEI BAU - Industry'!W$18*'Non-ferrous Metals Split'!$E$7</f>
        <v>30356816868001.551</v>
      </c>
      <c r="H17" s="20">
        <f>'KEEI BAU - Industry'!X$18*'Non-ferrous Metals Split'!$E$7</f>
        <v>30587707091370.965</v>
      </c>
      <c r="I17" s="20">
        <f>'KEEI BAU - Industry'!Y$18*'Non-ferrous Metals Split'!$E$7</f>
        <v>30818597314740.383</v>
      </c>
      <c r="J17" s="20">
        <f>'KEEI BAU - Industry'!Z$18*'Non-ferrous Metals Split'!$E$7</f>
        <v>31049487538109.797</v>
      </c>
      <c r="K17" s="20">
        <f>'KEEI BAU - Industry'!AA$18*'Non-ferrous Metals Split'!$E$7</f>
        <v>31280377761479.211</v>
      </c>
      <c r="L17" s="20">
        <f>'KEEI BAU - Industry'!AB$18*'Non-ferrous Metals Split'!$E$7</f>
        <v>31511267984848.629</v>
      </c>
      <c r="M17" s="20">
        <f>'KEEI BAU - Industry'!AC$18*'Non-ferrous Metals Split'!$E$7</f>
        <v>31700178167605.422</v>
      </c>
      <c r="N17" s="20">
        <f>'KEEI BAU - Industry'!AD$18*'Non-ferrous Metals Split'!$E$7</f>
        <v>31889088350362.215</v>
      </c>
      <c r="O17" s="20">
        <f>'KEEI BAU - Industry'!AE$18*'Non-ferrous Metals Split'!$E$7</f>
        <v>32077998533119.012</v>
      </c>
      <c r="P17" s="20">
        <f>'KEEI BAU - Industry'!AF$18*'Non-ferrous Metals Split'!$E$7</f>
        <v>32266908715875.805</v>
      </c>
      <c r="Q17" s="20">
        <f>'KEEI BAU - Industry'!AG$18*'Non-ferrous Metals Split'!$E$7</f>
        <v>32455818898632.605</v>
      </c>
      <c r="R17" s="20">
        <f>'KEEI BAU - Industry'!AH$18*'Non-ferrous Metals Split'!$E$7</f>
        <v>32660471596619.125</v>
      </c>
      <c r="S17" s="20">
        <f>'KEEI BAU - Industry'!AI$18*'Non-ferrous Metals Split'!$E$7</f>
        <v>32865124294605.652</v>
      </c>
      <c r="T17" s="20">
        <f>'KEEI BAU - Industry'!AJ$18*'Non-ferrous Metals Split'!$E$7</f>
        <v>33069776992592.18</v>
      </c>
      <c r="U17" s="20">
        <f>'KEEI BAU - Industry'!AK$18*'Non-ferrous Metals Split'!$E$7</f>
        <v>33274429690578.707</v>
      </c>
      <c r="V17" s="20">
        <f>'KEEI BAU - Industry'!AL$18*'Non-ferrous Metals Split'!$E$7</f>
        <v>33479082388565.234</v>
      </c>
      <c r="W17" s="20">
        <f>'KEEI BAU - Industry'!AM$18*'Non-ferrous Metals Split'!$E$7</f>
        <v>33662745066245.453</v>
      </c>
      <c r="X17" s="20">
        <f>'KEEI BAU - Industry'!AN$18*'Non-ferrous Metals Split'!$E$7</f>
        <v>33860719121407.23</v>
      </c>
      <c r="Y17" s="20">
        <f>'KEEI BAU - Industry'!AO$18*'Non-ferrous Metals Split'!$E$7</f>
        <v>34058693176569.008</v>
      </c>
      <c r="Z17" s="20">
        <f>'KEEI BAU - Industry'!AP$18*'Non-ferrous Metals Split'!$E$7</f>
        <v>34256667231730.785</v>
      </c>
      <c r="AA17" s="20">
        <f>'KEEI BAU - Industry'!AQ$18*'Non-ferrous Metals Split'!$E$7</f>
        <v>34454641286892.563</v>
      </c>
      <c r="AB17" s="20">
        <f>'KEEI BAU - Industry'!AR$18*'Non-ferrous Metals Split'!$E$7</f>
        <v>34652615342054.422</v>
      </c>
      <c r="AC17" s="20">
        <f>'KEEI BAU - Industry'!AS$18*'Non-ferrous Metals Split'!$E$7</f>
        <v>34850589397216.199</v>
      </c>
      <c r="AD17" s="20">
        <f>'KEEI BAU - Industry'!AT$18*'Non-ferrous Metals Split'!$E$7</f>
        <v>35048563452377.977</v>
      </c>
      <c r="AE17" s="20">
        <f>'KEEI BAU - Industry'!AU$18*'Non-ferrous Metals Split'!$E$7</f>
        <v>35246537507539.75</v>
      </c>
      <c r="AF17" s="20">
        <f>'KEEI BAU - Industry'!AV$18*'Non-ferrous Metals Split'!$E$7</f>
        <v>35444511562701.531</v>
      </c>
    </row>
    <row r="18" spans="1:33" s="14" customFormat="1">
      <c r="A18" s="14" t="s">
        <v>18</v>
      </c>
      <c r="B18" s="20">
        <f>'KEEI BAU - Industry'!R$32*'Machinery Split'!$E6</f>
        <v>192637186829205.59</v>
      </c>
      <c r="C18" s="20">
        <f>'KEEI BAU - Industry'!S$32*'Machinery Split'!$E6</f>
        <v>201398099681835.91</v>
      </c>
      <c r="D18" s="20">
        <f>'KEEI BAU - Industry'!T$32*'Machinery Split'!$E6</f>
        <v>210159012534466.25</v>
      </c>
      <c r="E18" s="20">
        <f>'KEEI BAU - Industry'!U$32*'Machinery Split'!$E6</f>
        <v>218919925387096.59</v>
      </c>
      <c r="F18" s="20">
        <f>'KEEI BAU - Industry'!V$32*'Machinery Split'!$E6</f>
        <v>227680838239726.91</v>
      </c>
      <c r="G18" s="20">
        <f>'KEEI BAU - Industry'!W$32*'Machinery Split'!$E6</f>
        <v>236441751092357.22</v>
      </c>
      <c r="H18" s="20">
        <f>'KEEI BAU - Industry'!X$32*'Machinery Split'!$E6</f>
        <v>240731891732814.81</v>
      </c>
      <c r="I18" s="20">
        <f>'KEEI BAU - Industry'!Y$32*'Machinery Split'!$E6</f>
        <v>245022032373273.53</v>
      </c>
      <c r="J18" s="20">
        <f>'KEEI BAU - Industry'!Z$32*'Machinery Split'!$E6</f>
        <v>249312173013732.22</v>
      </c>
      <c r="K18" s="20">
        <f>'KEEI BAU - Industry'!AA$32*'Machinery Split'!$E6</f>
        <v>253602313654190.94</v>
      </c>
      <c r="L18" s="20">
        <f>'KEEI BAU - Industry'!AB$32*'Machinery Split'!$E6</f>
        <v>257892454294650.75</v>
      </c>
      <c r="M18" s="20">
        <f>'KEEI BAU - Industry'!AC$32*'Machinery Split'!$E6</f>
        <v>261474171711402.94</v>
      </c>
      <c r="N18" s="20">
        <f>'KEEI BAU - Industry'!AD$32*'Machinery Split'!$E6</f>
        <v>265055889128155.13</v>
      </c>
      <c r="O18" s="20">
        <f>'KEEI BAU - Industry'!AE$32*'Machinery Split'!$E6</f>
        <v>268637606544907.31</v>
      </c>
      <c r="P18" s="20">
        <f>'KEEI BAU - Industry'!AF$32*'Machinery Split'!$E6</f>
        <v>272219323961659.5</v>
      </c>
      <c r="Q18" s="20">
        <f>'KEEI BAU - Industry'!AG$32*'Machinery Split'!$E6</f>
        <v>275801041378411.69</v>
      </c>
      <c r="R18" s="20">
        <f>'KEEI BAU - Industry'!AH$32*'Machinery Split'!$E6</f>
        <v>279488362257082.84</v>
      </c>
      <c r="S18" s="20">
        <f>'KEEI BAU - Industry'!AI$32*'Machinery Split'!$E6</f>
        <v>283175683135754</v>
      </c>
      <c r="T18" s="20">
        <f>'KEEI BAU - Industry'!AJ$32*'Machinery Split'!$E6</f>
        <v>286863004014425.19</v>
      </c>
      <c r="U18" s="20">
        <f>'KEEI BAU - Industry'!AK$32*'Machinery Split'!$E6</f>
        <v>290550324893096.38</v>
      </c>
      <c r="V18" s="20">
        <f>'KEEI BAU - Industry'!AL$32*'Machinery Split'!$E6</f>
        <v>294237645771767.5</v>
      </c>
      <c r="W18" s="20">
        <f>'KEEI BAU - Industry'!AM$32*'Machinery Split'!$E6</f>
        <v>297784162034546.75</v>
      </c>
      <c r="X18" s="20">
        <f>'KEEI BAU - Industry'!AN$32*'Machinery Split'!$E6</f>
        <v>301426681444524.88</v>
      </c>
      <c r="Y18" s="20">
        <f>'KEEI BAU - Industry'!AO$32*'Machinery Split'!$E6</f>
        <v>305069200854504.19</v>
      </c>
      <c r="Z18" s="20">
        <f>'KEEI BAU - Industry'!AP$32*'Machinery Split'!$E6</f>
        <v>308711720264482.31</v>
      </c>
      <c r="AA18" s="20">
        <f>'KEEI BAU - Industry'!AQ$32*'Machinery Split'!$E6</f>
        <v>312354239674460.5</v>
      </c>
      <c r="AB18" s="20">
        <f>'KEEI BAU - Industry'!AR$32*'Machinery Split'!$E6</f>
        <v>315996759084438.69</v>
      </c>
      <c r="AC18" s="20">
        <f>'KEEI BAU - Industry'!AS$32*'Machinery Split'!$E6</f>
        <v>319639278494416.81</v>
      </c>
      <c r="AD18" s="20">
        <f>'KEEI BAU - Industry'!AT$32*'Machinery Split'!$E6</f>
        <v>323281797904395</v>
      </c>
      <c r="AE18" s="20">
        <f>'KEEI BAU - Industry'!AU$32*'Machinery Split'!$E6</f>
        <v>326924317314373.19</v>
      </c>
      <c r="AF18" s="20">
        <f>'KEEI BAU - Industry'!AV$32*'Machinery Split'!$E6</f>
        <v>330566836724351.31</v>
      </c>
      <c r="AG18" s="20"/>
    </row>
    <row r="19" spans="1:33" s="14" customFormat="1">
      <c r="A19" s="14" t="s">
        <v>19</v>
      </c>
      <c r="B19" s="20">
        <f>'KEEI BAU - Industry'!R$32*'Machinery Split'!$E7</f>
        <v>33545824591684.805</v>
      </c>
      <c r="C19" s="20">
        <f>'KEEI BAU - Industry'!S$32*'Machinery Split'!$E7</f>
        <v>35071449268076.813</v>
      </c>
      <c r="D19" s="20">
        <f>'KEEI BAU - Industry'!T$32*'Machinery Split'!$E7</f>
        <v>36597073944468.82</v>
      </c>
      <c r="E19" s="20">
        <f>'KEEI BAU - Industry'!U$32*'Machinery Split'!$E7</f>
        <v>38122698620860.836</v>
      </c>
      <c r="F19" s="20">
        <f>'KEEI BAU - Industry'!V$32*'Machinery Split'!$E7</f>
        <v>39648323297252.844</v>
      </c>
      <c r="G19" s="20">
        <f>'KEEI BAU - Industry'!W$32*'Machinery Split'!$E7</f>
        <v>41173947973644.852</v>
      </c>
      <c r="H19" s="20">
        <f>'KEEI BAU - Industry'!X$32*'Machinery Split'!$E7</f>
        <v>41921032727981.75</v>
      </c>
      <c r="I19" s="20">
        <f>'KEEI BAU - Industry'!Y$32*'Machinery Split'!$E7</f>
        <v>42668117482318.844</v>
      </c>
      <c r="J19" s="20">
        <f>'KEEI BAU - Industry'!Z$32*'Machinery Split'!$E7</f>
        <v>43415202236655.938</v>
      </c>
      <c r="K19" s="20">
        <f>'KEEI BAU - Industry'!AA$32*'Machinery Split'!$E7</f>
        <v>44162286990993.031</v>
      </c>
      <c r="L19" s="20">
        <f>'KEEI BAU - Industry'!AB$32*'Machinery Split'!$E7</f>
        <v>44909371745330.32</v>
      </c>
      <c r="M19" s="20">
        <f>'KEEI BAU - Industry'!AC$32*'Machinery Split'!$E7</f>
        <v>45533091735105.086</v>
      </c>
      <c r="N19" s="20">
        <f>'KEEI BAU - Industry'!AD$32*'Machinery Split'!$E7</f>
        <v>46156811724879.844</v>
      </c>
      <c r="O19" s="20">
        <f>'KEEI BAU - Industry'!AE$32*'Machinery Split'!$E7</f>
        <v>46780531714654.609</v>
      </c>
      <c r="P19" s="20">
        <f>'KEEI BAU - Industry'!AF$32*'Machinery Split'!$E7</f>
        <v>47404251704429.375</v>
      </c>
      <c r="Q19" s="20">
        <f>'KEEI BAU - Industry'!AG$32*'Machinery Split'!$E7</f>
        <v>48027971694204.141</v>
      </c>
      <c r="R19" s="20">
        <f>'KEEI BAU - Industry'!AH$32*'Machinery Split'!$E7</f>
        <v>48670081462547.195</v>
      </c>
      <c r="S19" s="20">
        <f>'KEEI BAU - Industry'!AI$32*'Machinery Split'!$E7</f>
        <v>49312191230890.258</v>
      </c>
      <c r="T19" s="20">
        <f>'KEEI BAU - Industry'!AJ$32*'Machinery Split'!$E7</f>
        <v>49954300999233.32</v>
      </c>
      <c r="U19" s="20">
        <f>'KEEI BAU - Industry'!AK$32*'Machinery Split'!$E7</f>
        <v>50596410767576.383</v>
      </c>
      <c r="V19" s="20">
        <f>'KEEI BAU - Industry'!AL$32*'Machinery Split'!$E7</f>
        <v>51238520535919.445</v>
      </c>
      <c r="W19" s="20">
        <f>'KEEI BAU - Industry'!AM$32*'Machinery Split'!$E7</f>
        <v>51856110599504.773</v>
      </c>
      <c r="X19" s="20">
        <f>'KEEI BAU - Industry'!AN$32*'Machinery Split'!$E7</f>
        <v>52490418643606.719</v>
      </c>
      <c r="Y19" s="20">
        <f>'KEEI BAU - Industry'!AO$32*'Machinery Split'!$E7</f>
        <v>53124726687708.859</v>
      </c>
      <c r="Z19" s="20">
        <f>'KEEI BAU - Industry'!AP$32*'Machinery Split'!$E7</f>
        <v>53759034731810.813</v>
      </c>
      <c r="AA19" s="20">
        <f>'KEEI BAU - Industry'!AQ$32*'Machinery Split'!$E7</f>
        <v>54393342775912.758</v>
      </c>
      <c r="AB19" s="20">
        <f>'KEEI BAU - Industry'!AR$32*'Machinery Split'!$E7</f>
        <v>55027650820014.703</v>
      </c>
      <c r="AC19" s="20">
        <f>'KEEI BAU - Industry'!AS$32*'Machinery Split'!$E7</f>
        <v>55661958864116.648</v>
      </c>
      <c r="AD19" s="20">
        <f>'KEEI BAU - Industry'!AT$32*'Machinery Split'!$E7</f>
        <v>56296266908218.602</v>
      </c>
      <c r="AE19" s="20">
        <f>'KEEI BAU - Industry'!AU$32*'Machinery Split'!$E7</f>
        <v>56930574952320.547</v>
      </c>
      <c r="AF19" s="20">
        <f>'KEEI BAU - Industry'!AV$32*'Machinery Split'!$E7</f>
        <v>57564882996422.492</v>
      </c>
    </row>
    <row r="20" spans="1:33" s="14" customFormat="1">
      <c r="A20" s="14" t="s">
        <v>20</v>
      </c>
      <c r="B20" s="20">
        <f>'KEEI BAU - Industry'!R$32*'Machinery Split'!$E8</f>
        <v>52369204288318.344</v>
      </c>
      <c r="C20" s="20">
        <f>'KEEI BAU - Industry'!S$32*'Machinery Split'!$E8</f>
        <v>54750894150402.602</v>
      </c>
      <c r="D20" s="20">
        <f>'KEEI BAU - Industry'!T$32*'Machinery Split'!$E8</f>
        <v>57132584012486.867</v>
      </c>
      <c r="E20" s="20">
        <f>'KEEI BAU - Industry'!U$32*'Machinery Split'!$E8</f>
        <v>59514273874571.141</v>
      </c>
      <c r="F20" s="20">
        <f>'KEEI BAU - Industry'!V$32*'Machinery Split'!$E8</f>
        <v>61895963736655.398</v>
      </c>
      <c r="G20" s="20">
        <f>'KEEI BAU - Industry'!W$32*'Machinery Split'!$E8</f>
        <v>64277653598739.664</v>
      </c>
      <c r="H20" s="20">
        <f>'KEEI BAU - Industry'!X$32*'Machinery Split'!$E8</f>
        <v>65443945815335.086</v>
      </c>
      <c r="I20" s="20">
        <f>'KEEI BAU - Industry'!Y$32*'Machinery Split'!$E8</f>
        <v>66610238031930.813</v>
      </c>
      <c r="J20" s="20">
        <f>'KEEI BAU - Industry'!Z$32*'Machinery Split'!$E8</f>
        <v>67776530248526.531</v>
      </c>
      <c r="K20" s="20">
        <f>'KEEI BAU - Industry'!AA$32*'Machinery Split'!$E8</f>
        <v>68942822465122.258</v>
      </c>
      <c r="L20" s="20">
        <f>'KEEI BAU - Industry'!AB$32*'Machinery Split'!$E8</f>
        <v>70109114681718.281</v>
      </c>
      <c r="M20" s="20">
        <f>'KEEI BAU - Industry'!AC$32*'Machinery Split'!$E8</f>
        <v>71082819157932.563</v>
      </c>
      <c r="N20" s="20">
        <f>'KEEI BAU - Industry'!AD$32*'Machinery Split'!$E8</f>
        <v>72056523634146.828</v>
      </c>
      <c r="O20" s="20">
        <f>'KEEI BAU - Industry'!AE$32*'Machinery Split'!$E8</f>
        <v>73030228110361.109</v>
      </c>
      <c r="P20" s="20">
        <f>'KEEI BAU - Industry'!AF$32*'Machinery Split'!$E8</f>
        <v>74003932586575.375</v>
      </c>
      <c r="Q20" s="20">
        <f>'KEEI BAU - Industry'!AG$32*'Machinery Split'!$E8</f>
        <v>74977637062789.656</v>
      </c>
      <c r="R20" s="20">
        <f>'KEEI BAU - Industry'!AH$32*'Machinery Split'!$E8</f>
        <v>75980050270489.359</v>
      </c>
      <c r="S20" s="20">
        <f>'KEEI BAU - Industry'!AI$32*'Machinery Split'!$E8</f>
        <v>76982463478189.078</v>
      </c>
      <c r="T20" s="20">
        <f>'KEEI BAU - Industry'!AJ$32*'Machinery Split'!$E8</f>
        <v>77984876685888.781</v>
      </c>
      <c r="U20" s="20">
        <f>'KEEI BAU - Industry'!AK$32*'Machinery Split'!$E8</f>
        <v>78987289893588.484</v>
      </c>
      <c r="V20" s="20">
        <f>'KEEI BAU - Industry'!AL$32*'Machinery Split'!$E8</f>
        <v>79989703101288.203</v>
      </c>
      <c r="W20" s="20">
        <f>'KEEI BAU - Industry'!AM$32*'Machinery Split'!$E8</f>
        <v>80953838000340.656</v>
      </c>
      <c r="X20" s="20">
        <f>'KEEI BAU - Industry'!AN$32*'Machinery Split'!$E8</f>
        <v>81944071746198.047</v>
      </c>
      <c r="Y20" s="20">
        <f>'KEEI BAU - Industry'!AO$32*'Machinery Split'!$E8</f>
        <v>82934305492055.719</v>
      </c>
      <c r="Z20" s="20">
        <f>'KEEI BAU - Industry'!AP$32*'Machinery Split'!$E8</f>
        <v>83924539237913.094</v>
      </c>
      <c r="AA20" s="20">
        <f>'KEEI BAU - Industry'!AQ$32*'Machinery Split'!$E8</f>
        <v>84914772983770.469</v>
      </c>
      <c r="AB20" s="20">
        <f>'KEEI BAU - Industry'!AR$32*'Machinery Split'!$E8</f>
        <v>85905006729627.844</v>
      </c>
      <c r="AC20" s="20">
        <f>'KEEI BAU - Industry'!AS$32*'Machinery Split'!$E8</f>
        <v>86895240475485.219</v>
      </c>
      <c r="AD20" s="20">
        <f>'KEEI BAU - Industry'!AT$32*'Machinery Split'!$E8</f>
        <v>87885474221342.594</v>
      </c>
      <c r="AE20" s="20">
        <f>'KEEI BAU - Industry'!AU$32*'Machinery Split'!$E8</f>
        <v>88875707967199.969</v>
      </c>
      <c r="AF20" s="20">
        <f>'KEEI BAU - Industry'!AV$32*'Machinery Split'!$E8</f>
        <v>89865941713057.344</v>
      </c>
      <c r="AG20" s="18"/>
    </row>
    <row r="21" spans="1:33" s="14" customFormat="1">
      <c r="A21" s="14" t="s">
        <v>21</v>
      </c>
      <c r="B21" s="20">
        <f>'KEEI BAU - Industry'!R$32*'Machinery Split'!$E9</f>
        <v>54677648064913.984</v>
      </c>
      <c r="C21" s="20">
        <f>'KEEI BAU - Industry'!S$32*'Machinery Split'!$E9</f>
        <v>57164323236869.289</v>
      </c>
      <c r="D21" s="20">
        <f>'KEEI BAU - Industry'!T$32*'Machinery Split'!$E9</f>
        <v>59650998408824.609</v>
      </c>
      <c r="E21" s="20">
        <f>'KEEI BAU - Industry'!U$32*'Machinery Split'!$E9</f>
        <v>62137673580779.922</v>
      </c>
      <c r="F21" s="20">
        <f>'KEEI BAU - Industry'!V$32*'Machinery Split'!$E9</f>
        <v>64624348752735.234</v>
      </c>
      <c r="G21" s="20">
        <f>'KEEI BAU - Industry'!W$32*'Machinery Split'!$E9</f>
        <v>67111023924690.547</v>
      </c>
      <c r="H21" s="20">
        <f>'KEEI BAU - Industry'!X$32*'Machinery Split'!$E9</f>
        <v>68328726508231.188</v>
      </c>
      <c r="I21" s="20">
        <f>'KEEI BAU - Industry'!Y$32*'Machinery Split'!$E9</f>
        <v>69546429091772.148</v>
      </c>
      <c r="J21" s="20">
        <f>'KEEI BAU - Industry'!Z$32*'Machinery Split'!$E9</f>
        <v>70764131675313.109</v>
      </c>
      <c r="K21" s="20">
        <f>'KEEI BAU - Industry'!AA$32*'Machinery Split'!$E9</f>
        <v>71981834258854.063</v>
      </c>
      <c r="L21" s="20">
        <f>'KEEI BAU - Industry'!AB$32*'Machinery Split'!$E9</f>
        <v>73199536842395.328</v>
      </c>
      <c r="M21" s="20">
        <f>'KEEI BAU - Industry'!AC$32*'Machinery Split'!$E9</f>
        <v>74216162383936.188</v>
      </c>
      <c r="N21" s="20">
        <f>'KEEI BAU - Industry'!AD$32*'Machinery Split'!$E9</f>
        <v>75232787925477.047</v>
      </c>
      <c r="O21" s="20">
        <f>'KEEI BAU - Industry'!AE$32*'Machinery Split'!$E9</f>
        <v>76249413467017.906</v>
      </c>
      <c r="P21" s="20">
        <f>'KEEI BAU - Industry'!AF$32*'Machinery Split'!$E9</f>
        <v>77266039008558.766</v>
      </c>
      <c r="Q21" s="20">
        <f>'KEEI BAU - Industry'!AG$32*'Machinery Split'!$E9</f>
        <v>78282664550099.625</v>
      </c>
      <c r="R21" s="20">
        <f>'KEEI BAU - Industry'!AH$32*'Machinery Split'!$E9</f>
        <v>79329264309081.5</v>
      </c>
      <c r="S21" s="20">
        <f>'KEEI BAU - Industry'!AI$32*'Machinery Split'!$E9</f>
        <v>80375864068063.359</v>
      </c>
      <c r="T21" s="20">
        <f>'KEEI BAU - Industry'!AJ$32*'Machinery Split'!$E9</f>
        <v>81422463827045.234</v>
      </c>
      <c r="U21" s="20">
        <f>'KEEI BAU - Industry'!AK$32*'Machinery Split'!$E9</f>
        <v>82469063586027.109</v>
      </c>
      <c r="V21" s="20">
        <f>'KEEI BAU - Industry'!AL$32*'Machinery Split'!$E9</f>
        <v>83515663345008.969</v>
      </c>
      <c r="W21" s="20">
        <f>'KEEI BAU - Industry'!AM$32*'Machinery Split'!$E9</f>
        <v>84522297480736.156</v>
      </c>
      <c r="X21" s="20">
        <f>'KEEI BAU - Industry'!AN$32*'Machinery Split'!$E9</f>
        <v>85556180905046.063</v>
      </c>
      <c r="Y21" s="20">
        <f>'KEEI BAU - Industry'!AO$32*'Machinery Split'!$E9</f>
        <v>86590064329356.266</v>
      </c>
      <c r="Z21" s="20">
        <f>'KEEI BAU - Industry'!AP$32*'Machinery Split'!$E9</f>
        <v>87623947753666.172</v>
      </c>
      <c r="AA21" s="20">
        <f>'KEEI BAU - Industry'!AQ$32*'Machinery Split'!$E9</f>
        <v>88657831177976.063</v>
      </c>
      <c r="AB21" s="20">
        <f>'KEEI BAU - Industry'!AR$32*'Machinery Split'!$E9</f>
        <v>89691714602285.953</v>
      </c>
      <c r="AC21" s="20">
        <f>'KEEI BAU - Industry'!AS$32*'Machinery Split'!$E9</f>
        <v>90725598026595.859</v>
      </c>
      <c r="AD21" s="20">
        <f>'KEEI BAU - Industry'!AT$32*'Machinery Split'!$E9</f>
        <v>91759481450905.75</v>
      </c>
      <c r="AE21" s="20">
        <f>'KEEI BAU - Industry'!AU$32*'Machinery Split'!$E9</f>
        <v>92793364875215.641</v>
      </c>
      <c r="AF21" s="20">
        <f>'KEEI BAU - Industry'!AV$32*'Machinery Split'!$E9</f>
        <v>93827248299525.547</v>
      </c>
    </row>
    <row r="22" spans="1:33" s="14" customFormat="1">
      <c r="A22" s="14" t="s">
        <v>22</v>
      </c>
      <c r="B22" s="20">
        <f>'KEEI BAU - Industry'!R$32*'Machinery Split'!$E10</f>
        <v>14001890190217.949</v>
      </c>
      <c r="C22" s="20">
        <f>'KEEI BAU - Industry'!S$32*'Machinery Split'!$E10</f>
        <v>14638679699801.885</v>
      </c>
      <c r="D22" s="20">
        <f>'KEEI BAU - Industry'!T$32*'Machinery Split'!$E10</f>
        <v>15275469209385.82</v>
      </c>
      <c r="E22" s="20">
        <f>'KEEI BAU - Industry'!U$32*'Machinery Split'!$E10</f>
        <v>15912258718969.758</v>
      </c>
      <c r="F22" s="20">
        <f>'KEEI BAU - Industry'!V$32*'Machinery Split'!$E10</f>
        <v>16549048228553.693</v>
      </c>
      <c r="G22" s="20">
        <f>'KEEI BAU - Industry'!W$32*'Machinery Split'!$E10</f>
        <v>17185837738137.629</v>
      </c>
      <c r="H22" s="20">
        <f>'KEEI BAU - Industry'!X$32*'Machinery Split'!$E10</f>
        <v>17497667863655.074</v>
      </c>
      <c r="I22" s="20">
        <f>'KEEI BAU - Industry'!Y$32*'Machinery Split'!$E10</f>
        <v>17809497989172.598</v>
      </c>
      <c r="J22" s="20">
        <f>'KEEI BAU - Industry'!Z$32*'Machinery Split'!$E10</f>
        <v>18121328114690.121</v>
      </c>
      <c r="K22" s="20">
        <f>'KEEI BAU - Industry'!AA$32*'Machinery Split'!$E10</f>
        <v>18433158240207.648</v>
      </c>
      <c r="L22" s="20">
        <f>'KEEI BAU - Industry'!AB$32*'Machinery Split'!$E10</f>
        <v>18744988365725.254</v>
      </c>
      <c r="M22" s="20">
        <f>'KEEI BAU - Industry'!AC$32*'Machinery Split'!$E10</f>
        <v>19005326542311.164</v>
      </c>
      <c r="N22" s="20">
        <f>'KEEI BAU - Industry'!AD$32*'Machinery Split'!$E10</f>
        <v>19265664718897.078</v>
      </c>
      <c r="O22" s="20">
        <f>'KEEI BAU - Industry'!AE$32*'Machinery Split'!$E10</f>
        <v>19526002895482.992</v>
      </c>
      <c r="P22" s="20">
        <f>'KEEI BAU - Industry'!AF$32*'Machinery Split'!$E10</f>
        <v>19786341072068.906</v>
      </c>
      <c r="Q22" s="20">
        <f>'KEEI BAU - Industry'!AG$32*'Machinery Split'!$E10</f>
        <v>20046679248654.816</v>
      </c>
      <c r="R22" s="20">
        <f>'KEEI BAU - Industry'!AH$32*'Machinery Split'!$E10</f>
        <v>20314693243715.008</v>
      </c>
      <c r="S22" s="20">
        <f>'KEEI BAU - Industry'!AI$32*'Machinery Split'!$E10</f>
        <v>20582707238775.199</v>
      </c>
      <c r="T22" s="20">
        <f>'KEEI BAU - Industry'!AJ$32*'Machinery Split'!$E10</f>
        <v>20850721233835.391</v>
      </c>
      <c r="U22" s="20">
        <f>'KEEI BAU - Industry'!AK$32*'Machinery Split'!$E10</f>
        <v>21118735228895.578</v>
      </c>
      <c r="V22" s="20">
        <f>'KEEI BAU - Industry'!AL$32*'Machinery Split'!$E10</f>
        <v>21386749223955.77</v>
      </c>
      <c r="W22" s="20">
        <f>'KEEI BAU - Industry'!AM$32*'Machinery Split'!$E10</f>
        <v>21644528794383.59</v>
      </c>
      <c r="X22" s="20">
        <f>'KEEI BAU - Industry'!AN$32*'Machinery Split'!$E10</f>
        <v>21909286381606.199</v>
      </c>
      <c r="Y22" s="20">
        <f>'KEEI BAU - Industry'!AO$32*'Machinery Split'!$E10</f>
        <v>22174043968828.891</v>
      </c>
      <c r="Z22" s="20">
        <f>'KEEI BAU - Industry'!AP$32*'Machinery Split'!$E10</f>
        <v>22438801556051.504</v>
      </c>
      <c r="AA22" s="20">
        <f>'KEEI BAU - Industry'!AQ$32*'Machinery Split'!$E10</f>
        <v>22703559143274.113</v>
      </c>
      <c r="AB22" s="20">
        <f>'KEEI BAU - Industry'!AR$32*'Machinery Split'!$E10</f>
        <v>22968316730496.727</v>
      </c>
      <c r="AC22" s="20">
        <f>'KEEI BAU - Industry'!AS$32*'Machinery Split'!$E10</f>
        <v>23233074317719.336</v>
      </c>
      <c r="AD22" s="20">
        <f>'KEEI BAU - Industry'!AT$32*'Machinery Split'!$E10</f>
        <v>23497831904941.945</v>
      </c>
      <c r="AE22" s="20">
        <f>'KEEI BAU - Industry'!AU$32*'Machinery Split'!$E10</f>
        <v>23762589492164.559</v>
      </c>
      <c r="AF22" s="20">
        <f>'KEEI BAU - Industry'!AV$32*'Machinery Split'!$E10</f>
        <v>24027347079387.168</v>
      </c>
      <c r="AG22" s="17"/>
    </row>
    <row r="23" spans="1:33" s="14" customFormat="1">
      <c r="A23" s="14" t="s">
        <v>23</v>
      </c>
      <c r="B23" s="20">
        <f>'KEEI BAU - Industry'!R$39*'Others Split'!$E$14</f>
        <v>13649136967668.264</v>
      </c>
      <c r="C23" s="20">
        <f>'KEEI BAU - Industry'!S$39*'Others Split'!$E$14</f>
        <v>14150719212309.693</v>
      </c>
      <c r="D23" s="20">
        <f>'KEEI BAU - Industry'!T$39*'Others Split'!$E$14</f>
        <v>14652301456951.119</v>
      </c>
      <c r="E23" s="20">
        <f>'KEEI BAU - Industry'!U$39*'Others Split'!$E$14</f>
        <v>15153883701592.547</v>
      </c>
      <c r="F23" s="20">
        <f>'KEEI BAU - Industry'!V$39*'Others Split'!$E$14</f>
        <v>15655465946233.975</v>
      </c>
      <c r="G23" s="20">
        <f>'KEEI BAU - Industry'!W$39*'Others Split'!$E$14</f>
        <v>16157048190875.402</v>
      </c>
      <c r="H23" s="20">
        <f>'KEEI BAU - Industry'!X$39*'Others Split'!$E$14</f>
        <v>16287168773479.324</v>
      </c>
      <c r="I23" s="20">
        <f>'KEEI BAU - Industry'!Y$39*'Others Split'!$E$14</f>
        <v>16417289356083.244</v>
      </c>
      <c r="J23" s="20">
        <f>'KEEI BAU - Industry'!Z$39*'Others Split'!$E$14</f>
        <v>16547409938687.164</v>
      </c>
      <c r="K23" s="20">
        <f>'KEEI BAU - Industry'!AA$39*'Others Split'!$E$14</f>
        <v>16677530521291.084</v>
      </c>
      <c r="L23" s="20">
        <f>'KEEI BAU - Industry'!AB$39*'Others Split'!$E$14</f>
        <v>16807651103895.004</v>
      </c>
      <c r="M23" s="20">
        <f>'KEEI BAU - Industry'!AC$39*'Others Split'!$E$14</f>
        <v>16876394053195.188</v>
      </c>
      <c r="N23" s="20">
        <f>'KEEI BAU - Industry'!AD$39*'Others Split'!$E$14</f>
        <v>16945137002495.371</v>
      </c>
      <c r="O23" s="20">
        <f>'KEEI BAU - Industry'!AE$39*'Others Split'!$E$14</f>
        <v>17013879951795.555</v>
      </c>
      <c r="P23" s="20">
        <f>'KEEI BAU - Industry'!AF$39*'Others Split'!$E$14</f>
        <v>17082622901095.74</v>
      </c>
      <c r="Q23" s="20">
        <f>'KEEI BAU - Industry'!AG$39*'Others Split'!$E$14</f>
        <v>17151365850395.926</v>
      </c>
      <c r="R23" s="20">
        <f>'KEEI BAU - Industry'!AH$39*'Others Split'!$E$14</f>
        <v>17200467957038.912</v>
      </c>
      <c r="S23" s="20">
        <f>'KEEI BAU - Industry'!AI$39*'Others Split'!$E$14</f>
        <v>17249570063681.9</v>
      </c>
      <c r="T23" s="20">
        <f>'KEEI BAU - Industry'!AJ$39*'Others Split'!$E$14</f>
        <v>17298672170324.889</v>
      </c>
      <c r="U23" s="20">
        <f>'KEEI BAU - Industry'!AK$39*'Others Split'!$E$14</f>
        <v>17347774276967.877</v>
      </c>
      <c r="V23" s="20">
        <f>'KEEI BAU - Industry'!AL$39*'Others Split'!$E$14</f>
        <v>17396876383610.863</v>
      </c>
      <c r="W23" s="20">
        <f>'KEEI BAU - Industry'!AM$39*'Others Split'!$E$14</f>
        <v>17472166280463.459</v>
      </c>
      <c r="X23" s="20">
        <f>'KEEI BAU - Industry'!AN$39*'Others Split'!$E$14</f>
        <v>17529600865809.488</v>
      </c>
      <c r="Y23" s="20">
        <f>'KEEI BAU - Industry'!AO$39*'Others Split'!$E$14</f>
        <v>17587035451155.533</v>
      </c>
      <c r="Z23" s="20">
        <f>'KEEI BAU - Industry'!AP$39*'Others Split'!$E$14</f>
        <v>17644470036501.578</v>
      </c>
      <c r="AA23" s="20">
        <f>'KEEI BAU - Industry'!AQ$39*'Others Split'!$E$14</f>
        <v>17701904621847.621</v>
      </c>
      <c r="AB23" s="20">
        <f>'KEEI BAU - Industry'!AR$39*'Others Split'!$E$14</f>
        <v>17759339207193.652</v>
      </c>
      <c r="AC23" s="20">
        <f>'KEEI BAU - Industry'!AS$39*'Others Split'!$E$14</f>
        <v>17816773792539.695</v>
      </c>
      <c r="AD23" s="20">
        <f>'KEEI BAU - Industry'!AT$39*'Others Split'!$E$14</f>
        <v>17874208377885.738</v>
      </c>
      <c r="AE23" s="20">
        <f>'KEEI BAU - Industry'!AU$39*'Others Split'!$E$14</f>
        <v>17931642963231.785</v>
      </c>
      <c r="AF23" s="20">
        <f>'KEEI BAU - Industry'!AV$39*'Others Split'!$E$14</f>
        <v>17989077548577.828</v>
      </c>
      <c r="AG23" s="17"/>
    </row>
    <row r="24" spans="1:33" s="14" customFormat="1">
      <c r="A24" s="1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17"/>
    </row>
    <row r="25" spans="1:33" s="14" customFormat="1">
      <c r="A25" s="14" t="s">
        <v>25</v>
      </c>
      <c r="B25" s="20">
        <f>'Water and Waste'!C34*(1+'Water and Waste'!D40)*(1+'Water and Waste'!E40)</f>
        <v>4053972007121.0981</v>
      </c>
      <c r="C25" s="20">
        <f>B25*(1+'Water and Waste'!F40)</f>
        <v>4058025979128.2188</v>
      </c>
      <c r="D25" s="20">
        <f>C25*(1+'Water and Waste'!G40)</f>
        <v>4062084005107.3467</v>
      </c>
      <c r="E25" s="20">
        <f>D25*(1+'Water and Waste'!H40)</f>
        <v>4066146089112.4536</v>
      </c>
      <c r="F25" s="20">
        <f>E25*(1+'Water and Waste'!I40)</f>
        <v>4070212235201.5654</v>
      </c>
      <c r="G25" s="20">
        <f>F25*(1+'Water and Waste'!J40)</f>
        <v>4074282447436.7666</v>
      </c>
      <c r="H25" s="20">
        <f>G25*(1+'Water and Waste'!K40)</f>
        <v>4078356729884.2031</v>
      </c>
      <c r="I25" s="20">
        <f>H25*(1+'Water and Waste'!L40)</f>
        <v>4082435086614.0869</v>
      </c>
      <c r="J25" s="20">
        <f>I25*(1+'Water and Waste'!M40)</f>
        <v>4086517521700.7007</v>
      </c>
      <c r="K25" s="20">
        <f>J25*(1+'Water and Waste'!N40)</f>
        <v>4090604039222.4009</v>
      </c>
      <c r="L25" s="20">
        <f>K25*(1+'Water and Waste'!O40)</f>
        <v>4094694643261.623</v>
      </c>
      <c r="M25" s="20">
        <f>L25*(1+'Water and Waste'!P40)</f>
        <v>4098789337904.8843</v>
      </c>
      <c r="N25" s="20">
        <f>M25*(1+'Water and Waste'!Q40)</f>
        <v>4102888127242.7886</v>
      </c>
      <c r="O25" s="20">
        <f>N25*(1+'Water and Waste'!R40)</f>
        <v>4106991015370.0308</v>
      </c>
      <c r="P25" s="20">
        <f>O25*(1+'Water and Waste'!S40)</f>
        <v>4111098006385.4004</v>
      </c>
      <c r="Q25" s="20">
        <f>P25*(1+'Water and Waste'!T40)</f>
        <v>4115209104391.7852</v>
      </c>
      <c r="R25" s="20">
        <f>Q25*(1+'Water and Waste'!U40)</f>
        <v>4119324313496.1763</v>
      </c>
      <c r="S25" s="20">
        <f>R25*(1+'Water and Waste'!V40)</f>
        <v>4123443637809.6719</v>
      </c>
      <c r="T25" s="20">
        <f>S25*(1+'Water and Waste'!W40)</f>
        <v>4127567081447.481</v>
      </c>
      <c r="U25" s="20">
        <f>T25*(1+'Water and Waste'!X40)</f>
        <v>4131694648528.9282</v>
      </c>
      <c r="V25" s="20">
        <f>U25*(1+'Water and Waste'!Y40)</f>
        <v>4135826343177.4565</v>
      </c>
      <c r="W25" s="20">
        <f>V25*(1+'Water and Waste'!Z40)</f>
        <v>4115147211461.5693</v>
      </c>
      <c r="X25" s="20">
        <f>W25*(1+'Water and Waste'!AA40)</f>
        <v>4094571475404.2612</v>
      </c>
      <c r="Y25" s="20">
        <f>X25*(1+'Water and Waste'!AB40)</f>
        <v>4074098618027.2397</v>
      </c>
      <c r="Z25" s="20">
        <f>Y25*(1+'Water and Waste'!AC40)</f>
        <v>4053728124937.1035</v>
      </c>
      <c r="AA25" s="20">
        <f>Z25*(1+'Water and Waste'!AD40)</f>
        <v>4033459484312.418</v>
      </c>
      <c r="AB25" s="20">
        <f>AA25*(1+'Water and Waste'!AE40)</f>
        <v>4013292186890.856</v>
      </c>
      <c r="AC25" s="20">
        <f>AB25*(1+'Water and Waste'!AF40)</f>
        <v>3993225725956.4019</v>
      </c>
      <c r="AD25" s="20">
        <f>AC25*(1+'Water and Waste'!AG40)</f>
        <v>3973259597326.6196</v>
      </c>
      <c r="AE25" s="20">
        <f>AD25*(1+'Water and Waste'!AH40)</f>
        <v>3953393299339.9863</v>
      </c>
      <c r="AF25" s="20">
        <f>AE25*(1+'Water and Waste'!AI40)</f>
        <v>3933626332843.2861</v>
      </c>
      <c r="AG25" s="17"/>
    </row>
    <row r="26" spans="1:33" s="14" customFormat="1">
      <c r="A26" s="14" t="s">
        <v>26</v>
      </c>
      <c r="B26" s="20">
        <f>'KEEI BAU - Industry'!R$39*'Others Split'!$E$15</f>
        <v>30366447483.196106</v>
      </c>
      <c r="C26" s="20">
        <f>'KEEI BAU - Industry'!S$39*'Others Split'!$E$15</f>
        <v>31482362059.076401</v>
      </c>
      <c r="D26" s="20">
        <f>'KEEI BAU - Industry'!T$39*'Others Split'!$E$15</f>
        <v>32598276634.956688</v>
      </c>
      <c r="E26" s="20">
        <f>'KEEI BAU - Industry'!U$39*'Others Split'!$E$15</f>
        <v>33714191210.836979</v>
      </c>
      <c r="F26" s="20">
        <f>'KEEI BAU - Industry'!V$39*'Others Split'!$E$15</f>
        <v>34830105786.71727</v>
      </c>
      <c r="G26" s="20">
        <f>'KEEI BAU - Industry'!W$39*'Others Split'!$E$15</f>
        <v>35946020362.597565</v>
      </c>
      <c r="H26" s="20">
        <f>'KEEI BAU - Industry'!X$39*'Others Split'!$E$15</f>
        <v>36235511181.503151</v>
      </c>
      <c r="I26" s="20">
        <f>'KEEI BAU - Industry'!Y$39*'Others Split'!$E$15</f>
        <v>36525002000.408737</v>
      </c>
      <c r="J26" s="20">
        <f>'KEEI BAU - Industry'!Z$39*'Others Split'!$E$15</f>
        <v>36814492819.314331</v>
      </c>
      <c r="K26" s="20">
        <f>'KEEI BAU - Industry'!AA$39*'Others Split'!$E$15</f>
        <v>37103983638.219917</v>
      </c>
      <c r="L26" s="20">
        <f>'KEEI BAU - Industry'!AB$39*'Others Split'!$E$15</f>
        <v>37393474457.125504</v>
      </c>
      <c r="M26" s="20">
        <f>'KEEI BAU - Industry'!AC$39*'Others Split'!$E$15</f>
        <v>37546413002.962418</v>
      </c>
      <c r="N26" s="20">
        <f>'KEEI BAU - Industry'!AD$39*'Others Split'!$E$15</f>
        <v>37699351548.799332</v>
      </c>
      <c r="O26" s="20">
        <f>'KEEI BAU - Industry'!AE$39*'Others Split'!$E$15</f>
        <v>37852290094.636246</v>
      </c>
      <c r="P26" s="20">
        <f>'KEEI BAU - Industry'!AF$39*'Others Split'!$E$15</f>
        <v>38005228640.47316</v>
      </c>
      <c r="Q26" s="20">
        <f>'KEEI BAU - Industry'!AG$39*'Others Split'!$E$15</f>
        <v>38158167186.310074</v>
      </c>
      <c r="R26" s="20">
        <f>'KEEI BAU - Industry'!AH$39*'Others Split'!$E$15</f>
        <v>38267409004.765015</v>
      </c>
      <c r="S26" s="20">
        <f>'KEEI BAU - Industry'!AI$39*'Others Split'!$E$15</f>
        <v>38376650823.219948</v>
      </c>
      <c r="T26" s="20">
        <f>'KEEI BAU - Industry'!AJ$39*'Others Split'!$E$15</f>
        <v>38485892641.674889</v>
      </c>
      <c r="U26" s="20">
        <f>'KEEI BAU - Industry'!AK$39*'Others Split'!$E$15</f>
        <v>38595134460.129829</v>
      </c>
      <c r="V26" s="20">
        <f>'KEEI BAU - Industry'!AL$39*'Others Split'!$E$15</f>
        <v>38704376278.584755</v>
      </c>
      <c r="W26" s="20">
        <f>'KEEI BAU - Industry'!AM$39*'Others Split'!$E$15</f>
        <v>38871880400.215698</v>
      </c>
      <c r="X26" s="20">
        <f>'KEEI BAU - Industry'!AN$39*'Others Split'!$E$15</f>
        <v>38999660224.226593</v>
      </c>
      <c r="Y26" s="20">
        <f>'KEEI BAU - Industry'!AO$39*'Others Split'!$E$15</f>
        <v>39127440048.237534</v>
      </c>
      <c r="Z26" s="20">
        <f>'KEEI BAU - Industry'!AP$39*'Others Split'!$E$15</f>
        <v>39255219872.248466</v>
      </c>
      <c r="AA26" s="20">
        <f>'KEEI BAU - Industry'!AQ$39*'Others Split'!$E$15</f>
        <v>39382999696.259407</v>
      </c>
      <c r="AB26" s="20">
        <f>'KEEI BAU - Industry'!AR$39*'Others Split'!$E$15</f>
        <v>39510779520.270302</v>
      </c>
      <c r="AC26" s="20">
        <f>'KEEI BAU - Industry'!AS$39*'Others Split'!$E$15</f>
        <v>39638559344.281242</v>
      </c>
      <c r="AD26" s="20">
        <f>'KEEI BAU - Industry'!AT$39*'Others Split'!$E$15</f>
        <v>39766339168.292175</v>
      </c>
      <c r="AE26" s="20">
        <f>'KEEI BAU - Industry'!AU$39*'Others Split'!$E$15</f>
        <v>39894118992.303108</v>
      </c>
      <c r="AF26" s="20">
        <f>'KEEI BAU - Industry'!AV$39*'Others Split'!$E$15</f>
        <v>40021898816.314049</v>
      </c>
      <c r="AG26" s="30"/>
    </row>
    <row r="27" spans="1:33" s="14" customFormat="1">
      <c r="B27" s="20"/>
    </row>
    <row r="28" spans="1:33" s="14" customFormat="1">
      <c r="A28" s="21"/>
      <c r="B28" s="20"/>
    </row>
    <row r="29" spans="1:33" s="14" customFormat="1">
      <c r="B29" s="20"/>
    </row>
    <row r="30" spans="1:33" s="14" customForma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1:33" s="14" customFormat="1">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s="14" customFormat="1">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spans="1:35" s="14" customFormat="1">
      <c r="A33" s="21"/>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row>
    <row r="34" spans="1:35" s="14" customFormat="1">
      <c r="A34" s="6"/>
      <c r="B34" s="3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s="14" customFormat="1">
      <c r="A35" s="6"/>
      <c r="B35" s="3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s="14" customFormat="1">
      <c r="A36" s="6"/>
      <c r="B36" s="32"/>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s="14" customFormat="1">
      <c r="A37" s="6"/>
      <c r="B37" s="3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s="14" customFormat="1">
      <c r="A38" s="6"/>
      <c r="B38" s="32"/>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s="14" customFormat="1">
      <c r="A39" s="6"/>
      <c r="B39" s="32"/>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s="14" customFormat="1">
      <c r="A40" s="6"/>
      <c r="B40" s="32"/>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s="14" customFormat="1">
      <c r="A41" s="6"/>
      <c r="B41" s="32"/>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s="14" customFormat="1">
      <c r="A42" s="6"/>
      <c r="B42" s="3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s="14" customFormat="1">
      <c r="A43" s="6"/>
      <c r="B43" s="32"/>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s="14" customFormat="1">
      <c r="A44" s="6"/>
      <c r="B44" s="32"/>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s="14" customFormat="1">
      <c r="A45" s="6"/>
      <c r="B45" s="32"/>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s="14" customFormat="1">
      <c r="A46" s="8"/>
      <c r="B46" s="33"/>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1:35" s="14" customForma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spans="1:35" s="14" customFormat="1">
      <c r="A48" s="6"/>
      <c r="B48" s="32"/>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spans="1:35" s="14" customFormat="1">
      <c r="A49" s="6"/>
      <c r="B49" s="32"/>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1:35" s="14" customFormat="1">
      <c r="A50" s="19"/>
      <c r="B50" s="32"/>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1:35" s="14" customFormat="1">
      <c r="A51" s="6"/>
      <c r="B51" s="32"/>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spans="1:35" s="14" customFormat="1">
      <c r="A52" s="6"/>
      <c r="B52" s="3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1:35" s="14" customFormat="1">
      <c r="A53" s="6"/>
      <c r="B53" s="32"/>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spans="1:35" s="14" customFormat="1">
      <c r="A54" s="6"/>
      <c r="B54" s="32"/>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spans="1:35" s="14" customFormat="1">
      <c r="A55" s="6"/>
      <c r="B55" s="32"/>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spans="1:35" s="14" customFormat="1">
      <c r="A56" s="6"/>
      <c r="B56" s="3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spans="1:35" s="14" customFormat="1">
      <c r="A57" s="6"/>
      <c r="B57" s="3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spans="1:35" s="14" customFormat="1">
      <c r="A58" s="6"/>
      <c r="B58" s="3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spans="1:35" s="14" customFormat="1">
      <c r="A59" s="6"/>
      <c r="B59" s="3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spans="1:35" s="14" customFormat="1">
      <c r="A60" s="6"/>
      <c r="B60" s="3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spans="1:35" s="14" customFormat="1">
      <c r="A61" s="6"/>
      <c r="B61" s="3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spans="1:35" s="14" customFormat="1">
      <c r="A62" s="8"/>
      <c r="B62" s="31"/>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s="14" customFormat="1">
      <c r="A63" s="13"/>
      <c r="B63" s="31"/>
    </row>
    <row r="64" spans="1:35" s="14" customFormat="1">
      <c r="A64" s="6"/>
      <c r="B64" s="3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spans="1:35" s="14" customFormat="1">
      <c r="A65" s="6"/>
      <c r="B65" s="3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spans="1:35" s="14" customFormat="1">
      <c r="A66" s="6"/>
      <c r="B66" s="3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spans="1:35" s="14" customFormat="1">
      <c r="A67" s="6"/>
      <c r="B67" s="3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spans="1:35" s="14" customFormat="1">
      <c r="A68" s="6"/>
      <c r="B68" s="3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spans="1:35" s="14" customFormat="1">
      <c r="A69" s="6"/>
      <c r="B69" s="3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spans="1:35" s="14" customFormat="1">
      <c r="A70" s="6"/>
      <c r="B70" s="3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spans="1:35" s="14" customFormat="1">
      <c r="A71" s="6"/>
      <c r="B71" s="3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spans="1:35" s="14" customFormat="1">
      <c r="A72" s="6"/>
      <c r="B72" s="3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spans="1:35" s="14" customFormat="1">
      <c r="A73" s="6"/>
      <c r="B73" s="3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spans="1:35" s="14" customFormat="1">
      <c r="A74" s="6"/>
      <c r="B74" s="3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spans="1:35" s="14" customFormat="1">
      <c r="A75" s="6"/>
      <c r="B75" s="3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spans="1:35" s="14" customFormat="1">
      <c r="A76" s="8"/>
      <c r="B76" s="31"/>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s="14" customFormat="1">
      <c r="A77" s="13"/>
      <c r="B77" s="31"/>
    </row>
    <row r="78" spans="1:35" s="14" customFormat="1">
      <c r="A78" s="13"/>
      <c r="B78" s="31"/>
    </row>
    <row r="79" spans="1:35" s="14" customFormat="1">
      <c r="A79" s="6"/>
      <c r="B79" s="3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spans="1:35" s="14" customFormat="1">
      <c r="A80" s="6"/>
      <c r="B80" s="3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spans="1:35" s="14" customFormat="1">
      <c r="A81" s="6"/>
      <c r="B81" s="3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spans="1:35" s="14" customFormat="1">
      <c r="A82" s="6"/>
      <c r="B82" s="3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spans="1:35" s="14" customFormat="1">
      <c r="A83" s="6"/>
      <c r="B83" s="3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spans="1:35" s="14" customFormat="1">
      <c r="A84" s="6"/>
      <c r="B84" s="3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spans="1:35" s="14" customFormat="1">
      <c r="A85" s="6"/>
      <c r="B85" s="3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spans="1:35" s="14" customFormat="1">
      <c r="A86" s="6"/>
      <c r="B86" s="3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spans="1:35" s="14" customFormat="1">
      <c r="A87" s="6"/>
      <c r="B87" s="3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spans="1:35" s="14" customFormat="1">
      <c r="A88" s="6"/>
      <c r="B88" s="3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spans="1:35" s="14" customFormat="1">
      <c r="A89" s="6"/>
      <c r="B89" s="3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spans="1:35" s="14" customFormat="1">
      <c r="A90" s="15"/>
      <c r="B90" s="3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spans="1:35" s="14" customFormat="1">
      <c r="A91" s="19"/>
      <c r="B91" s="3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spans="1:35" s="14" customFormat="1">
      <c r="A92" s="6"/>
      <c r="B92" s="3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spans="1:35" s="14" customFormat="1">
      <c r="A93" s="6"/>
      <c r="B93" s="3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spans="1:35" s="14" customFormat="1">
      <c r="A94" s="6"/>
      <c r="B94" s="3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spans="1:35" s="14" customFormat="1">
      <c r="A95" s="13"/>
      <c r="B95" s="20"/>
    </row>
    <row r="96" spans="1:35" s="14" customFormat="1">
      <c r="A96" s="6"/>
      <c r="B96" s="3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spans="1:35" s="14" customFormat="1">
      <c r="A97" s="6"/>
      <c r="B97" s="3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spans="1:35" s="14" customFormat="1">
      <c r="A98" s="6"/>
      <c r="B98" s="3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spans="1:35" s="14" customFormat="1">
      <c r="A99" s="6"/>
      <c r="B99" s="3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spans="1:35" s="14" customFormat="1">
      <c r="A100" s="6"/>
      <c r="B100" s="3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35" s="14" customFormat="1">
      <c r="A101" s="6"/>
      <c r="B101" s="3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35" s="14" customFormat="1">
      <c r="A102" s="6"/>
      <c r="B102" s="3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35" s="14" customFormat="1">
      <c r="A103" s="6"/>
      <c r="B103" s="3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35" s="14" customFormat="1">
      <c r="A104" s="6"/>
      <c r="B104" s="3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35" s="14" customFormat="1">
      <c r="A105" s="6"/>
      <c r="B105" s="3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35" s="14" customFormat="1">
      <c r="A106" s="6"/>
      <c r="B106" s="3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35" s="14" customFormat="1">
      <c r="A107" s="8"/>
      <c r="B107" s="33"/>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s="14" customFormat="1">
      <c r="A108" s="21"/>
      <c r="B108" s="20"/>
    </row>
    <row r="109" spans="1:35" s="14" customFormat="1">
      <c r="A109" s="5"/>
      <c r="B109" s="34"/>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spans="1:35" s="14" customFormat="1">
      <c r="A110" s="5"/>
      <c r="B110" s="3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35" s="14" customFormat="1">
      <c r="A111" s="5"/>
      <c r="B111" s="35"/>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35" s="14" customFormat="1">
      <c r="A112" s="5"/>
      <c r="B112" s="35"/>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spans="1:35" s="14" customFormat="1">
      <c r="A113" s="21"/>
      <c r="B113" s="20"/>
    </row>
    <row r="114" spans="1:35" s="14" customFormat="1">
      <c r="A114" s="6"/>
      <c r="B114" s="3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35" s="14" customFormat="1">
      <c r="A115" s="6"/>
      <c r="B115" s="3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35" s="14" customFormat="1">
      <c r="A116" s="6"/>
      <c r="B116" s="3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35" s="14" customFormat="1">
      <c r="A117" s="6"/>
      <c r="B117" s="3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35" s="14" customFormat="1">
      <c r="A118" s="6"/>
      <c r="B118" s="32"/>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35" s="14" customFormat="1">
      <c r="A119" s="6"/>
      <c r="B119" s="32"/>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35" s="14" customFormat="1">
      <c r="A120" s="6"/>
      <c r="B120" s="32"/>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35" s="14" customFormat="1">
      <c r="A121" s="6"/>
      <c r="B121" s="3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35" s="14" customFormat="1">
      <c r="A122" s="6"/>
      <c r="B122" s="32"/>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35" s="14" customFormat="1">
      <c r="A123" s="6"/>
      <c r="B123" s="32"/>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35" s="14" customFormat="1">
      <c r="A124" s="8"/>
      <c r="B124" s="33"/>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s="14" customFormat="1">
      <c r="A125" s="21"/>
      <c r="B125" s="20"/>
    </row>
    <row r="126" spans="1:35" s="14" customFormat="1">
      <c r="A126" s="19"/>
      <c r="B126" s="32"/>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s="14" customFormat="1">
      <c r="A127" s="6"/>
      <c r="B127" s="32"/>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s="14" customFormat="1">
      <c r="A128" s="6"/>
      <c r="B128" s="3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s="14" customFormat="1">
      <c r="A129" s="6"/>
      <c r="B129" s="3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s="14" customFormat="1">
      <c r="A130" s="6"/>
      <c r="B130" s="3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s="14" customFormat="1">
      <c r="A131" s="6"/>
      <c r="B131" s="32"/>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s="14" customFormat="1">
      <c r="A132" s="6"/>
      <c r="B132" s="32"/>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s="14" customFormat="1">
      <c r="A133" s="6"/>
      <c r="B133" s="32"/>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s="14" customFormat="1">
      <c r="A134" s="6"/>
      <c r="B134" s="32"/>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s="14" customFormat="1">
      <c r="A135" s="6"/>
      <c r="B135" s="32"/>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s="14" customFormat="1">
      <c r="A136" s="6"/>
      <c r="B136" s="32"/>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s="14" customFormat="1">
      <c r="A137" s="6"/>
      <c r="B137" s="32"/>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s="14" customFormat="1">
      <c r="A138" s="6"/>
      <c r="B138" s="32"/>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s="14" customFormat="1">
      <c r="A139" s="6"/>
      <c r="B139" s="32"/>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s="14" customFormat="1">
      <c r="A140" s="6"/>
      <c r="B140" s="32"/>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s="14" customFormat="1">
      <c r="A141" s="6"/>
      <c r="B141" s="32"/>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s="14" customFormat="1">
      <c r="A142" s="6"/>
      <c r="B142" s="32"/>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s="14" customFormat="1">
      <c r="A143" s="6"/>
      <c r="B143" s="3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s="14" customFormat="1">
      <c r="A144" s="6"/>
      <c r="B144" s="32"/>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s="14" customFormat="1">
      <c r="A145" s="6"/>
      <c r="B145" s="32"/>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s="14" customFormat="1">
      <c r="A146" s="8"/>
      <c r="B146" s="3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s="14" customFormat="1">
      <c r="A147" s="6"/>
      <c r="B147" s="32"/>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s="14" customFormat="1">
      <c r="A148" s="8"/>
      <c r="B148" s="3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s="14" customFormat="1">
      <c r="B149" s="20"/>
    </row>
    <row r="150" spans="1:35" s="14" customFormat="1">
      <c r="B150" s="20"/>
      <c r="C150" s="25"/>
      <c r="D150" s="25"/>
      <c r="E150" s="25"/>
      <c r="F150" s="25"/>
      <c r="G150" s="25"/>
      <c r="H150" s="25"/>
      <c r="I150" s="25"/>
      <c r="J150" s="25"/>
      <c r="K150" s="25"/>
      <c r="L150" s="25"/>
    </row>
    <row r="151" spans="1:35" s="14" customFormat="1">
      <c r="B151" s="20"/>
      <c r="C151" s="25"/>
      <c r="D151" s="25"/>
      <c r="E151" s="25"/>
      <c r="F151" s="25"/>
      <c r="G151" s="25"/>
      <c r="H151" s="25"/>
      <c r="I151" s="25"/>
      <c r="J151" s="25"/>
      <c r="K151" s="25"/>
      <c r="L151" s="25"/>
    </row>
    <row r="152" spans="1:35" s="14" customFormat="1">
      <c r="B152" s="20"/>
    </row>
    <row r="153" spans="1:35" s="14" customFormat="1">
      <c r="B153" s="20"/>
    </row>
    <row r="154" spans="1:35" s="14" customFormat="1">
      <c r="B154" s="20"/>
    </row>
    <row r="155" spans="1:35" s="14" customFormat="1">
      <c r="B155" s="20"/>
    </row>
    <row r="156" spans="1:35" s="14" customFormat="1">
      <c r="B156" s="20"/>
    </row>
    <row r="157" spans="1:35" s="14" customFormat="1">
      <c r="B157" s="20"/>
    </row>
    <row r="158" spans="1:3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sheetData>
  <phoneticPr fontId="34" type="noConversion"/>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zoomScale="85" zoomScaleNormal="85" workbookViewId="0">
      <selection activeCell="B23" sqref="B23"/>
    </sheetView>
  </sheetViews>
  <sheetFormatPr defaultColWidth="9.08984375" defaultRowHeight="14.5"/>
  <cols>
    <col min="1" max="1" width="39.90625" style="4" customWidth="1"/>
    <col min="2" max="33" width="11"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Industry'!R36*'Others Split'!$F$6</f>
        <v>1687930488318.3699</v>
      </c>
      <c r="C2" s="20">
        <f>'KEEI BAU - Industry'!S36*'Others Split'!$F$6</f>
        <v>1850522437451.0378</v>
      </c>
      <c r="D2" s="20">
        <f>'KEEI BAU - Industry'!T36*'Others Split'!$F$6</f>
        <v>2013114386583.7058</v>
      </c>
      <c r="E2" s="20">
        <f>'KEEI BAU - Industry'!U36*'Others Split'!$F$6</f>
        <v>2175706335716.3735</v>
      </c>
      <c r="F2" s="20">
        <f>'KEEI BAU - Industry'!V36*'Others Split'!$F$6</f>
        <v>2338298284849.0415</v>
      </c>
      <c r="G2" s="20">
        <f>'KEEI BAU - Industry'!W36*'Others Split'!$F$6</f>
        <v>2500890233981.7095</v>
      </c>
      <c r="H2" s="20">
        <f>'KEEI BAU - Industry'!X36*'Others Split'!$F$6</f>
        <v>2559488125698.041</v>
      </c>
      <c r="I2" s="20">
        <f>'KEEI BAU - Industry'!Y36*'Others Split'!$F$6</f>
        <v>2618086017414.374</v>
      </c>
      <c r="J2" s="20">
        <f>'KEEI BAU - Industry'!Z36*'Others Split'!$F$6</f>
        <v>2676683909130.7075</v>
      </c>
      <c r="K2" s="20">
        <f>'KEEI BAU - Industry'!AA36*'Others Split'!$F$6</f>
        <v>2735281800847.0405</v>
      </c>
      <c r="L2" s="20">
        <f>'KEEI BAU - Industry'!AB36*'Others Split'!$F$6</f>
        <v>2793879692563.374</v>
      </c>
      <c r="M2" s="20">
        <f>'KEEI BAU - Industry'!AC36*'Others Split'!$F$6</f>
        <v>2834639565492.3906</v>
      </c>
      <c r="N2" s="20">
        <f>'KEEI BAU - Industry'!AD36*'Others Split'!$F$6</f>
        <v>2875399438421.4077</v>
      </c>
      <c r="O2" s="20">
        <f>'KEEI BAU - Industry'!AE36*'Others Split'!$F$6</f>
        <v>2916159311350.4248</v>
      </c>
      <c r="P2" s="20">
        <f>'KEEI BAU - Industry'!AF36*'Others Split'!$F$6</f>
        <v>2956919184279.4424</v>
      </c>
      <c r="Q2" s="20">
        <f>'KEEI BAU - Industry'!AG36*'Others Split'!$F$6</f>
        <v>2997679057208.46</v>
      </c>
      <c r="R2" s="20">
        <f>'KEEI BAU - Industry'!AH36*'Others Split'!$F$6</f>
        <v>3023990134919.7505</v>
      </c>
      <c r="S2" s="20">
        <f>'KEEI BAU - Industry'!AI36*'Others Split'!$F$6</f>
        <v>3050301212631.0415</v>
      </c>
      <c r="T2" s="20">
        <f>'KEEI BAU - Industry'!AJ36*'Others Split'!$F$6</f>
        <v>3076612290342.3325</v>
      </c>
      <c r="U2" s="20">
        <f>'KEEI BAU - Industry'!AK36*'Others Split'!$F$6</f>
        <v>3102923368053.624</v>
      </c>
      <c r="V2" s="20">
        <f>'KEEI BAU - Industry'!AL36*'Others Split'!$F$6</f>
        <v>3129234445764.9146</v>
      </c>
      <c r="W2" s="20">
        <f>'KEEI BAU - Industry'!AM36*'Others Split'!$F$6</f>
        <v>3174810583766.5073</v>
      </c>
      <c r="X2" s="20">
        <f>'KEEI BAU - Industry'!AN36*'Others Split'!$F$6</f>
        <v>3207251453388.3462</v>
      </c>
      <c r="Y2" s="20">
        <f>'KEEI BAU - Industry'!AO36*'Others Split'!$F$6</f>
        <v>3239692323010.1958</v>
      </c>
      <c r="Z2" s="20">
        <f>'KEEI BAU - Industry'!AP36*'Others Split'!$F$6</f>
        <v>3272133192632.0342</v>
      </c>
      <c r="AA2" s="20">
        <f>'KEEI BAU - Industry'!AQ36*'Others Split'!$F$6</f>
        <v>3304574062253.8726</v>
      </c>
      <c r="AB2" s="20">
        <f>'KEEI BAU - Industry'!AR36*'Others Split'!$F$6</f>
        <v>3337014931875.7114</v>
      </c>
      <c r="AC2" s="20">
        <f>'KEEI BAU - Industry'!AS36*'Others Split'!$F$6</f>
        <v>3369455801497.561</v>
      </c>
      <c r="AD2" s="20">
        <f>'KEEI BAU - Industry'!AT36*'Others Split'!$F$6</f>
        <v>3401896671119.3994</v>
      </c>
      <c r="AE2" s="20">
        <f>'KEEI BAU - Industry'!AU36*'Others Split'!$F$6</f>
        <v>3434337540741.2378</v>
      </c>
      <c r="AF2" s="20">
        <f>'KEEI BAU - Industry'!AV36*'Others Split'!$F$6</f>
        <v>3466778410363.0879</v>
      </c>
      <c r="AG2" s="16"/>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Industry'!R$36*'Others Split'!$F$7</f>
        <v>0</v>
      </c>
      <c r="C5" s="20">
        <f>'KEEI BAU - Industry'!S$36*'Others Split'!$F$7</f>
        <v>0</v>
      </c>
      <c r="D5" s="20">
        <f>'KEEI BAU - Industry'!T$36*'Others Split'!$F$7</f>
        <v>0</v>
      </c>
      <c r="E5" s="20">
        <f>'KEEI BAU - Industry'!U$36*'Others Split'!$F$7</f>
        <v>0</v>
      </c>
      <c r="F5" s="20">
        <f>'KEEI BAU - Industry'!V$36*'Others Split'!$F$7</f>
        <v>0</v>
      </c>
      <c r="G5" s="20">
        <f>'KEEI BAU - Industry'!W$36*'Others Split'!$F$7</f>
        <v>0</v>
      </c>
      <c r="H5" s="20">
        <f>'KEEI BAU - Industry'!X$36*'Others Split'!$F$7</f>
        <v>0</v>
      </c>
      <c r="I5" s="20">
        <f>'KEEI BAU - Industry'!Y$36*'Others Split'!$F$7</f>
        <v>0</v>
      </c>
      <c r="J5" s="20">
        <f>'KEEI BAU - Industry'!Z$36*'Others Split'!$F$7</f>
        <v>0</v>
      </c>
      <c r="K5" s="20">
        <f>'KEEI BAU - Industry'!AA$36*'Others Split'!$F$7</f>
        <v>0</v>
      </c>
      <c r="L5" s="20">
        <f>'KEEI BAU - Industry'!AB$36*'Others Split'!$F$7</f>
        <v>0</v>
      </c>
      <c r="M5" s="20">
        <f>'KEEI BAU - Industry'!AC$36*'Others Split'!$F$7</f>
        <v>0</v>
      </c>
      <c r="N5" s="20">
        <f>'KEEI BAU - Industry'!AD$36*'Others Split'!$F$7</f>
        <v>0</v>
      </c>
      <c r="O5" s="20">
        <f>'KEEI BAU - Industry'!AE$36*'Others Split'!$F$7</f>
        <v>0</v>
      </c>
      <c r="P5" s="20">
        <f>'KEEI BAU - Industry'!AF$36*'Others Split'!$F$7</f>
        <v>0</v>
      </c>
      <c r="Q5" s="20">
        <f>'KEEI BAU - Industry'!AG$36*'Others Split'!$F$7</f>
        <v>0</v>
      </c>
      <c r="R5" s="20">
        <f>'KEEI BAU - Industry'!AH$36*'Others Split'!$F$7</f>
        <v>0</v>
      </c>
      <c r="S5" s="20">
        <f>'KEEI BAU - Industry'!AI$36*'Others Split'!$F$7</f>
        <v>0</v>
      </c>
      <c r="T5" s="20">
        <f>'KEEI BAU - Industry'!AJ$36*'Others Split'!$F$7</f>
        <v>0</v>
      </c>
      <c r="U5" s="20">
        <f>'KEEI BAU - Industry'!AK$36*'Others Split'!$F$7</f>
        <v>0</v>
      </c>
      <c r="V5" s="20">
        <f>'KEEI BAU - Industry'!AL$36*'Others Split'!$F$7</f>
        <v>0</v>
      </c>
      <c r="W5" s="20">
        <f>'KEEI BAU - Industry'!AM$36*'Others Split'!$F$7</f>
        <v>0</v>
      </c>
      <c r="X5" s="20">
        <f>'KEEI BAU - Industry'!AN$36*'Others Split'!$F$7</f>
        <v>0</v>
      </c>
      <c r="Y5" s="20">
        <f>'KEEI BAU - Industry'!AO$36*'Others Split'!$F$7</f>
        <v>0</v>
      </c>
      <c r="Z5" s="20">
        <f>'KEEI BAU - Industry'!AP$36*'Others Split'!$F$7</f>
        <v>0</v>
      </c>
      <c r="AA5" s="20">
        <f>'KEEI BAU - Industry'!AQ$36*'Others Split'!$F$7</f>
        <v>0</v>
      </c>
      <c r="AB5" s="20">
        <f>'KEEI BAU - Industry'!AR$36*'Others Split'!$F$7</f>
        <v>0</v>
      </c>
      <c r="AC5" s="20">
        <f>'KEEI BAU - Industry'!AS$36*'Others Split'!$F$7</f>
        <v>0</v>
      </c>
      <c r="AD5" s="20">
        <f>'KEEI BAU - Industry'!AT$36*'Others Split'!$F$7</f>
        <v>0</v>
      </c>
      <c r="AE5" s="20">
        <f>'KEEI BAU - Industry'!AU$36*'Others Split'!$F$7</f>
        <v>0</v>
      </c>
      <c r="AF5" s="20">
        <f>'KEEI BAU - Industry'!AV$36*'Others Split'!$F$7</f>
        <v>0</v>
      </c>
    </row>
    <row r="6" spans="1:35">
      <c r="A6" s="4" t="s">
        <v>6</v>
      </c>
      <c r="B6" s="20">
        <f>'KEEI BAU - Industry'!R$36*'Others Split'!$F$8</f>
        <v>0</v>
      </c>
      <c r="C6" s="20">
        <f>'KEEI BAU - Industry'!S$36*'Others Split'!$F$8</f>
        <v>0</v>
      </c>
      <c r="D6" s="20">
        <f>'KEEI BAU - Industry'!T$36*'Others Split'!$F$8</f>
        <v>0</v>
      </c>
      <c r="E6" s="20">
        <f>'KEEI BAU - Industry'!U$36*'Others Split'!$F$8</f>
        <v>0</v>
      </c>
      <c r="F6" s="20">
        <f>'KEEI BAU - Industry'!V$36*'Others Split'!$F$8</f>
        <v>0</v>
      </c>
      <c r="G6" s="20">
        <f>'KEEI BAU - Industry'!W$36*'Others Split'!$F$8</f>
        <v>0</v>
      </c>
      <c r="H6" s="20">
        <f>'KEEI BAU - Industry'!X$36*'Others Split'!$F$8</f>
        <v>0</v>
      </c>
      <c r="I6" s="20">
        <f>'KEEI BAU - Industry'!Y$36*'Others Split'!$F$8</f>
        <v>0</v>
      </c>
      <c r="J6" s="20">
        <f>'KEEI BAU - Industry'!Z$36*'Others Split'!$F$8</f>
        <v>0</v>
      </c>
      <c r="K6" s="20">
        <f>'KEEI BAU - Industry'!AA$36*'Others Split'!$F$8</f>
        <v>0</v>
      </c>
      <c r="L6" s="20">
        <f>'KEEI BAU - Industry'!AB$36*'Others Split'!$F$8</f>
        <v>0</v>
      </c>
      <c r="M6" s="20">
        <f>'KEEI BAU - Industry'!AC$36*'Others Split'!$F$8</f>
        <v>0</v>
      </c>
      <c r="N6" s="20">
        <f>'KEEI BAU - Industry'!AD$36*'Others Split'!$F$8</f>
        <v>0</v>
      </c>
      <c r="O6" s="20">
        <f>'KEEI BAU - Industry'!AE$36*'Others Split'!$F$8</f>
        <v>0</v>
      </c>
      <c r="P6" s="20">
        <f>'KEEI BAU - Industry'!AF$36*'Others Split'!$F$8</f>
        <v>0</v>
      </c>
      <c r="Q6" s="20">
        <f>'KEEI BAU - Industry'!AG$36*'Others Split'!$F$8</f>
        <v>0</v>
      </c>
      <c r="R6" s="20">
        <f>'KEEI BAU - Industry'!AH$36*'Others Split'!$F$8</f>
        <v>0</v>
      </c>
      <c r="S6" s="20">
        <f>'KEEI BAU - Industry'!AI$36*'Others Split'!$F$8</f>
        <v>0</v>
      </c>
      <c r="T6" s="20">
        <f>'KEEI BAU - Industry'!AJ$36*'Others Split'!$F$8</f>
        <v>0</v>
      </c>
      <c r="U6" s="20">
        <f>'KEEI BAU - Industry'!AK$36*'Others Split'!$F$8</f>
        <v>0</v>
      </c>
      <c r="V6" s="20">
        <f>'KEEI BAU - Industry'!AL$36*'Others Split'!$F$8</f>
        <v>0</v>
      </c>
      <c r="W6" s="20">
        <f>'KEEI BAU - Industry'!AM$36*'Others Split'!$F$8</f>
        <v>0</v>
      </c>
      <c r="X6" s="20">
        <f>'KEEI BAU - Industry'!AN$36*'Others Split'!$F$8</f>
        <v>0</v>
      </c>
      <c r="Y6" s="20">
        <f>'KEEI BAU - Industry'!AO$36*'Others Split'!$F$8</f>
        <v>0</v>
      </c>
      <c r="Z6" s="20">
        <f>'KEEI BAU - Industry'!AP$36*'Others Split'!$F$8</f>
        <v>0</v>
      </c>
      <c r="AA6" s="20">
        <f>'KEEI BAU - Industry'!AQ$36*'Others Split'!$F$8</f>
        <v>0</v>
      </c>
      <c r="AB6" s="20">
        <f>'KEEI BAU - Industry'!AR$36*'Others Split'!$F$8</f>
        <v>0</v>
      </c>
      <c r="AC6" s="20">
        <f>'KEEI BAU - Industry'!AS$36*'Others Split'!$F$8</f>
        <v>0</v>
      </c>
      <c r="AD6" s="20">
        <f>'KEEI BAU - Industry'!AT$36*'Others Split'!$F$8</f>
        <v>0</v>
      </c>
      <c r="AE6" s="20">
        <f>'KEEI BAU - Industry'!AU$36*'Others Split'!$F$8</f>
        <v>0</v>
      </c>
      <c r="AF6" s="20">
        <f>'KEEI BAU - Industry'!AV$36*'Others Split'!$F$8</f>
        <v>0</v>
      </c>
    </row>
    <row r="7" spans="1:35">
      <c r="A7" s="4" t="s">
        <v>7</v>
      </c>
      <c r="B7" s="20">
        <f>'KEEI BAU - Industry'!R$36*'Others Split'!$F$9</f>
        <v>14218277189562.152</v>
      </c>
      <c r="C7" s="20">
        <f>'KEEI BAU - Industry'!S$36*'Others Split'!$F$9</f>
        <v>15587869964595.568</v>
      </c>
      <c r="D7" s="20">
        <f>'KEEI BAU - Industry'!T$36*'Others Split'!$F$9</f>
        <v>16957462739628.982</v>
      </c>
      <c r="E7" s="20">
        <f>'KEEI BAU - Industry'!U$36*'Others Split'!$F$9</f>
        <v>18327055514662.395</v>
      </c>
      <c r="F7" s="20">
        <f>'KEEI BAU - Industry'!V$36*'Others Split'!$F$9</f>
        <v>19696648289695.809</v>
      </c>
      <c r="G7" s="20">
        <f>'KEEI BAU - Industry'!W$36*'Others Split'!$F$9</f>
        <v>21066241064729.227</v>
      </c>
      <c r="H7" s="20">
        <f>'KEEI BAU - Industry'!X$36*'Others Split'!$F$9</f>
        <v>21559840222344.297</v>
      </c>
      <c r="I7" s="20">
        <f>'KEEI BAU - Industry'!Y$36*'Others Split'!$F$9</f>
        <v>22053439379959.387</v>
      </c>
      <c r="J7" s="20">
        <f>'KEEI BAU - Industry'!Z$36*'Others Split'!$F$9</f>
        <v>22547038537574.477</v>
      </c>
      <c r="K7" s="20">
        <f>'KEEI BAU - Industry'!AA$36*'Others Split'!$F$9</f>
        <v>23040637695189.566</v>
      </c>
      <c r="L7" s="20">
        <f>'KEEI BAU - Industry'!AB$36*'Others Split'!$F$9</f>
        <v>23534236852804.656</v>
      </c>
      <c r="M7" s="20">
        <f>'KEEI BAU - Industry'!AC$36*'Others Split'!$F$9</f>
        <v>23877577514950.918</v>
      </c>
      <c r="N7" s="20">
        <f>'KEEI BAU - Industry'!AD$36*'Others Split'!$F$9</f>
        <v>24220918177097.184</v>
      </c>
      <c r="O7" s="20">
        <f>'KEEI BAU - Industry'!AE$36*'Others Split'!$F$9</f>
        <v>24564258839243.445</v>
      </c>
      <c r="P7" s="20">
        <f>'KEEI BAU - Industry'!AF$36*'Others Split'!$F$9</f>
        <v>24907599501389.711</v>
      </c>
      <c r="Q7" s="20">
        <f>'KEEI BAU - Industry'!AG$36*'Others Split'!$F$9</f>
        <v>25250940163535.98</v>
      </c>
      <c r="R7" s="20">
        <f>'KEEI BAU - Industry'!AH$36*'Others Split'!$F$9</f>
        <v>25472571444352.492</v>
      </c>
      <c r="S7" s="20">
        <f>'KEEI BAU - Industry'!AI$36*'Others Split'!$F$9</f>
        <v>25694202725169.008</v>
      </c>
      <c r="T7" s="20">
        <f>'KEEI BAU - Industry'!AJ$36*'Others Split'!$F$9</f>
        <v>25915834005985.523</v>
      </c>
      <c r="U7" s="20">
        <f>'KEEI BAU - Industry'!AK$36*'Others Split'!$F$9</f>
        <v>26137465286802.039</v>
      </c>
      <c r="V7" s="20">
        <f>'KEEI BAU - Industry'!AL$36*'Others Split'!$F$9</f>
        <v>26359096567618.555</v>
      </c>
      <c r="W7" s="20">
        <f>'KEEI BAU - Industry'!AM$36*'Others Split'!$F$9</f>
        <v>26743007023541.402</v>
      </c>
      <c r="X7" s="20">
        <f>'KEEI BAU - Industry'!AN$36*'Others Split'!$F$9</f>
        <v>27016272587346.273</v>
      </c>
      <c r="Y7" s="20">
        <f>'KEEI BAU - Industry'!AO$36*'Others Split'!$F$9</f>
        <v>27289538151151.234</v>
      </c>
      <c r="Z7" s="20">
        <f>'KEEI BAU - Industry'!AP$36*'Others Split'!$F$9</f>
        <v>27562803714956.102</v>
      </c>
      <c r="AA7" s="20">
        <f>'KEEI BAU - Industry'!AQ$36*'Others Split'!$F$9</f>
        <v>27836069278760.973</v>
      </c>
      <c r="AB7" s="20">
        <f>'KEEI BAU - Industry'!AR$36*'Others Split'!$F$9</f>
        <v>28109334842565.84</v>
      </c>
      <c r="AC7" s="20">
        <f>'KEEI BAU - Industry'!AS$36*'Others Split'!$F$9</f>
        <v>28382600406370.805</v>
      </c>
      <c r="AD7" s="20">
        <f>'KEEI BAU - Industry'!AT$36*'Others Split'!$F$9</f>
        <v>28655865970175.672</v>
      </c>
      <c r="AE7" s="20">
        <f>'KEEI BAU - Industry'!AU$36*'Others Split'!$F$9</f>
        <v>28929131533980.539</v>
      </c>
      <c r="AF7" s="20">
        <f>'KEEI BAU - Industry'!AV$36*'Others Split'!$F$9</f>
        <v>29202397097785.504</v>
      </c>
    </row>
    <row r="8" spans="1:35">
      <c r="A8" s="4" t="s">
        <v>8</v>
      </c>
      <c r="B8" s="20">
        <f>'KEEI BAU - Industry'!R$36*'Others Split'!$F$10</f>
        <v>0</v>
      </c>
      <c r="C8" s="20">
        <f>'KEEI BAU - Industry'!S$36*'Others Split'!$F$10</f>
        <v>0</v>
      </c>
      <c r="D8" s="20">
        <f>'KEEI BAU - Industry'!T$36*'Others Split'!$F$10</f>
        <v>0</v>
      </c>
      <c r="E8" s="20">
        <f>'KEEI BAU - Industry'!U$36*'Others Split'!$F$10</f>
        <v>0</v>
      </c>
      <c r="F8" s="20">
        <f>'KEEI BAU - Industry'!V$36*'Others Split'!$F$10</f>
        <v>0</v>
      </c>
      <c r="G8" s="20">
        <f>'KEEI BAU - Industry'!W$36*'Others Split'!$F$10</f>
        <v>0</v>
      </c>
      <c r="H8" s="20">
        <f>'KEEI BAU - Industry'!X$36*'Others Split'!$F$10</f>
        <v>0</v>
      </c>
      <c r="I8" s="20">
        <f>'KEEI BAU - Industry'!Y$36*'Others Split'!$F$10</f>
        <v>0</v>
      </c>
      <c r="J8" s="20">
        <f>'KEEI BAU - Industry'!Z$36*'Others Split'!$F$10</f>
        <v>0</v>
      </c>
      <c r="K8" s="20">
        <f>'KEEI BAU - Industry'!AA$36*'Others Split'!$F$10</f>
        <v>0</v>
      </c>
      <c r="L8" s="20">
        <f>'KEEI BAU - Industry'!AB$36*'Others Split'!$F$10</f>
        <v>0</v>
      </c>
      <c r="M8" s="20">
        <f>'KEEI BAU - Industry'!AC$36*'Others Split'!$F$10</f>
        <v>0</v>
      </c>
      <c r="N8" s="20">
        <f>'KEEI BAU - Industry'!AD$36*'Others Split'!$F$10</f>
        <v>0</v>
      </c>
      <c r="O8" s="20">
        <f>'KEEI BAU - Industry'!AE$36*'Others Split'!$F$10</f>
        <v>0</v>
      </c>
      <c r="P8" s="20">
        <f>'KEEI BAU - Industry'!AF$36*'Others Split'!$F$10</f>
        <v>0</v>
      </c>
      <c r="Q8" s="20">
        <f>'KEEI BAU - Industry'!AG$36*'Others Split'!$F$10</f>
        <v>0</v>
      </c>
      <c r="R8" s="20">
        <f>'KEEI BAU - Industry'!AH$36*'Others Split'!$F$10</f>
        <v>0</v>
      </c>
      <c r="S8" s="20">
        <f>'KEEI BAU - Industry'!AI$36*'Others Split'!$F$10</f>
        <v>0</v>
      </c>
      <c r="T8" s="20">
        <f>'KEEI BAU - Industry'!AJ$36*'Others Split'!$F$10</f>
        <v>0</v>
      </c>
      <c r="U8" s="20">
        <f>'KEEI BAU - Industry'!AK$36*'Others Split'!$F$10</f>
        <v>0</v>
      </c>
      <c r="V8" s="20">
        <f>'KEEI BAU - Industry'!AL$36*'Others Split'!$F$10</f>
        <v>0</v>
      </c>
      <c r="W8" s="20">
        <f>'KEEI BAU - Industry'!AM$36*'Others Split'!$F$10</f>
        <v>0</v>
      </c>
      <c r="X8" s="20">
        <f>'KEEI BAU - Industry'!AN$36*'Others Split'!$F$10</f>
        <v>0</v>
      </c>
      <c r="Y8" s="20">
        <f>'KEEI BAU - Industry'!AO$36*'Others Split'!$F$10</f>
        <v>0</v>
      </c>
      <c r="Z8" s="20">
        <f>'KEEI BAU - Industry'!AP$36*'Others Split'!$F$10</f>
        <v>0</v>
      </c>
      <c r="AA8" s="20">
        <f>'KEEI BAU - Industry'!AQ$36*'Others Split'!$F$10</f>
        <v>0</v>
      </c>
      <c r="AB8" s="20">
        <f>'KEEI BAU - Industry'!AR$36*'Others Split'!$F$10</f>
        <v>0</v>
      </c>
      <c r="AC8" s="20">
        <f>'KEEI BAU - Industry'!AS$36*'Others Split'!$F$10</f>
        <v>0</v>
      </c>
      <c r="AD8" s="20">
        <f>'KEEI BAU - Industry'!AT$36*'Others Split'!$F$10</f>
        <v>0</v>
      </c>
      <c r="AE8" s="20">
        <f>'KEEI BAU - Industry'!AU$36*'Others Split'!$F$10</f>
        <v>0</v>
      </c>
      <c r="AF8" s="20">
        <f>'KEEI BAU - Industry'!AV$36*'Others Split'!$F$10</f>
        <v>0</v>
      </c>
    </row>
    <row r="9" spans="1:35">
      <c r="A9" s="4" t="s">
        <v>9</v>
      </c>
      <c r="B9" s="20">
        <f>'KEEI BAU - Industry'!R$36*'Others Split'!$F$11</f>
        <v>0</v>
      </c>
      <c r="C9" s="20">
        <f>'KEEI BAU - Industry'!S$36*'Others Split'!$F$11</f>
        <v>0</v>
      </c>
      <c r="D9" s="20">
        <f>'KEEI BAU - Industry'!T$36*'Others Split'!$F$11</f>
        <v>0</v>
      </c>
      <c r="E9" s="20">
        <f>'KEEI BAU - Industry'!U$36*'Others Split'!$F$11</f>
        <v>0</v>
      </c>
      <c r="F9" s="20">
        <f>'KEEI BAU - Industry'!V$36*'Others Split'!$F$11</f>
        <v>0</v>
      </c>
      <c r="G9" s="20">
        <f>'KEEI BAU - Industry'!W$36*'Others Split'!$F$11</f>
        <v>0</v>
      </c>
      <c r="H9" s="20">
        <f>'KEEI BAU - Industry'!X$36*'Others Split'!$F$11</f>
        <v>0</v>
      </c>
      <c r="I9" s="20">
        <f>'KEEI BAU - Industry'!Y$36*'Others Split'!$F$11</f>
        <v>0</v>
      </c>
      <c r="J9" s="20">
        <f>'KEEI BAU - Industry'!Z$36*'Others Split'!$F$11</f>
        <v>0</v>
      </c>
      <c r="K9" s="20">
        <f>'KEEI BAU - Industry'!AA$36*'Others Split'!$F$11</f>
        <v>0</v>
      </c>
      <c r="L9" s="20">
        <f>'KEEI BAU - Industry'!AB$36*'Others Split'!$F$11</f>
        <v>0</v>
      </c>
      <c r="M9" s="20">
        <f>'KEEI BAU - Industry'!AC$36*'Others Split'!$F$11</f>
        <v>0</v>
      </c>
      <c r="N9" s="20">
        <f>'KEEI BAU - Industry'!AD$36*'Others Split'!$F$11</f>
        <v>0</v>
      </c>
      <c r="O9" s="20">
        <f>'KEEI BAU - Industry'!AE$36*'Others Split'!$F$11</f>
        <v>0</v>
      </c>
      <c r="P9" s="20">
        <f>'KEEI BAU - Industry'!AF$36*'Others Split'!$F$11</f>
        <v>0</v>
      </c>
      <c r="Q9" s="20">
        <f>'KEEI BAU - Industry'!AG$36*'Others Split'!$F$11</f>
        <v>0</v>
      </c>
      <c r="R9" s="20">
        <f>'KEEI BAU - Industry'!AH$36*'Others Split'!$F$11</f>
        <v>0</v>
      </c>
      <c r="S9" s="20">
        <f>'KEEI BAU - Industry'!AI$36*'Others Split'!$F$11</f>
        <v>0</v>
      </c>
      <c r="T9" s="20">
        <f>'KEEI BAU - Industry'!AJ$36*'Others Split'!$F$11</f>
        <v>0</v>
      </c>
      <c r="U9" s="20">
        <f>'KEEI BAU - Industry'!AK$36*'Others Split'!$F$11</f>
        <v>0</v>
      </c>
      <c r="V9" s="20">
        <f>'KEEI BAU - Industry'!AL$36*'Others Split'!$F$11</f>
        <v>0</v>
      </c>
      <c r="W9" s="20">
        <f>'KEEI BAU - Industry'!AM$36*'Others Split'!$F$11</f>
        <v>0</v>
      </c>
      <c r="X9" s="20">
        <f>'KEEI BAU - Industry'!AN$36*'Others Split'!$F$11</f>
        <v>0</v>
      </c>
      <c r="Y9" s="20">
        <f>'KEEI BAU - Industry'!AO$36*'Others Split'!$F$11</f>
        <v>0</v>
      </c>
      <c r="Z9" s="20">
        <f>'KEEI BAU - Industry'!AP$36*'Others Split'!$F$11</f>
        <v>0</v>
      </c>
      <c r="AA9" s="20">
        <f>'KEEI BAU - Industry'!AQ$36*'Others Split'!$F$11</f>
        <v>0</v>
      </c>
      <c r="AB9" s="20">
        <f>'KEEI BAU - Industry'!AR$36*'Others Split'!$F$11</f>
        <v>0</v>
      </c>
      <c r="AC9" s="20">
        <f>'KEEI BAU - Industry'!AS$36*'Others Split'!$F$11</f>
        <v>0</v>
      </c>
      <c r="AD9" s="20">
        <f>'KEEI BAU - Industry'!AT$36*'Others Split'!$F$11</f>
        <v>0</v>
      </c>
      <c r="AE9" s="20">
        <f>'KEEI BAU - Industry'!AU$36*'Others Split'!$F$11</f>
        <v>0</v>
      </c>
      <c r="AF9" s="20">
        <f>'KEEI BAU - Industry'!AV$36*'Others Split'!$F$11</f>
        <v>0</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Industry'!R$8*'Petrochemicals Split'!$F$6</f>
        <v>3639376630348.9731</v>
      </c>
      <c r="C11" s="20">
        <f>'KEEI BAU - Industry'!S$8*'Petrochemicals Split'!$F$6</f>
        <v>3827949444654.7417</v>
      </c>
      <c r="D11" s="20">
        <f>'KEEI BAU - Industry'!T$8*'Petrochemicals Split'!$F$6</f>
        <v>4016522258960.5117</v>
      </c>
      <c r="E11" s="20">
        <f>'KEEI BAU - Industry'!U$8*'Petrochemicals Split'!$F$6</f>
        <v>4205095073266.2803</v>
      </c>
      <c r="F11" s="20">
        <f>'KEEI BAU - Industry'!V$8*'Petrochemicals Split'!$F$6</f>
        <v>4393667887572.0488</v>
      </c>
      <c r="G11" s="20">
        <f>'KEEI BAU - Industry'!W$8*'Petrochemicals Split'!$F$6</f>
        <v>4582240701877.8184</v>
      </c>
      <c r="H11" s="20">
        <f>'KEEI BAU - Industry'!X$8*'Petrochemicals Split'!$F$6</f>
        <v>4673885515915.375</v>
      </c>
      <c r="I11" s="20">
        <f>'KEEI BAU - Industry'!Y$8*'Petrochemicals Split'!$F$6</f>
        <v>4765530329952.9316</v>
      </c>
      <c r="J11" s="20">
        <f>'KEEI BAU - Industry'!Z$8*'Petrochemicals Split'!$F$6</f>
        <v>4857175143990.4883</v>
      </c>
      <c r="K11" s="20">
        <f>'KEEI BAU - Industry'!AA$8*'Petrochemicals Split'!$F$6</f>
        <v>4948819958028.0439</v>
      </c>
      <c r="L11" s="20">
        <f>'KEEI BAU - Industry'!AB$8*'Petrochemicals Split'!$F$6</f>
        <v>5040464772065.6006</v>
      </c>
      <c r="M11" s="20">
        <f>'KEEI BAU - Industry'!AC$8*'Petrochemicals Split'!$F$6</f>
        <v>5086287179084.3789</v>
      </c>
      <c r="N11" s="20">
        <f>'KEEI BAU - Industry'!AD$8*'Petrochemicals Split'!$F$6</f>
        <v>5132109586103.1572</v>
      </c>
      <c r="O11" s="20">
        <f>'KEEI BAU - Industry'!AE$8*'Petrochemicals Split'!$F$6</f>
        <v>5177931993121.9355</v>
      </c>
      <c r="P11" s="20">
        <f>'KEEI BAU - Industry'!AF$8*'Petrochemicals Split'!$F$6</f>
        <v>5223754400140.7129</v>
      </c>
      <c r="Q11" s="20">
        <f>'KEEI BAU - Industry'!AG$8*'Petrochemicals Split'!$F$6</f>
        <v>5269576807159.4912</v>
      </c>
      <c r="R11" s="20">
        <f>'KEEI BAU - Industry'!AH$8*'Petrochemicals Split'!$F$6</f>
        <v>5283676009319.1152</v>
      </c>
      <c r="S11" s="20">
        <f>'KEEI BAU - Industry'!AI$8*'Petrochemicals Split'!$F$6</f>
        <v>5297775211478.7393</v>
      </c>
      <c r="T11" s="20">
        <f>'KEEI BAU - Industry'!AJ$8*'Petrochemicals Split'!$F$6</f>
        <v>5311874413638.3633</v>
      </c>
      <c r="U11" s="20">
        <f>'KEEI BAU - Industry'!AK$8*'Petrochemicals Split'!$F$6</f>
        <v>5325973615797.9873</v>
      </c>
      <c r="V11" s="20">
        <f>'KEEI BAU - Industry'!AL$8*'Petrochemicals Split'!$F$6</f>
        <v>5340072817957.6113</v>
      </c>
      <c r="W11" s="20">
        <f>'KEEI BAU - Industry'!AM$8*'Petrochemicals Split'!$F$6</f>
        <v>5396469626596.1084</v>
      </c>
      <c r="X11" s="20">
        <f>'KEEI BAU - Industry'!AN$8*'Petrochemicals Split'!$F$6</f>
        <v>5424027158089.9141</v>
      </c>
      <c r="Y11" s="20">
        <f>'KEEI BAU - Industry'!AO$8*'Petrochemicals Split'!$F$6</f>
        <v>5451584689583.7275</v>
      </c>
      <c r="Z11" s="20">
        <f>'KEEI BAU - Industry'!AP$8*'Petrochemicals Split'!$F$6</f>
        <v>5479142221077.5332</v>
      </c>
      <c r="AA11" s="20">
        <f>'KEEI BAU - Industry'!AQ$8*'Petrochemicals Split'!$F$6</f>
        <v>5506699752571.3467</v>
      </c>
      <c r="AB11" s="20">
        <f>'KEEI BAU - Industry'!AR$8*'Petrochemicals Split'!$F$6</f>
        <v>5534257284065.1602</v>
      </c>
      <c r="AC11" s="20">
        <f>'KEEI BAU - Industry'!AS$8*'Petrochemicals Split'!$F$6</f>
        <v>5561814815558.9658</v>
      </c>
      <c r="AD11" s="20">
        <f>'KEEI BAU - Industry'!AT$8*'Petrochemicals Split'!$F$6</f>
        <v>5589372347052.7793</v>
      </c>
      <c r="AE11" s="20">
        <f>'KEEI BAU - Industry'!AU$8*'Petrochemicals Split'!$F$6</f>
        <v>5616929878546.5928</v>
      </c>
      <c r="AF11" s="20">
        <f>'KEEI BAU - Industry'!AV$8*'Petrochemicals Split'!$F$6</f>
        <v>5644487410040.3984</v>
      </c>
    </row>
    <row r="12" spans="1:35">
      <c r="A12" s="4" t="s">
        <v>12</v>
      </c>
      <c r="B12" s="20">
        <f>'KEEI BAU - Industry'!R$8*'Petrochemicals Split'!$F$7</f>
        <v>4549770542714.2158</v>
      </c>
      <c r="C12" s="20">
        <f>'KEEI BAU - Industry'!S$8*'Petrochemicals Split'!$F$7</f>
        <v>4785515045915.8086</v>
      </c>
      <c r="D12" s="20">
        <f>'KEEI BAU - Industry'!T$8*'Petrochemicals Split'!$F$7</f>
        <v>5021259549117.4023</v>
      </c>
      <c r="E12" s="20">
        <f>'KEEI BAU - Industry'!U$8*'Petrochemicals Split'!$F$7</f>
        <v>5257004052318.9951</v>
      </c>
      <c r="F12" s="20">
        <f>'KEEI BAU - Industry'!V$8*'Petrochemicals Split'!$F$7</f>
        <v>5492748555520.5879</v>
      </c>
      <c r="G12" s="20">
        <f>'KEEI BAU - Industry'!W$8*'Petrochemicals Split'!$F$7</f>
        <v>5728493058722.1816</v>
      </c>
      <c r="H12" s="20">
        <f>'KEEI BAU - Industry'!X$8*'Petrochemicals Split'!$F$7</f>
        <v>5843062919896.625</v>
      </c>
      <c r="I12" s="20">
        <f>'KEEI BAU - Industry'!Y$8*'Petrochemicals Split'!$F$7</f>
        <v>5957632781071.0684</v>
      </c>
      <c r="J12" s="20">
        <f>'KEEI BAU - Industry'!Z$8*'Petrochemicals Split'!$F$7</f>
        <v>6072202642245.5117</v>
      </c>
      <c r="K12" s="20">
        <f>'KEEI BAU - Industry'!AA$8*'Petrochemicals Split'!$F$7</f>
        <v>6186772503419.9561</v>
      </c>
      <c r="L12" s="20">
        <f>'KEEI BAU - Industry'!AB$8*'Petrochemicals Split'!$F$7</f>
        <v>6301342364594.3994</v>
      </c>
      <c r="M12" s="20">
        <f>'KEEI BAU - Industry'!AC$8*'Petrochemicals Split'!$F$7</f>
        <v>6358627295181.6211</v>
      </c>
      <c r="N12" s="20">
        <f>'KEEI BAU - Industry'!AD$8*'Petrochemicals Split'!$F$7</f>
        <v>6415912225768.8428</v>
      </c>
      <c r="O12" s="20">
        <f>'KEEI BAU - Industry'!AE$8*'Petrochemicals Split'!$F$7</f>
        <v>6473197156356.0645</v>
      </c>
      <c r="P12" s="20">
        <f>'KEEI BAU - Industry'!AF$8*'Petrochemicals Split'!$F$7</f>
        <v>6530482086943.2871</v>
      </c>
      <c r="Q12" s="20">
        <f>'KEEI BAU - Industry'!AG$8*'Petrochemicals Split'!$F$7</f>
        <v>6587767017530.5088</v>
      </c>
      <c r="R12" s="20">
        <f>'KEEI BAU - Industry'!AH$8*'Petrochemicals Split'!$F$7</f>
        <v>6605393150018.8848</v>
      </c>
      <c r="S12" s="20">
        <f>'KEEI BAU - Industry'!AI$8*'Petrochemicals Split'!$F$7</f>
        <v>6623019282507.2607</v>
      </c>
      <c r="T12" s="20">
        <f>'KEEI BAU - Industry'!AJ$8*'Petrochemicals Split'!$F$7</f>
        <v>6640645414995.6367</v>
      </c>
      <c r="U12" s="20">
        <f>'KEEI BAU - Industry'!AK$8*'Petrochemicals Split'!$F$7</f>
        <v>6658271547484.0127</v>
      </c>
      <c r="V12" s="20">
        <f>'KEEI BAU - Industry'!AL$8*'Petrochemicals Split'!$F$7</f>
        <v>6675897679972.3887</v>
      </c>
      <c r="W12" s="20">
        <f>'KEEI BAU - Industry'!AM$8*'Petrochemicals Split'!$F$7</f>
        <v>6746402209925.8916</v>
      </c>
      <c r="X12" s="20">
        <f>'KEEI BAU - Industry'!AN$8*'Petrochemicals Split'!$F$7</f>
        <v>6780853287062.2578</v>
      </c>
      <c r="Y12" s="20">
        <f>'KEEI BAU - Industry'!AO$8*'Petrochemicals Split'!$F$7</f>
        <v>6815304364198.6318</v>
      </c>
      <c r="Z12" s="20">
        <f>'KEEI BAU - Industry'!AP$8*'Petrochemicals Split'!$F$7</f>
        <v>6849755441334.998</v>
      </c>
      <c r="AA12" s="20">
        <f>'KEEI BAU - Industry'!AQ$8*'Petrochemicals Split'!$F$7</f>
        <v>6884206518471.3721</v>
      </c>
      <c r="AB12" s="20">
        <f>'KEEI BAU - Industry'!AR$8*'Petrochemicals Split'!$F$7</f>
        <v>6918657595607.7461</v>
      </c>
      <c r="AC12" s="20">
        <f>'KEEI BAU - Industry'!AS$8*'Petrochemicals Split'!$F$7</f>
        <v>6953108672744.1123</v>
      </c>
      <c r="AD12" s="20">
        <f>'KEEI BAU - Industry'!AT$8*'Petrochemicals Split'!$F$7</f>
        <v>6987559749880.4863</v>
      </c>
      <c r="AE12" s="20">
        <f>'KEEI BAU - Industry'!AU$8*'Petrochemicals Split'!$F$7</f>
        <v>7022010827016.8604</v>
      </c>
      <c r="AF12" s="20">
        <f>'KEEI BAU - Industry'!AV$8*'Petrochemicals Split'!$F$7</f>
        <v>7056461904153.2266</v>
      </c>
    </row>
    <row r="13" spans="1:35">
      <c r="A13" s="4" t="s">
        <v>13</v>
      </c>
      <c r="B13" s="20">
        <f>'KEEI BAU - Industry'!R$36*'Others Split'!$F$12</f>
        <v>0</v>
      </c>
      <c r="C13" s="20">
        <f>'KEEI BAU - Industry'!S$36*'Others Split'!$F$12</f>
        <v>0</v>
      </c>
      <c r="D13" s="20">
        <f>'KEEI BAU - Industry'!T$36*'Others Split'!$F$12</f>
        <v>0</v>
      </c>
      <c r="E13" s="20">
        <f>'KEEI BAU - Industry'!U$36*'Others Split'!$F$12</f>
        <v>0</v>
      </c>
      <c r="F13" s="20">
        <f>'KEEI BAU - Industry'!V$36*'Others Split'!$F$12</f>
        <v>0</v>
      </c>
      <c r="G13" s="20">
        <f>'KEEI BAU - Industry'!W$36*'Others Split'!$F$12</f>
        <v>0</v>
      </c>
      <c r="H13" s="20">
        <f>'KEEI BAU - Industry'!X$36*'Others Split'!$F$12</f>
        <v>0</v>
      </c>
      <c r="I13" s="20">
        <f>'KEEI BAU - Industry'!Y$36*'Others Split'!$F$12</f>
        <v>0</v>
      </c>
      <c r="J13" s="20">
        <f>'KEEI BAU - Industry'!Z$36*'Others Split'!$F$12</f>
        <v>0</v>
      </c>
      <c r="K13" s="20">
        <f>'KEEI BAU - Industry'!AA$36*'Others Split'!$F$12</f>
        <v>0</v>
      </c>
      <c r="L13" s="20">
        <f>'KEEI BAU - Industry'!AB$36*'Others Split'!$F$12</f>
        <v>0</v>
      </c>
      <c r="M13" s="20">
        <f>'KEEI BAU - Industry'!AC$36*'Others Split'!$F$12</f>
        <v>0</v>
      </c>
      <c r="N13" s="20">
        <f>'KEEI BAU - Industry'!AD$36*'Others Split'!$F$12</f>
        <v>0</v>
      </c>
      <c r="O13" s="20">
        <f>'KEEI BAU - Industry'!AE$36*'Others Split'!$F$12</f>
        <v>0</v>
      </c>
      <c r="P13" s="20">
        <f>'KEEI BAU - Industry'!AF$36*'Others Split'!$F$12</f>
        <v>0</v>
      </c>
      <c r="Q13" s="20">
        <f>'KEEI BAU - Industry'!AG$36*'Others Split'!$F$12</f>
        <v>0</v>
      </c>
      <c r="R13" s="20">
        <f>'KEEI BAU - Industry'!AH$36*'Others Split'!$F$12</f>
        <v>0</v>
      </c>
      <c r="S13" s="20">
        <f>'KEEI BAU - Industry'!AI$36*'Others Split'!$F$12</f>
        <v>0</v>
      </c>
      <c r="T13" s="20">
        <f>'KEEI BAU - Industry'!AJ$36*'Others Split'!$F$12</f>
        <v>0</v>
      </c>
      <c r="U13" s="20">
        <f>'KEEI BAU - Industry'!AK$36*'Others Split'!$F$12</f>
        <v>0</v>
      </c>
      <c r="V13" s="20">
        <f>'KEEI BAU - Industry'!AL$36*'Others Split'!$F$12</f>
        <v>0</v>
      </c>
      <c r="W13" s="20">
        <f>'KEEI BAU - Industry'!AM$36*'Others Split'!$F$12</f>
        <v>0</v>
      </c>
      <c r="X13" s="20">
        <f>'KEEI BAU - Industry'!AN$36*'Others Split'!$F$12</f>
        <v>0</v>
      </c>
      <c r="Y13" s="20">
        <f>'KEEI BAU - Industry'!AO$36*'Others Split'!$F$12</f>
        <v>0</v>
      </c>
      <c r="Z13" s="20">
        <f>'KEEI BAU - Industry'!AP$36*'Others Split'!$F$12</f>
        <v>0</v>
      </c>
      <c r="AA13" s="20">
        <f>'KEEI BAU - Industry'!AQ$36*'Others Split'!$F$12</f>
        <v>0</v>
      </c>
      <c r="AB13" s="20">
        <f>'KEEI BAU - Industry'!AR$36*'Others Split'!$F$12</f>
        <v>0</v>
      </c>
      <c r="AC13" s="20">
        <f>'KEEI BAU - Industry'!AS$36*'Others Split'!$F$12</f>
        <v>0</v>
      </c>
      <c r="AD13" s="20">
        <f>'KEEI BAU - Industry'!AT$36*'Others Split'!$F$12</f>
        <v>0</v>
      </c>
      <c r="AE13" s="20">
        <f>'KEEI BAU - Industry'!AU$36*'Others Split'!$F$12</f>
        <v>0</v>
      </c>
      <c r="AF13" s="20">
        <f>'KEEI BAU - Industry'!AV$36*'Others Split'!$F$12</f>
        <v>0</v>
      </c>
    </row>
    <row r="14" spans="1:35">
      <c r="A14" s="4" t="s">
        <v>14</v>
      </c>
      <c r="B14" s="20">
        <f>'KEEI BAU - Industry'!R$36*'Others Split'!$F$13</f>
        <v>72052399916674.188</v>
      </c>
      <c r="C14" s="20">
        <f>'KEEI BAU - Industry'!S$36*'Others Split'!$F$13</f>
        <v>78992934626613.547</v>
      </c>
      <c r="D14" s="20">
        <f>'KEEI BAU - Industry'!T$36*'Others Split'!$F$13</f>
        <v>85933469336552.906</v>
      </c>
      <c r="E14" s="20">
        <f>'KEEI BAU - Industry'!U$36*'Others Split'!$F$13</f>
        <v>92874004046492.266</v>
      </c>
      <c r="F14" s="20">
        <f>'KEEI BAU - Industry'!V$36*'Others Split'!$F$13</f>
        <v>99814538756431.609</v>
      </c>
      <c r="G14" s="20">
        <f>'KEEI BAU - Industry'!W$36*'Others Split'!$F$13</f>
        <v>106755073466370.98</v>
      </c>
      <c r="H14" s="20">
        <f>'KEEI BAU - Industry'!X$36*'Others Split'!$F$13</f>
        <v>109256431642811.91</v>
      </c>
      <c r="I14" s="20">
        <f>'KEEI BAU - Industry'!Y$36*'Others Split'!$F$13</f>
        <v>111757789819252.91</v>
      </c>
      <c r="J14" s="20">
        <f>'KEEI BAU - Industry'!Z$36*'Others Split'!$F$13</f>
        <v>114259147995693.91</v>
      </c>
      <c r="K14" s="20">
        <f>'KEEI BAU - Industry'!AA$36*'Others Split'!$F$13</f>
        <v>116760506172134.91</v>
      </c>
      <c r="L14" s="20">
        <f>'KEEI BAU - Industry'!AB$36*'Others Split'!$F$13</f>
        <v>119261864348575.92</v>
      </c>
      <c r="M14" s="20">
        <f>'KEEI BAU - Industry'!AC$36*'Others Split'!$F$13</f>
        <v>121001774069479.31</v>
      </c>
      <c r="N14" s="20">
        <f>'KEEI BAU - Industry'!AD$36*'Others Split'!$F$13</f>
        <v>122741683790382.72</v>
      </c>
      <c r="O14" s="20">
        <f>'KEEI BAU - Industry'!AE$36*'Others Split'!$F$13</f>
        <v>124481593511286.13</v>
      </c>
      <c r="P14" s="20">
        <f>'KEEI BAU - Industry'!AF$36*'Others Split'!$F$13</f>
        <v>126221503232189.53</v>
      </c>
      <c r="Q14" s="20">
        <f>'KEEI BAU - Industry'!AG$36*'Others Split'!$F$13</f>
        <v>127961412953092.97</v>
      </c>
      <c r="R14" s="20">
        <f>'KEEI BAU - Industry'!AH$36*'Others Split'!$F$13</f>
        <v>129084549425010.89</v>
      </c>
      <c r="S14" s="20">
        <f>'KEEI BAU - Industry'!AI$36*'Others Split'!$F$13</f>
        <v>130207685896928.84</v>
      </c>
      <c r="T14" s="20">
        <f>'KEEI BAU - Industry'!AJ$36*'Others Split'!$F$13</f>
        <v>131330822368846.8</v>
      </c>
      <c r="U14" s="20">
        <f>'KEEI BAU - Industry'!AK$36*'Others Split'!$F$13</f>
        <v>132453958840764.75</v>
      </c>
      <c r="V14" s="20">
        <f>'KEEI BAU - Industry'!AL$36*'Others Split'!$F$13</f>
        <v>133577095312682.69</v>
      </c>
      <c r="W14" s="20">
        <f>'KEEI BAU - Industry'!AM$36*'Others Split'!$F$13</f>
        <v>135522596116581.27</v>
      </c>
      <c r="X14" s="20">
        <f>'KEEI BAU - Industry'!AN$36*'Others Split'!$F$13</f>
        <v>136907393966856.55</v>
      </c>
      <c r="Y14" s="20">
        <f>'KEEI BAU - Industry'!AO$36*'Others Split'!$F$13</f>
        <v>138292191817132.33</v>
      </c>
      <c r="Z14" s="20">
        <f>'KEEI BAU - Industry'!AP$36*'Others Split'!$F$13</f>
        <v>139676989667407.61</v>
      </c>
      <c r="AA14" s="20">
        <f>'KEEI BAU - Industry'!AQ$36*'Others Split'!$F$13</f>
        <v>141061787517682.91</v>
      </c>
      <c r="AB14" s="20">
        <f>'KEEI BAU - Industry'!AR$36*'Others Split'!$F$13</f>
        <v>142446585367958.19</v>
      </c>
      <c r="AC14" s="20">
        <f>'KEEI BAU - Industry'!AS$36*'Others Split'!$F$13</f>
        <v>143831383218233.94</v>
      </c>
      <c r="AD14" s="20">
        <f>'KEEI BAU - Industry'!AT$36*'Others Split'!$F$13</f>
        <v>145216181068509.25</v>
      </c>
      <c r="AE14" s="20">
        <f>'KEEI BAU - Industry'!AU$36*'Others Split'!$F$13</f>
        <v>146600978918784.53</v>
      </c>
      <c r="AF14" s="20">
        <f>'KEEI BAU - Industry'!AV$36*'Others Split'!$F$13</f>
        <v>147985776769060.28</v>
      </c>
    </row>
    <row r="15" spans="1:35">
      <c r="A15" s="4" t="s">
        <v>15</v>
      </c>
      <c r="B15" s="4">
        <f>'KEEI BAU - Industry'!R22</f>
        <v>955882391300331</v>
      </c>
      <c r="C15" s="37">
        <f>'KEEI BAU - Industry'!S22</f>
        <v>1000520325478848.8</v>
      </c>
      <c r="D15" s="37">
        <f>'KEEI BAU - Industry'!T22</f>
        <v>1045158259657366.6</v>
      </c>
      <c r="E15" s="37">
        <f>'KEEI BAU - Industry'!U22</f>
        <v>1089796193835884.4</v>
      </c>
      <c r="F15" s="37">
        <f>'KEEI BAU - Industry'!V22</f>
        <v>1134434128014402.3</v>
      </c>
      <c r="G15" s="37">
        <f>'KEEI BAU - Industry'!W22</f>
        <v>1179072062192920</v>
      </c>
      <c r="H15" s="37">
        <f>'KEEI BAU - Industry'!X22</f>
        <v>1188034469230978</v>
      </c>
      <c r="I15" s="37">
        <f>'KEEI BAU - Industry'!Y22</f>
        <v>1196996876269038</v>
      </c>
      <c r="J15" s="37">
        <f>'KEEI BAU - Industry'!Z22</f>
        <v>1205959283307098</v>
      </c>
      <c r="K15" s="37">
        <f>'KEEI BAU - Industry'!AA22</f>
        <v>1214921690345158</v>
      </c>
      <c r="L15" s="37">
        <f>'KEEI BAU - Industry'!AB22</f>
        <v>1223884097383220</v>
      </c>
      <c r="M15" s="37">
        <f>'KEEI BAU - Industry'!AC22</f>
        <v>1221925057968706.5</v>
      </c>
      <c r="N15" s="37">
        <f>'KEEI BAU - Industry'!AD22</f>
        <v>1219966018554192.5</v>
      </c>
      <c r="O15" s="37">
        <f>'KEEI BAU - Industry'!AE22</f>
        <v>1218006979139678.5</v>
      </c>
      <c r="P15" s="37">
        <f>'KEEI BAU - Industry'!AF22</f>
        <v>1216047939725164.5</v>
      </c>
      <c r="Q15" s="37">
        <f>'KEEI BAU - Industry'!AG22</f>
        <v>1214088900310650</v>
      </c>
      <c r="R15" s="37">
        <f>'KEEI BAU - Industry'!AH22</f>
        <v>1206316193321890</v>
      </c>
      <c r="S15" s="37">
        <f>'KEEI BAU - Industry'!AI22</f>
        <v>1198543486333130</v>
      </c>
      <c r="T15" s="37">
        <f>'KEEI BAU - Industry'!AJ22</f>
        <v>1190770779344370</v>
      </c>
      <c r="U15" s="37">
        <f>'KEEI BAU - Industry'!AK22</f>
        <v>1182998072355610</v>
      </c>
      <c r="V15" s="37">
        <f>'KEEI BAU - Industry'!AL22</f>
        <v>1175225365366850</v>
      </c>
      <c r="W15" s="37">
        <f>'KEEI BAU - Industry'!AM22</f>
        <v>1175204215143750</v>
      </c>
      <c r="X15" s="37">
        <f>'KEEI BAU - Industry'!AN22</f>
        <v>1169897912580428</v>
      </c>
      <c r="Y15" s="37">
        <f>'KEEI BAU - Industry'!AO22</f>
        <v>1164591610017106</v>
      </c>
      <c r="Z15" s="37">
        <f>'KEEI BAU - Industry'!AP22</f>
        <v>1159285307453784</v>
      </c>
      <c r="AA15" s="37">
        <f>'KEEI BAU - Industry'!AQ22</f>
        <v>1153979004890462</v>
      </c>
      <c r="AB15" s="37">
        <f>'KEEI BAU - Industry'!AR22</f>
        <v>1148672702327138</v>
      </c>
      <c r="AC15" s="37">
        <f>'KEEI BAU - Industry'!AS22</f>
        <v>1143366399763816</v>
      </c>
      <c r="AD15" s="37">
        <f>'KEEI BAU - Industry'!AT22</f>
        <v>1138060097200494</v>
      </c>
      <c r="AE15" s="37">
        <f>'KEEI BAU - Industry'!AU22</f>
        <v>1132753794637172</v>
      </c>
      <c r="AF15" s="37">
        <f>'KEEI BAU - Industry'!AV22</f>
        <v>1127447492073850</v>
      </c>
    </row>
    <row r="16" spans="1:35">
      <c r="A16" s="4" t="s">
        <v>16</v>
      </c>
      <c r="B16" s="20">
        <f>'KEEI BAU - Industry'!R$15*'Non-ferrous Metals Split'!$F$6</f>
        <v>79676747810506.031</v>
      </c>
      <c r="C16" s="20">
        <f>'KEEI BAU - Industry'!S$15*'Non-ferrous Metals Split'!$F$6</f>
        <v>80395000153035.156</v>
      </c>
      <c r="D16" s="20">
        <f>'KEEI BAU - Industry'!T$15*'Non-ferrous Metals Split'!$F$6</f>
        <v>81113252495564.297</v>
      </c>
      <c r="E16" s="20">
        <f>'KEEI BAU - Industry'!U$15*'Non-ferrous Metals Split'!$F$6</f>
        <v>81831504838093.406</v>
      </c>
      <c r="F16" s="20">
        <f>'KEEI BAU - Industry'!V$15*'Non-ferrous Metals Split'!$F$6</f>
        <v>82549757180622.547</v>
      </c>
      <c r="G16" s="20">
        <f>'KEEI BAU - Industry'!W$15*'Non-ferrous Metals Split'!$F$6</f>
        <v>83268009523151.672</v>
      </c>
      <c r="H16" s="20">
        <f>'KEEI BAU - Industry'!X$15*'Non-ferrous Metals Split'!$F$6</f>
        <v>82629262315164.469</v>
      </c>
      <c r="I16" s="20">
        <f>'KEEI BAU - Industry'!Y$15*'Non-ferrous Metals Split'!$F$6</f>
        <v>81990515107177.25</v>
      </c>
      <c r="J16" s="20">
        <f>'KEEI BAU - Industry'!Z$15*'Non-ferrous Metals Split'!$F$6</f>
        <v>81351767899190.047</v>
      </c>
      <c r="K16" s="20">
        <f>'KEEI BAU - Industry'!AA$15*'Non-ferrous Metals Split'!$F$6</f>
        <v>80713020691202.844</v>
      </c>
      <c r="L16" s="20">
        <f>'KEEI BAU - Industry'!AB$15*'Non-ferrous Metals Split'!$F$6</f>
        <v>80074273483215.625</v>
      </c>
      <c r="M16" s="20">
        <f>'KEEI BAU - Industry'!AC$15*'Non-ferrous Metals Split'!$F$6</f>
        <v>79397047527759.313</v>
      </c>
      <c r="N16" s="20">
        <f>'KEEI BAU - Industry'!AD$15*'Non-ferrous Metals Split'!$F$6</f>
        <v>78719821572303</v>
      </c>
      <c r="O16" s="20">
        <f>'KEEI BAU - Industry'!AE$15*'Non-ferrous Metals Split'!$F$6</f>
        <v>78042595616846.688</v>
      </c>
      <c r="P16" s="20">
        <f>'KEEI BAU - Industry'!AF$15*'Non-ferrous Metals Split'!$F$6</f>
        <v>77365369661390.359</v>
      </c>
      <c r="Q16" s="20">
        <f>'KEEI BAU - Industry'!AG$15*'Non-ferrous Metals Split'!$F$6</f>
        <v>76688143705934.047</v>
      </c>
      <c r="R16" s="20">
        <f>'KEEI BAU - Industry'!AH$15*'Non-ferrous Metals Split'!$F$6</f>
        <v>76126353992885.063</v>
      </c>
      <c r="S16" s="20">
        <f>'KEEI BAU - Industry'!AI$15*'Non-ferrous Metals Split'!$F$6</f>
        <v>75564564279836.063</v>
      </c>
      <c r="T16" s="20">
        <f>'KEEI BAU - Industry'!AJ$15*'Non-ferrous Metals Split'!$F$6</f>
        <v>75002774566787.078</v>
      </c>
      <c r="U16" s="20">
        <f>'KEEI BAU - Industry'!AK$15*'Non-ferrous Metals Split'!$F$6</f>
        <v>74440984853738.094</v>
      </c>
      <c r="V16" s="20">
        <f>'KEEI BAU - Industry'!AL$15*'Non-ferrous Metals Split'!$F$6</f>
        <v>73879195140689.094</v>
      </c>
      <c r="W16" s="20">
        <f>'KEEI BAU - Industry'!AM$15*'Non-ferrous Metals Split'!$F$6</f>
        <v>73163490437763.672</v>
      </c>
      <c r="X16" s="20">
        <f>'KEEI BAU - Industry'!AN$15*'Non-ferrous Metals Split'!$F$6</f>
        <v>72552727773390.25</v>
      </c>
      <c r="Y16" s="20">
        <f>'KEEI BAU - Industry'!AO$15*'Non-ferrous Metals Split'!$F$6</f>
        <v>71941965109017.078</v>
      </c>
      <c r="Z16" s="20">
        <f>'KEEI BAU - Industry'!AP$15*'Non-ferrous Metals Split'!$F$6</f>
        <v>71331202444643.656</v>
      </c>
      <c r="AA16" s="20">
        <f>'KEEI BAU - Industry'!AQ$15*'Non-ferrous Metals Split'!$F$6</f>
        <v>70720439780270.469</v>
      </c>
      <c r="AB16" s="20">
        <f>'KEEI BAU - Industry'!AR$15*'Non-ferrous Metals Split'!$F$6</f>
        <v>70109677115897.055</v>
      </c>
      <c r="AC16" s="20">
        <f>'KEEI BAU - Industry'!AS$15*'Non-ferrous Metals Split'!$F$6</f>
        <v>69498914451523.875</v>
      </c>
      <c r="AD16" s="20">
        <f>'KEEI BAU - Industry'!AT$15*'Non-ferrous Metals Split'!$F$6</f>
        <v>68888151787150.453</v>
      </c>
      <c r="AE16" s="20">
        <f>'KEEI BAU - Industry'!AU$15*'Non-ferrous Metals Split'!$F$6</f>
        <v>68277389122777.031</v>
      </c>
      <c r="AF16" s="20">
        <f>'KEEI BAU - Industry'!AV$15*'Non-ferrous Metals Split'!$F$6</f>
        <v>67666626458403.859</v>
      </c>
    </row>
    <row r="17" spans="1:32">
      <c r="A17" s="4" t="s">
        <v>17</v>
      </c>
      <c r="B17" s="20">
        <f>'KEEI BAU - Industry'!R$15*'Non-ferrous Metals Split'!$F$7</f>
        <v>2439084116648.1553</v>
      </c>
      <c r="C17" s="20">
        <f>'KEEI BAU - Industry'!S$15*'Non-ferrous Metals Split'!$F$7</f>
        <v>2461071433256.1899</v>
      </c>
      <c r="D17" s="20">
        <f>'KEEI BAU - Industry'!T$15*'Non-ferrous Metals Split'!$F$7</f>
        <v>2483058749864.2246</v>
      </c>
      <c r="E17" s="20">
        <f>'KEEI BAU - Industry'!U$15*'Non-ferrous Metals Split'!$F$7</f>
        <v>2505046066472.2593</v>
      </c>
      <c r="F17" s="20">
        <f>'KEEI BAU - Industry'!V$15*'Non-ferrous Metals Split'!$F$7</f>
        <v>2527033383080.2939</v>
      </c>
      <c r="G17" s="20">
        <f>'KEEI BAU - Industry'!W$15*'Non-ferrous Metals Split'!$F$7</f>
        <v>2549020699688.3286</v>
      </c>
      <c r="H17" s="20">
        <f>'KEEI BAU - Industry'!X$15*'Non-ferrous Metals Split'!$F$7</f>
        <v>2529467213729.5366</v>
      </c>
      <c r="I17" s="20">
        <f>'KEEI BAU - Industry'!Y$15*'Non-ferrous Metals Split'!$F$7</f>
        <v>2509913727770.7441</v>
      </c>
      <c r="J17" s="20">
        <f>'KEEI BAU - Industry'!Z$15*'Non-ferrous Metals Split'!$F$7</f>
        <v>2490360241811.9521</v>
      </c>
      <c r="K17" s="20">
        <f>'KEEI BAU - Industry'!AA$15*'Non-ferrous Metals Split'!$F$7</f>
        <v>2470806755853.1602</v>
      </c>
      <c r="L17" s="20">
        <f>'KEEI BAU - Industry'!AB$15*'Non-ferrous Metals Split'!$F$7</f>
        <v>2451253269894.3677</v>
      </c>
      <c r="M17" s="20">
        <f>'KEEI BAU - Industry'!AC$15*'Non-ferrous Metals Split'!$F$7</f>
        <v>2430521863094.6846</v>
      </c>
      <c r="N17" s="20">
        <f>'KEEI BAU - Industry'!AD$15*'Non-ferrous Metals Split'!$F$7</f>
        <v>2409790456295.0015</v>
      </c>
      <c r="O17" s="20">
        <f>'KEEI BAU - Industry'!AE$15*'Non-ferrous Metals Split'!$F$7</f>
        <v>2389059049495.3179</v>
      </c>
      <c r="P17" s="20">
        <f>'KEEI BAU - Industry'!AF$15*'Non-ferrous Metals Split'!$F$7</f>
        <v>2368327642695.6348</v>
      </c>
      <c r="Q17" s="20">
        <f>'KEEI BAU - Industry'!AG$15*'Non-ferrous Metals Split'!$F$7</f>
        <v>2347596235895.9517</v>
      </c>
      <c r="R17" s="20">
        <f>'KEEI BAU - Industry'!AH$15*'Non-ferrous Metals Split'!$F$7</f>
        <v>2330398591618.9414</v>
      </c>
      <c r="S17" s="20">
        <f>'KEEI BAU - Industry'!AI$15*'Non-ferrous Metals Split'!$F$7</f>
        <v>2313200947341.9316</v>
      </c>
      <c r="T17" s="20">
        <f>'KEEI BAU - Industry'!AJ$15*'Non-ferrous Metals Split'!$F$7</f>
        <v>2296003303064.9214</v>
      </c>
      <c r="U17" s="20">
        <f>'KEEI BAU - Industry'!AK$15*'Non-ferrous Metals Split'!$F$7</f>
        <v>2278805658787.9116</v>
      </c>
      <c r="V17" s="20">
        <f>'KEEI BAU - Industry'!AL$15*'Non-ferrous Metals Split'!$F$7</f>
        <v>2261608014510.9014</v>
      </c>
      <c r="W17" s="20">
        <f>'KEEI BAU - Industry'!AM$15*'Non-ferrous Metals Split'!$F$7</f>
        <v>2239698686870.3271</v>
      </c>
      <c r="X17" s="20">
        <f>'KEEI BAU - Industry'!AN$15*'Non-ferrous Metals Split'!$F$7</f>
        <v>2221001870613.998</v>
      </c>
      <c r="Y17" s="20">
        <f>'KEEI BAU - Industry'!AO$15*'Non-ferrous Metals Split'!$F$7</f>
        <v>2202305054357.6763</v>
      </c>
      <c r="Z17" s="20">
        <f>'KEEI BAU - Industry'!AP$15*'Non-ferrous Metals Split'!$F$7</f>
        <v>2183608238101.3467</v>
      </c>
      <c r="AA17" s="20">
        <f>'KEEI BAU - Industry'!AQ$15*'Non-ferrous Metals Split'!$F$7</f>
        <v>2164911421845.0249</v>
      </c>
      <c r="AB17" s="20">
        <f>'KEEI BAU - Industry'!AR$15*'Non-ferrous Metals Split'!$F$7</f>
        <v>2146214605588.6956</v>
      </c>
      <c r="AC17" s="20">
        <f>'KEEI BAU - Industry'!AS$15*'Non-ferrous Metals Split'!$F$7</f>
        <v>2127517789332.3738</v>
      </c>
      <c r="AD17" s="20">
        <f>'KEEI BAU - Industry'!AT$15*'Non-ferrous Metals Split'!$F$7</f>
        <v>2108820973076.0444</v>
      </c>
      <c r="AE17" s="20">
        <f>'KEEI BAU - Industry'!AU$15*'Non-ferrous Metals Split'!$F$7</f>
        <v>2090124156819.7151</v>
      </c>
      <c r="AF17" s="20">
        <f>'KEEI BAU - Industry'!AV$15*'Non-ferrous Metals Split'!$F$7</f>
        <v>2071427340563.3933</v>
      </c>
    </row>
    <row r="18" spans="1:32">
      <c r="A18" s="4" t="s">
        <v>18</v>
      </c>
      <c r="B18" s="20">
        <f>'KEEI BAU - Industry'!R$29*'Machinery Split'!$E6</f>
        <v>0</v>
      </c>
      <c r="C18" s="20">
        <f>'KEEI BAU - Industry'!S$29*'Machinery Split'!$E6</f>
        <v>0</v>
      </c>
      <c r="D18" s="20">
        <f>'KEEI BAU - Industry'!T$29*'Machinery Split'!$E6</f>
        <v>0</v>
      </c>
      <c r="E18" s="20">
        <f>'KEEI BAU - Industry'!U$29*'Machinery Split'!$E6</f>
        <v>0</v>
      </c>
      <c r="F18" s="20">
        <f>'KEEI BAU - Industry'!V$29*'Machinery Split'!$E6</f>
        <v>0</v>
      </c>
      <c r="G18" s="20">
        <f>'KEEI BAU - Industry'!W$29*'Machinery Split'!$E6</f>
        <v>0</v>
      </c>
      <c r="H18" s="20">
        <f>'KEEI BAU - Industry'!X$29*'Machinery Split'!$E6</f>
        <v>0</v>
      </c>
      <c r="I18" s="20">
        <f>'KEEI BAU - Industry'!Y$29*'Machinery Split'!$E6</f>
        <v>0</v>
      </c>
      <c r="J18" s="20">
        <f>'KEEI BAU - Industry'!Z$29*'Machinery Split'!$E6</f>
        <v>0</v>
      </c>
      <c r="K18" s="20">
        <f>'KEEI BAU - Industry'!AA$29*'Machinery Split'!$E6</f>
        <v>0</v>
      </c>
      <c r="L18" s="20">
        <f>'KEEI BAU - Industry'!AB$29*'Machinery Split'!$E6</f>
        <v>0</v>
      </c>
      <c r="M18" s="20">
        <f>'KEEI BAU - Industry'!AC$29*'Machinery Split'!$E6</f>
        <v>0</v>
      </c>
      <c r="N18" s="20">
        <f>'KEEI BAU - Industry'!AD$29*'Machinery Split'!$E6</f>
        <v>0</v>
      </c>
      <c r="O18" s="20">
        <f>'KEEI BAU - Industry'!AE$29*'Machinery Split'!$E6</f>
        <v>0</v>
      </c>
      <c r="P18" s="20">
        <f>'KEEI BAU - Industry'!AF$29*'Machinery Split'!$E6</f>
        <v>0</v>
      </c>
      <c r="Q18" s="20">
        <f>'KEEI BAU - Industry'!AG$29*'Machinery Split'!$E6</f>
        <v>0</v>
      </c>
      <c r="R18" s="20">
        <f>'KEEI BAU - Industry'!AH$29*'Machinery Split'!$E6</f>
        <v>0</v>
      </c>
      <c r="S18" s="20">
        <f>'KEEI BAU - Industry'!AI$29*'Machinery Split'!$E6</f>
        <v>0</v>
      </c>
      <c r="T18" s="20">
        <f>'KEEI BAU - Industry'!AJ$29*'Machinery Split'!$E6</f>
        <v>0</v>
      </c>
      <c r="U18" s="20">
        <f>'KEEI BAU - Industry'!AK$29*'Machinery Split'!$E6</f>
        <v>0</v>
      </c>
      <c r="V18" s="20">
        <f>'KEEI BAU - Industry'!AL$29*'Machinery Split'!$E6</f>
        <v>0</v>
      </c>
      <c r="W18" s="20">
        <f>'KEEI BAU - Industry'!AM$29*'Machinery Split'!$E6</f>
        <v>0</v>
      </c>
      <c r="X18" s="20">
        <f>'KEEI BAU - Industry'!AN$29*'Machinery Split'!$E6</f>
        <v>0</v>
      </c>
      <c r="Y18" s="20">
        <f>'KEEI BAU - Industry'!AO$29*'Machinery Split'!$E6</f>
        <v>0</v>
      </c>
      <c r="Z18" s="20">
        <f>'KEEI BAU - Industry'!AP$29*'Machinery Split'!$E6</f>
        <v>0</v>
      </c>
      <c r="AA18" s="20">
        <f>'KEEI BAU - Industry'!AQ$29*'Machinery Split'!$E6</f>
        <v>0</v>
      </c>
      <c r="AB18" s="20">
        <f>'KEEI BAU - Industry'!AR$29*'Machinery Split'!$E6</f>
        <v>0</v>
      </c>
      <c r="AC18" s="20">
        <f>'KEEI BAU - Industry'!AS$29*'Machinery Split'!$E6</f>
        <v>0</v>
      </c>
      <c r="AD18" s="20">
        <f>'KEEI BAU - Industry'!AT$29*'Machinery Split'!$E6</f>
        <v>0</v>
      </c>
      <c r="AE18" s="20">
        <f>'KEEI BAU - Industry'!AU$29*'Machinery Split'!$E6</f>
        <v>0</v>
      </c>
      <c r="AF18" s="20">
        <f>'KEEI BAU - Industry'!AV$29*'Machinery Split'!$E6</f>
        <v>0</v>
      </c>
    </row>
    <row r="19" spans="1:32">
      <c r="A19" s="4" t="s">
        <v>19</v>
      </c>
      <c r="B19" s="20">
        <f>'KEEI BAU - Industry'!R$29*'Machinery Split'!$E7</f>
        <v>0</v>
      </c>
      <c r="C19" s="20">
        <f>'KEEI BAU - Industry'!S$29*'Machinery Split'!$E7</f>
        <v>0</v>
      </c>
      <c r="D19" s="20">
        <f>'KEEI BAU - Industry'!T$29*'Machinery Split'!$E7</f>
        <v>0</v>
      </c>
      <c r="E19" s="20">
        <f>'KEEI BAU - Industry'!U$29*'Machinery Split'!$E7</f>
        <v>0</v>
      </c>
      <c r="F19" s="20">
        <f>'KEEI BAU - Industry'!V$29*'Machinery Split'!$E7</f>
        <v>0</v>
      </c>
      <c r="G19" s="20">
        <f>'KEEI BAU - Industry'!W$29*'Machinery Split'!$E7</f>
        <v>0</v>
      </c>
      <c r="H19" s="20">
        <f>'KEEI BAU - Industry'!X$29*'Machinery Split'!$E7</f>
        <v>0</v>
      </c>
      <c r="I19" s="20">
        <f>'KEEI BAU - Industry'!Y$29*'Machinery Split'!$E7</f>
        <v>0</v>
      </c>
      <c r="J19" s="20">
        <f>'KEEI BAU - Industry'!Z$29*'Machinery Split'!$E7</f>
        <v>0</v>
      </c>
      <c r="K19" s="20">
        <f>'KEEI BAU - Industry'!AA$29*'Machinery Split'!$E7</f>
        <v>0</v>
      </c>
      <c r="L19" s="20">
        <f>'KEEI BAU - Industry'!AB$29*'Machinery Split'!$E7</f>
        <v>0</v>
      </c>
      <c r="M19" s="20">
        <f>'KEEI BAU - Industry'!AC$29*'Machinery Split'!$E7</f>
        <v>0</v>
      </c>
      <c r="N19" s="20">
        <f>'KEEI BAU - Industry'!AD$29*'Machinery Split'!$E7</f>
        <v>0</v>
      </c>
      <c r="O19" s="20">
        <f>'KEEI BAU - Industry'!AE$29*'Machinery Split'!$E7</f>
        <v>0</v>
      </c>
      <c r="P19" s="20">
        <f>'KEEI BAU - Industry'!AF$29*'Machinery Split'!$E7</f>
        <v>0</v>
      </c>
      <c r="Q19" s="20">
        <f>'KEEI BAU - Industry'!AG$29*'Machinery Split'!$E7</f>
        <v>0</v>
      </c>
      <c r="R19" s="20">
        <f>'KEEI BAU - Industry'!AH$29*'Machinery Split'!$E7</f>
        <v>0</v>
      </c>
      <c r="S19" s="20">
        <f>'KEEI BAU - Industry'!AI$29*'Machinery Split'!$E7</f>
        <v>0</v>
      </c>
      <c r="T19" s="20">
        <f>'KEEI BAU - Industry'!AJ$29*'Machinery Split'!$E7</f>
        <v>0</v>
      </c>
      <c r="U19" s="20">
        <f>'KEEI BAU - Industry'!AK$29*'Machinery Split'!$E7</f>
        <v>0</v>
      </c>
      <c r="V19" s="20">
        <f>'KEEI BAU - Industry'!AL$29*'Machinery Split'!$E7</f>
        <v>0</v>
      </c>
      <c r="W19" s="20">
        <f>'KEEI BAU - Industry'!AM$29*'Machinery Split'!$E7</f>
        <v>0</v>
      </c>
      <c r="X19" s="20">
        <f>'KEEI BAU - Industry'!AN$29*'Machinery Split'!$E7</f>
        <v>0</v>
      </c>
      <c r="Y19" s="20">
        <f>'KEEI BAU - Industry'!AO$29*'Machinery Split'!$E7</f>
        <v>0</v>
      </c>
      <c r="Z19" s="20">
        <f>'KEEI BAU - Industry'!AP$29*'Machinery Split'!$E7</f>
        <v>0</v>
      </c>
      <c r="AA19" s="20">
        <f>'KEEI BAU - Industry'!AQ$29*'Machinery Split'!$E7</f>
        <v>0</v>
      </c>
      <c r="AB19" s="20">
        <f>'KEEI BAU - Industry'!AR$29*'Machinery Split'!$E7</f>
        <v>0</v>
      </c>
      <c r="AC19" s="20">
        <f>'KEEI BAU - Industry'!AS$29*'Machinery Split'!$E7</f>
        <v>0</v>
      </c>
      <c r="AD19" s="20">
        <f>'KEEI BAU - Industry'!AT$29*'Machinery Split'!$E7</f>
        <v>0</v>
      </c>
      <c r="AE19" s="20">
        <f>'KEEI BAU - Industry'!AU$29*'Machinery Split'!$E7</f>
        <v>0</v>
      </c>
      <c r="AF19" s="20">
        <f>'KEEI BAU - Industry'!AV$29*'Machinery Split'!$E7</f>
        <v>0</v>
      </c>
    </row>
    <row r="20" spans="1:32">
      <c r="A20" s="4" t="s">
        <v>20</v>
      </c>
      <c r="B20" s="20">
        <f>'KEEI BAU - Industry'!R$29*'Machinery Split'!$E8</f>
        <v>0</v>
      </c>
      <c r="C20" s="20">
        <f>'KEEI BAU - Industry'!S$29*'Machinery Split'!$E8</f>
        <v>0</v>
      </c>
      <c r="D20" s="20">
        <f>'KEEI BAU - Industry'!T$29*'Machinery Split'!$E8</f>
        <v>0</v>
      </c>
      <c r="E20" s="20">
        <f>'KEEI BAU - Industry'!U$29*'Machinery Split'!$E8</f>
        <v>0</v>
      </c>
      <c r="F20" s="20">
        <f>'KEEI BAU - Industry'!V$29*'Machinery Split'!$E8</f>
        <v>0</v>
      </c>
      <c r="G20" s="20">
        <f>'KEEI BAU - Industry'!W$29*'Machinery Split'!$E8</f>
        <v>0</v>
      </c>
      <c r="H20" s="20">
        <f>'KEEI BAU - Industry'!X$29*'Machinery Split'!$E8</f>
        <v>0</v>
      </c>
      <c r="I20" s="20">
        <f>'KEEI BAU - Industry'!Y$29*'Machinery Split'!$E8</f>
        <v>0</v>
      </c>
      <c r="J20" s="20">
        <f>'KEEI BAU - Industry'!Z$29*'Machinery Split'!$E8</f>
        <v>0</v>
      </c>
      <c r="K20" s="20">
        <f>'KEEI BAU - Industry'!AA$29*'Machinery Split'!$E8</f>
        <v>0</v>
      </c>
      <c r="L20" s="20">
        <f>'KEEI BAU - Industry'!AB$29*'Machinery Split'!$E8</f>
        <v>0</v>
      </c>
      <c r="M20" s="20">
        <f>'KEEI BAU - Industry'!AC$29*'Machinery Split'!$E8</f>
        <v>0</v>
      </c>
      <c r="N20" s="20">
        <f>'KEEI BAU - Industry'!AD$29*'Machinery Split'!$E8</f>
        <v>0</v>
      </c>
      <c r="O20" s="20">
        <f>'KEEI BAU - Industry'!AE$29*'Machinery Split'!$E8</f>
        <v>0</v>
      </c>
      <c r="P20" s="20">
        <f>'KEEI BAU - Industry'!AF$29*'Machinery Split'!$E8</f>
        <v>0</v>
      </c>
      <c r="Q20" s="20">
        <f>'KEEI BAU - Industry'!AG$29*'Machinery Split'!$E8</f>
        <v>0</v>
      </c>
      <c r="R20" s="20">
        <f>'KEEI BAU - Industry'!AH$29*'Machinery Split'!$E8</f>
        <v>0</v>
      </c>
      <c r="S20" s="20">
        <f>'KEEI BAU - Industry'!AI$29*'Machinery Split'!$E8</f>
        <v>0</v>
      </c>
      <c r="T20" s="20">
        <f>'KEEI BAU - Industry'!AJ$29*'Machinery Split'!$E8</f>
        <v>0</v>
      </c>
      <c r="U20" s="20">
        <f>'KEEI BAU - Industry'!AK$29*'Machinery Split'!$E8</f>
        <v>0</v>
      </c>
      <c r="V20" s="20">
        <f>'KEEI BAU - Industry'!AL$29*'Machinery Split'!$E8</f>
        <v>0</v>
      </c>
      <c r="W20" s="20">
        <f>'KEEI BAU - Industry'!AM$29*'Machinery Split'!$E8</f>
        <v>0</v>
      </c>
      <c r="X20" s="20">
        <f>'KEEI BAU - Industry'!AN$29*'Machinery Split'!$E8</f>
        <v>0</v>
      </c>
      <c r="Y20" s="20">
        <f>'KEEI BAU - Industry'!AO$29*'Machinery Split'!$E8</f>
        <v>0</v>
      </c>
      <c r="Z20" s="20">
        <f>'KEEI BAU - Industry'!AP$29*'Machinery Split'!$E8</f>
        <v>0</v>
      </c>
      <c r="AA20" s="20">
        <f>'KEEI BAU - Industry'!AQ$29*'Machinery Split'!$E8</f>
        <v>0</v>
      </c>
      <c r="AB20" s="20">
        <f>'KEEI BAU - Industry'!AR$29*'Machinery Split'!$E8</f>
        <v>0</v>
      </c>
      <c r="AC20" s="20">
        <f>'KEEI BAU - Industry'!AS$29*'Machinery Split'!$E8</f>
        <v>0</v>
      </c>
      <c r="AD20" s="20">
        <f>'KEEI BAU - Industry'!AT$29*'Machinery Split'!$E8</f>
        <v>0</v>
      </c>
      <c r="AE20" s="20">
        <f>'KEEI BAU - Industry'!AU$29*'Machinery Split'!$E8</f>
        <v>0</v>
      </c>
      <c r="AF20" s="20">
        <f>'KEEI BAU - Industry'!AV$29*'Machinery Split'!$E8</f>
        <v>0</v>
      </c>
    </row>
    <row r="21" spans="1:32">
      <c r="A21" s="4" t="s">
        <v>21</v>
      </c>
      <c r="B21" s="20">
        <f>'KEEI BAU - Industry'!R$29*'Machinery Split'!$E9</f>
        <v>0</v>
      </c>
      <c r="C21" s="20">
        <f>'KEEI BAU - Industry'!S$29*'Machinery Split'!$E9</f>
        <v>0</v>
      </c>
      <c r="D21" s="20">
        <f>'KEEI BAU - Industry'!T$29*'Machinery Split'!$E9</f>
        <v>0</v>
      </c>
      <c r="E21" s="20">
        <f>'KEEI BAU - Industry'!U$29*'Machinery Split'!$E9</f>
        <v>0</v>
      </c>
      <c r="F21" s="20">
        <f>'KEEI BAU - Industry'!V$29*'Machinery Split'!$E9</f>
        <v>0</v>
      </c>
      <c r="G21" s="20">
        <f>'KEEI BAU - Industry'!W$29*'Machinery Split'!$E9</f>
        <v>0</v>
      </c>
      <c r="H21" s="20">
        <f>'KEEI BAU - Industry'!X$29*'Machinery Split'!$E9</f>
        <v>0</v>
      </c>
      <c r="I21" s="20">
        <f>'KEEI BAU - Industry'!Y$29*'Machinery Split'!$E9</f>
        <v>0</v>
      </c>
      <c r="J21" s="20">
        <f>'KEEI BAU - Industry'!Z$29*'Machinery Split'!$E9</f>
        <v>0</v>
      </c>
      <c r="K21" s="20">
        <f>'KEEI BAU - Industry'!AA$29*'Machinery Split'!$E9</f>
        <v>0</v>
      </c>
      <c r="L21" s="20">
        <f>'KEEI BAU - Industry'!AB$29*'Machinery Split'!$E9</f>
        <v>0</v>
      </c>
      <c r="M21" s="20">
        <f>'KEEI BAU - Industry'!AC$29*'Machinery Split'!$E9</f>
        <v>0</v>
      </c>
      <c r="N21" s="20">
        <f>'KEEI BAU - Industry'!AD$29*'Machinery Split'!$E9</f>
        <v>0</v>
      </c>
      <c r="O21" s="20">
        <f>'KEEI BAU - Industry'!AE$29*'Machinery Split'!$E9</f>
        <v>0</v>
      </c>
      <c r="P21" s="20">
        <f>'KEEI BAU - Industry'!AF$29*'Machinery Split'!$E9</f>
        <v>0</v>
      </c>
      <c r="Q21" s="20">
        <f>'KEEI BAU - Industry'!AG$29*'Machinery Split'!$E9</f>
        <v>0</v>
      </c>
      <c r="R21" s="20">
        <f>'KEEI BAU - Industry'!AH$29*'Machinery Split'!$E9</f>
        <v>0</v>
      </c>
      <c r="S21" s="20">
        <f>'KEEI BAU - Industry'!AI$29*'Machinery Split'!$E9</f>
        <v>0</v>
      </c>
      <c r="T21" s="20">
        <f>'KEEI BAU - Industry'!AJ$29*'Machinery Split'!$E9</f>
        <v>0</v>
      </c>
      <c r="U21" s="20">
        <f>'KEEI BAU - Industry'!AK$29*'Machinery Split'!$E9</f>
        <v>0</v>
      </c>
      <c r="V21" s="20">
        <f>'KEEI BAU - Industry'!AL$29*'Machinery Split'!$E9</f>
        <v>0</v>
      </c>
      <c r="W21" s="20">
        <f>'KEEI BAU - Industry'!AM$29*'Machinery Split'!$E9</f>
        <v>0</v>
      </c>
      <c r="X21" s="20">
        <f>'KEEI BAU - Industry'!AN$29*'Machinery Split'!$E9</f>
        <v>0</v>
      </c>
      <c r="Y21" s="20">
        <f>'KEEI BAU - Industry'!AO$29*'Machinery Split'!$E9</f>
        <v>0</v>
      </c>
      <c r="Z21" s="20">
        <f>'KEEI BAU - Industry'!AP$29*'Machinery Split'!$E9</f>
        <v>0</v>
      </c>
      <c r="AA21" s="20">
        <f>'KEEI BAU - Industry'!AQ$29*'Machinery Split'!$E9</f>
        <v>0</v>
      </c>
      <c r="AB21" s="20">
        <f>'KEEI BAU - Industry'!AR$29*'Machinery Split'!$E9</f>
        <v>0</v>
      </c>
      <c r="AC21" s="20">
        <f>'KEEI BAU - Industry'!AS$29*'Machinery Split'!$E9</f>
        <v>0</v>
      </c>
      <c r="AD21" s="20">
        <f>'KEEI BAU - Industry'!AT$29*'Machinery Split'!$E9</f>
        <v>0</v>
      </c>
      <c r="AE21" s="20">
        <f>'KEEI BAU - Industry'!AU$29*'Machinery Split'!$E9</f>
        <v>0</v>
      </c>
      <c r="AF21" s="20">
        <f>'KEEI BAU - Industry'!AV$29*'Machinery Split'!$E9</f>
        <v>0</v>
      </c>
    </row>
    <row r="22" spans="1:32">
      <c r="A22" s="4" t="s">
        <v>22</v>
      </c>
      <c r="B22" s="20">
        <f>'KEEI BAU - Industry'!R$29*'Machinery Split'!$E10</f>
        <v>0</v>
      </c>
      <c r="C22" s="20">
        <f>'KEEI BAU - Industry'!S$29*'Machinery Split'!$E10</f>
        <v>0</v>
      </c>
      <c r="D22" s="20">
        <f>'KEEI BAU - Industry'!T$29*'Machinery Split'!$E10</f>
        <v>0</v>
      </c>
      <c r="E22" s="20">
        <f>'KEEI BAU - Industry'!U$29*'Machinery Split'!$E10</f>
        <v>0</v>
      </c>
      <c r="F22" s="20">
        <f>'KEEI BAU - Industry'!V$29*'Machinery Split'!$E10</f>
        <v>0</v>
      </c>
      <c r="G22" s="20">
        <f>'KEEI BAU - Industry'!W$29*'Machinery Split'!$E10</f>
        <v>0</v>
      </c>
      <c r="H22" s="20">
        <f>'KEEI BAU - Industry'!X$29*'Machinery Split'!$E10</f>
        <v>0</v>
      </c>
      <c r="I22" s="20">
        <f>'KEEI BAU - Industry'!Y$29*'Machinery Split'!$E10</f>
        <v>0</v>
      </c>
      <c r="J22" s="20">
        <f>'KEEI BAU - Industry'!Z$29*'Machinery Split'!$E10</f>
        <v>0</v>
      </c>
      <c r="K22" s="20">
        <f>'KEEI BAU - Industry'!AA$29*'Machinery Split'!$E10</f>
        <v>0</v>
      </c>
      <c r="L22" s="20">
        <f>'KEEI BAU - Industry'!AB$29*'Machinery Split'!$E10</f>
        <v>0</v>
      </c>
      <c r="M22" s="20">
        <f>'KEEI BAU - Industry'!AC$29*'Machinery Split'!$E10</f>
        <v>0</v>
      </c>
      <c r="N22" s="20">
        <f>'KEEI BAU - Industry'!AD$29*'Machinery Split'!$E10</f>
        <v>0</v>
      </c>
      <c r="O22" s="20">
        <f>'KEEI BAU - Industry'!AE$29*'Machinery Split'!$E10</f>
        <v>0</v>
      </c>
      <c r="P22" s="20">
        <f>'KEEI BAU - Industry'!AF$29*'Machinery Split'!$E10</f>
        <v>0</v>
      </c>
      <c r="Q22" s="20">
        <f>'KEEI BAU - Industry'!AG$29*'Machinery Split'!$E10</f>
        <v>0</v>
      </c>
      <c r="R22" s="20">
        <f>'KEEI BAU - Industry'!AH$29*'Machinery Split'!$E10</f>
        <v>0</v>
      </c>
      <c r="S22" s="20">
        <f>'KEEI BAU - Industry'!AI$29*'Machinery Split'!$E10</f>
        <v>0</v>
      </c>
      <c r="T22" s="20">
        <f>'KEEI BAU - Industry'!AJ$29*'Machinery Split'!$E10</f>
        <v>0</v>
      </c>
      <c r="U22" s="20">
        <f>'KEEI BAU - Industry'!AK$29*'Machinery Split'!$E10</f>
        <v>0</v>
      </c>
      <c r="V22" s="20">
        <f>'KEEI BAU - Industry'!AL$29*'Machinery Split'!$E10</f>
        <v>0</v>
      </c>
      <c r="W22" s="20">
        <f>'KEEI BAU - Industry'!AM$29*'Machinery Split'!$E10</f>
        <v>0</v>
      </c>
      <c r="X22" s="20">
        <f>'KEEI BAU - Industry'!AN$29*'Machinery Split'!$E10</f>
        <v>0</v>
      </c>
      <c r="Y22" s="20">
        <f>'KEEI BAU - Industry'!AO$29*'Machinery Split'!$E10</f>
        <v>0</v>
      </c>
      <c r="Z22" s="20">
        <f>'KEEI BAU - Industry'!AP$29*'Machinery Split'!$E10</f>
        <v>0</v>
      </c>
      <c r="AA22" s="20">
        <f>'KEEI BAU - Industry'!AQ$29*'Machinery Split'!$E10</f>
        <v>0</v>
      </c>
      <c r="AB22" s="20">
        <f>'KEEI BAU - Industry'!AR$29*'Machinery Split'!$E10</f>
        <v>0</v>
      </c>
      <c r="AC22" s="20">
        <f>'KEEI BAU - Industry'!AS$29*'Machinery Split'!$E10</f>
        <v>0</v>
      </c>
      <c r="AD22" s="20">
        <f>'KEEI BAU - Industry'!AT$29*'Machinery Split'!$E10</f>
        <v>0</v>
      </c>
      <c r="AE22" s="20">
        <f>'KEEI BAU - Industry'!AU$29*'Machinery Split'!$E10</f>
        <v>0</v>
      </c>
      <c r="AF22" s="20">
        <f>'KEEI BAU - Industry'!AV$29*'Machinery Split'!$E10</f>
        <v>0</v>
      </c>
    </row>
    <row r="23" spans="1:32">
      <c r="A23" s="4" t="s">
        <v>23</v>
      </c>
      <c r="B23" s="20">
        <f>'KEEI BAU - Industry'!R$36*'Others Split'!$F$14</f>
        <v>62124983731826.484</v>
      </c>
      <c r="C23" s="20">
        <f>'KEEI BAU - Industry'!S$36*'Others Split'!$F$14</f>
        <v>68109248051180.227</v>
      </c>
      <c r="D23" s="20">
        <f>'KEEI BAU - Industry'!T$36*'Others Split'!$F$14</f>
        <v>74093512370533.969</v>
      </c>
      <c r="E23" s="20">
        <f>'KEEI BAU - Industry'!U$36*'Others Split'!$F$14</f>
        <v>80077776689887.703</v>
      </c>
      <c r="F23" s="20">
        <f>'KEEI BAU - Industry'!V$36*'Others Split'!$F$14</f>
        <v>86062041009241.438</v>
      </c>
      <c r="G23" s="20">
        <f>'KEEI BAU - Industry'!W$36*'Others Split'!$F$14</f>
        <v>92046305328595.188</v>
      </c>
      <c r="H23" s="20">
        <f>'KEEI BAU - Industry'!X$36*'Others Split'!$F$14</f>
        <v>94203025107514.063</v>
      </c>
      <c r="I23" s="20">
        <f>'KEEI BAU - Industry'!Y$36*'Others Split'!$F$14</f>
        <v>96359744886433</v>
      </c>
      <c r="J23" s="20">
        <f>'KEEI BAU - Industry'!Z$36*'Others Split'!$F$14</f>
        <v>98516464665351.938</v>
      </c>
      <c r="K23" s="20">
        <f>'KEEI BAU - Industry'!AA$36*'Others Split'!$F$14</f>
        <v>100673184444270.88</v>
      </c>
      <c r="L23" s="20">
        <f>'KEEI BAU - Industry'!AB$36*'Others Split'!$F$14</f>
        <v>102829904223189.81</v>
      </c>
      <c r="M23" s="20">
        <f>'KEEI BAU - Industry'!AC$36*'Others Split'!$F$14</f>
        <v>104330088300763.56</v>
      </c>
      <c r="N23" s="20">
        <f>'KEEI BAU - Industry'!AD$36*'Others Split'!$F$14</f>
        <v>105830272378337.31</v>
      </c>
      <c r="O23" s="20">
        <f>'KEEI BAU - Industry'!AE$36*'Others Split'!$F$14</f>
        <v>107330456455911.06</v>
      </c>
      <c r="P23" s="20">
        <f>'KEEI BAU - Industry'!AF$36*'Others Split'!$F$14</f>
        <v>108830640533484.81</v>
      </c>
      <c r="Q23" s="20">
        <f>'KEEI BAU - Industry'!AG$36*'Others Split'!$F$14</f>
        <v>110330824611058.58</v>
      </c>
      <c r="R23" s="20">
        <f>'KEEI BAU - Industry'!AH$36*'Others Split'!$F$14</f>
        <v>111299214770542.7</v>
      </c>
      <c r="S23" s="20">
        <f>'KEEI BAU - Industry'!AI$36*'Others Split'!$F$14</f>
        <v>112267604930026.86</v>
      </c>
      <c r="T23" s="20">
        <f>'KEEI BAU - Industry'!AJ$36*'Others Split'!$F$14</f>
        <v>113235995089511</v>
      </c>
      <c r="U23" s="20">
        <f>'KEEI BAU - Industry'!AK$36*'Others Split'!$F$14</f>
        <v>114204385248995.16</v>
      </c>
      <c r="V23" s="20">
        <f>'KEEI BAU - Industry'!AL$36*'Others Split'!$F$14</f>
        <v>115172775408479.3</v>
      </c>
      <c r="W23" s="20">
        <f>'KEEI BAU - Industry'!AM$36*'Others Split'!$F$14</f>
        <v>116850224125416.27</v>
      </c>
      <c r="X23" s="20">
        <f>'KEEI BAU - Industry'!AN$36*'Others Split'!$F$14</f>
        <v>118044223825908</v>
      </c>
      <c r="Y23" s="20">
        <f>'KEEI BAU - Industry'!AO$36*'Others Split'!$F$14</f>
        <v>119238223526400.17</v>
      </c>
      <c r="Z23" s="20">
        <f>'KEEI BAU - Industry'!AP$36*'Others Split'!$F$14</f>
        <v>120432223226891.91</v>
      </c>
      <c r="AA23" s="20">
        <f>'KEEI BAU - Industry'!AQ$36*'Others Split'!$F$14</f>
        <v>121626222927383.66</v>
      </c>
      <c r="AB23" s="20">
        <f>'KEEI BAU - Industry'!AR$36*'Others Split'!$F$14</f>
        <v>122820222627875.41</v>
      </c>
      <c r="AC23" s="20">
        <f>'KEEI BAU - Industry'!AS$36*'Others Split'!$F$14</f>
        <v>124014222328367.56</v>
      </c>
      <c r="AD23" s="20">
        <f>'KEEI BAU - Industry'!AT$36*'Others Split'!$F$14</f>
        <v>125208222028859.31</v>
      </c>
      <c r="AE23" s="20">
        <f>'KEEI BAU - Industry'!AU$36*'Others Split'!$F$14</f>
        <v>126402221729351.06</v>
      </c>
      <c r="AF23" s="20">
        <f>'KEEI BAU - Industry'!AV$36*'Others Split'!$F$14</f>
        <v>127596221429843.22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'KEEI BAU - Industry'!R$36*'Others Split'!$F$15</f>
        <v>17606129862.968643</v>
      </c>
      <c r="C26" s="20">
        <f>'KEEI BAU - Industry'!S$36*'Others Split'!$F$15</f>
        <v>19302061650.986099</v>
      </c>
      <c r="D26" s="20">
        <f>'KEEI BAU - Industry'!T$36*'Others Split'!$F$15</f>
        <v>20997993439.003548</v>
      </c>
      <c r="E26" s="20">
        <f>'KEEI BAU - Industry'!U$36*'Others Split'!$F$15</f>
        <v>22693925227.021</v>
      </c>
      <c r="F26" s="20">
        <f>'KEEI BAU - Industry'!V$36*'Others Split'!$F$15</f>
        <v>24389857015.038452</v>
      </c>
      <c r="G26" s="20">
        <f>'KEEI BAU - Industry'!W$36*'Others Split'!$F$15</f>
        <v>26085788803.055904</v>
      </c>
      <c r="H26" s="20">
        <f>'KEEI BAU - Industry'!X$36*'Others Split'!$F$15</f>
        <v>26697000045.695248</v>
      </c>
      <c r="I26" s="20">
        <f>'KEEI BAU - Industry'!Y$36*'Others Split'!$F$15</f>
        <v>27308211288.33461</v>
      </c>
      <c r="J26" s="20">
        <f>'KEEI BAU - Industry'!Z$36*'Others Split'!$F$15</f>
        <v>27919422530.973972</v>
      </c>
      <c r="K26" s="20">
        <f>'KEEI BAU - Industry'!AA$36*'Others Split'!$F$15</f>
        <v>28530633773.613335</v>
      </c>
      <c r="L26" s="20">
        <f>'KEEI BAU - Industry'!AB$36*'Others Split'!$F$15</f>
        <v>29141845016.252701</v>
      </c>
      <c r="M26" s="20">
        <f>'KEEI BAU - Industry'!AC$36*'Others Split'!$F$15</f>
        <v>29566994997.814629</v>
      </c>
      <c r="N26" s="20">
        <f>'KEEI BAU - Industry'!AD$36*'Others Split'!$F$15</f>
        <v>29992144979.37656</v>
      </c>
      <c r="O26" s="20">
        <f>'KEEI BAU - Industry'!AE$36*'Others Split'!$F$15</f>
        <v>30417294960.938492</v>
      </c>
      <c r="P26" s="20">
        <f>'KEEI BAU - Industry'!AF$36*'Others Split'!$F$15</f>
        <v>30842444942.50042</v>
      </c>
      <c r="Q26" s="20">
        <f>'KEEI BAU - Industry'!AG$36*'Others Split'!$F$15</f>
        <v>31267594924.062359</v>
      </c>
      <c r="R26" s="20">
        <f>'KEEI BAU - Industry'!AH$36*'Others Split'!$F$15</f>
        <v>31542035284.151562</v>
      </c>
      <c r="S26" s="20">
        <f>'KEEI BAU - Industry'!AI$36*'Others Split'!$F$15</f>
        <v>31816475644.240776</v>
      </c>
      <c r="T26" s="20">
        <f>'KEEI BAU - Industry'!AJ$36*'Others Split'!$F$15</f>
        <v>32090916004.329987</v>
      </c>
      <c r="U26" s="20">
        <f>'KEEI BAU - Industry'!AK$36*'Others Split'!$F$15</f>
        <v>32365356364.419197</v>
      </c>
      <c r="V26" s="20">
        <f>'KEEI BAU - Industry'!AL$36*'Others Split'!$F$15</f>
        <v>32639796724.508404</v>
      </c>
      <c r="W26" s="20">
        <f>'KEEI BAU - Industry'!AM$36*'Others Split'!$F$15</f>
        <v>33115183246.561245</v>
      </c>
      <c r="X26" s="20">
        <f>'KEEI BAU - Industry'!AN$36*'Others Split'!$F$15</f>
        <v>33453561021.820671</v>
      </c>
      <c r="Y26" s="20">
        <f>'KEEI BAU - Industry'!AO$36*'Others Split'!$F$15</f>
        <v>33791938797.080212</v>
      </c>
      <c r="Z26" s="20">
        <f>'KEEI BAU - Industry'!AP$36*'Others Split'!$F$15</f>
        <v>34130316572.339634</v>
      </c>
      <c r="AA26" s="20">
        <f>'KEEI BAU - Industry'!AQ$36*'Others Split'!$F$15</f>
        <v>34468694347.59906</v>
      </c>
      <c r="AB26" s="20">
        <f>'KEEI BAU - Industry'!AR$36*'Others Split'!$F$15</f>
        <v>34807072122.858482</v>
      </c>
      <c r="AC26" s="20">
        <f>'KEEI BAU - Industry'!AS$36*'Others Split'!$F$15</f>
        <v>35145449898.118027</v>
      </c>
      <c r="AD26" s="20">
        <f>'KEEI BAU - Industry'!AT$36*'Others Split'!$F$15</f>
        <v>35483827673.377449</v>
      </c>
      <c r="AE26" s="20">
        <f>'KEEI BAU - Industry'!AU$36*'Others Split'!$F$15</f>
        <v>35822205448.636871</v>
      </c>
      <c r="AF26" s="20">
        <f>'KEEI BAU - Industry'!AV$36*'Others Split'!$F$15</f>
        <v>36160583223.896416</v>
      </c>
    </row>
    <row r="55" spans="2:2">
      <c r="B55" s="26"/>
    </row>
    <row r="56" spans="2:2">
      <c r="B56" s="26"/>
    </row>
    <row r="57" spans="2:2">
      <c r="B57" s="26"/>
    </row>
    <row r="58" spans="2:2">
      <c r="B58" s="26"/>
    </row>
    <row r="59" spans="2:2">
      <c r="B59" s="26"/>
    </row>
    <row r="60" spans="2:2">
      <c r="B60" s="26"/>
    </row>
    <row r="61" spans="2:2">
      <c r="B61" s="26"/>
    </row>
    <row r="62" spans="2:2">
      <c r="B62" s="26"/>
    </row>
    <row r="63" spans="2:2">
      <c r="B63" s="26"/>
    </row>
    <row r="64" spans="2:2">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sheetData>
  <phoneticPr fontId="34"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zoomScale="55" zoomScaleNormal="55" workbookViewId="0">
      <selection activeCell="S36" sqref="S36"/>
    </sheetView>
  </sheetViews>
  <sheetFormatPr defaultColWidth="9.08984375" defaultRowHeight="14.5"/>
  <cols>
    <col min="1" max="1" width="39.90625" style="4" customWidth="1"/>
    <col min="2" max="2" width="22" style="4" bestFit="1" customWidth="1"/>
    <col min="3" max="33" width="10.632812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Industry'!R38*'Others Split'!$G$6</f>
        <v>2519586998.184525</v>
      </c>
      <c r="C2" s="20">
        <f>'KEEI BAU - Industry'!S38*'Others Split'!$G$6</f>
        <v>2333608263.3715711</v>
      </c>
      <c r="D2" s="20">
        <f>'KEEI BAU - Industry'!T38*'Others Split'!$G$6</f>
        <v>2147629528.5586166</v>
      </c>
      <c r="E2" s="20">
        <f>'KEEI BAU - Industry'!U38*'Others Split'!$G$6</f>
        <v>1961650793.7456622</v>
      </c>
      <c r="F2" s="20">
        <f>'KEEI BAU - Industry'!V38*'Others Split'!$G$6</f>
        <v>1775672058.9327078</v>
      </c>
      <c r="G2" s="20">
        <f>'KEEI BAU - Industry'!W38*'Others Split'!$G$6</f>
        <v>1589693324.1197531</v>
      </c>
      <c r="H2" s="20">
        <f>'KEEI BAU - Industry'!X38*'Others Split'!$G$6</f>
        <v>1616679070.3370383</v>
      </c>
      <c r="I2" s="20">
        <f>'KEEI BAU - Industry'!Y38*'Others Split'!$G$6</f>
        <v>1643664816.5543232</v>
      </c>
      <c r="J2" s="20">
        <f>'KEEI BAU - Industry'!Z38*'Others Split'!$G$6</f>
        <v>1670650562.7716081</v>
      </c>
      <c r="K2" s="20">
        <f>'KEEI BAU - Industry'!AA38*'Others Split'!$G$6</f>
        <v>1697636308.988893</v>
      </c>
      <c r="L2" s="20">
        <f>'KEEI BAU - Industry'!AB38*'Others Split'!$G$6</f>
        <v>1724622055.2061784</v>
      </c>
      <c r="M2" s="20">
        <f>'KEEI BAU - Industry'!AC38*'Others Split'!$G$6</f>
        <v>1752840652.7734909</v>
      </c>
      <c r="N2" s="20">
        <f>'KEEI BAU - Industry'!AD38*'Others Split'!$G$6</f>
        <v>1781059250.3408041</v>
      </c>
      <c r="O2" s="20">
        <f>'KEEI BAU - Industry'!AE38*'Others Split'!$G$6</f>
        <v>1809277847.9081173</v>
      </c>
      <c r="P2" s="20">
        <f>'KEEI BAU - Industry'!AF38*'Others Split'!$G$6</f>
        <v>1837496445.4754305</v>
      </c>
      <c r="Q2" s="20">
        <f>'KEEI BAU - Industry'!AG38*'Others Split'!$G$6</f>
        <v>1865715043.0427439</v>
      </c>
      <c r="R2" s="20">
        <f>'KEEI BAU - Industry'!AH38*'Others Split'!$G$6</f>
        <v>1897769178.1434779</v>
      </c>
      <c r="S2" s="20">
        <f>'KEEI BAU - Industry'!AI38*'Others Split'!$G$6</f>
        <v>1929823313.2442124</v>
      </c>
      <c r="T2" s="20">
        <f>'KEEI BAU - Industry'!AJ38*'Others Split'!$G$6</f>
        <v>1961877448.3449466</v>
      </c>
      <c r="U2" s="20">
        <f>'KEEI BAU - Industry'!AK38*'Others Split'!$G$6</f>
        <v>1993931583.4456811</v>
      </c>
      <c r="V2" s="20">
        <f>'KEEI BAU - Industry'!AL38*'Others Split'!$G$6</f>
        <v>2025985718.5464144</v>
      </c>
      <c r="W2" s="20">
        <f>'KEEI BAU - Industry'!AM38*'Others Split'!$G$6</f>
        <v>2052925803.6025853</v>
      </c>
      <c r="X2" s="20">
        <f>'KEEI BAU - Industry'!AN38*'Others Split'!$G$6</f>
        <v>2083352740.9618645</v>
      </c>
      <c r="Y2" s="20">
        <f>'KEEI BAU - Industry'!AO38*'Others Split'!$G$6</f>
        <v>2113779678.3211524</v>
      </c>
      <c r="Z2" s="20">
        <f>'KEEI BAU - Industry'!AP38*'Others Split'!$G$6</f>
        <v>2144206615.6804318</v>
      </c>
      <c r="AA2" s="20">
        <f>'KEEI BAU - Industry'!AQ38*'Others Split'!$G$6</f>
        <v>2174633553.0397196</v>
      </c>
      <c r="AB2" s="20">
        <f>'KEEI BAU - Industry'!AR38*'Others Split'!$G$6</f>
        <v>2205060490.3989987</v>
      </c>
      <c r="AC2" s="20">
        <f>'KEEI BAU - Industry'!AS38*'Others Split'!$G$6</f>
        <v>2235487427.758287</v>
      </c>
      <c r="AD2" s="20">
        <f>'KEEI BAU - Industry'!AT38*'Others Split'!$G$6</f>
        <v>2265914365.1175661</v>
      </c>
      <c r="AE2" s="20">
        <f>'KEEI BAU - Industry'!AU38*'Others Split'!$G$6</f>
        <v>2296341302.4768453</v>
      </c>
      <c r="AF2" s="20">
        <f>'KEEI BAU - Industry'!AV38*'Others Split'!$G$6</f>
        <v>2326768239.8361335</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Industry'!R$38*'Others Split'!$G$7</f>
        <v>0</v>
      </c>
      <c r="C5" s="20">
        <f>'KEEI BAU - Industry'!S$38*'Others Split'!$G$7</f>
        <v>0</v>
      </c>
      <c r="D5" s="20">
        <f>'KEEI BAU - Industry'!T$38*'Others Split'!$G$7</f>
        <v>0</v>
      </c>
      <c r="E5" s="20">
        <f>'KEEI BAU - Industry'!U$38*'Others Split'!$G$7</f>
        <v>0</v>
      </c>
      <c r="F5" s="20">
        <f>'KEEI BAU - Industry'!V$38*'Others Split'!$G$7</f>
        <v>0</v>
      </c>
      <c r="G5" s="20">
        <f>'KEEI BAU - Industry'!W$38*'Others Split'!$G$7</f>
        <v>0</v>
      </c>
      <c r="H5" s="20">
        <f>'KEEI BAU - Industry'!X$38*'Others Split'!$G$7</f>
        <v>0</v>
      </c>
      <c r="I5" s="20">
        <f>'KEEI BAU - Industry'!Y$38*'Others Split'!$G$7</f>
        <v>0</v>
      </c>
      <c r="J5" s="20">
        <f>'KEEI BAU - Industry'!Z$38*'Others Split'!$G$7</f>
        <v>0</v>
      </c>
      <c r="K5" s="20">
        <f>'KEEI BAU - Industry'!AA$38*'Others Split'!$G$7</f>
        <v>0</v>
      </c>
      <c r="L5" s="20">
        <f>'KEEI BAU - Industry'!AB$38*'Others Split'!$G$7</f>
        <v>0</v>
      </c>
      <c r="M5" s="20">
        <f>'KEEI BAU - Industry'!AC$38*'Others Split'!$G$7</f>
        <v>0</v>
      </c>
      <c r="N5" s="20">
        <f>'KEEI BAU - Industry'!AD$38*'Others Split'!$G$7</f>
        <v>0</v>
      </c>
      <c r="O5" s="20">
        <f>'KEEI BAU - Industry'!AE$38*'Others Split'!$G$7</f>
        <v>0</v>
      </c>
      <c r="P5" s="20">
        <f>'KEEI BAU - Industry'!AF$38*'Others Split'!$G$7</f>
        <v>0</v>
      </c>
      <c r="Q5" s="20">
        <f>'KEEI BAU - Industry'!AG$38*'Others Split'!$G$7</f>
        <v>0</v>
      </c>
      <c r="R5" s="20">
        <f>'KEEI BAU - Industry'!AH$38*'Others Split'!$G$7</f>
        <v>0</v>
      </c>
      <c r="S5" s="20">
        <f>'KEEI BAU - Industry'!AI$38*'Others Split'!$G$7</f>
        <v>0</v>
      </c>
      <c r="T5" s="20">
        <f>'KEEI BAU - Industry'!AJ$38*'Others Split'!$G$7</f>
        <v>0</v>
      </c>
      <c r="U5" s="20">
        <f>'KEEI BAU - Industry'!AK$38*'Others Split'!$G$7</f>
        <v>0</v>
      </c>
      <c r="V5" s="20">
        <f>'KEEI BAU - Industry'!AL$38*'Others Split'!$G$7</f>
        <v>0</v>
      </c>
      <c r="W5" s="20">
        <f>'KEEI BAU - Industry'!AM$38*'Others Split'!$G$7</f>
        <v>0</v>
      </c>
      <c r="X5" s="20">
        <f>'KEEI BAU - Industry'!AN$38*'Others Split'!$G$7</f>
        <v>0</v>
      </c>
      <c r="Y5" s="20">
        <f>'KEEI BAU - Industry'!AO$38*'Others Split'!$G$7</f>
        <v>0</v>
      </c>
      <c r="Z5" s="20">
        <f>'KEEI BAU - Industry'!AP$38*'Others Split'!$G$7</f>
        <v>0</v>
      </c>
      <c r="AA5" s="20">
        <f>'KEEI BAU - Industry'!AQ$38*'Others Split'!$G$7</f>
        <v>0</v>
      </c>
      <c r="AB5" s="20">
        <f>'KEEI BAU - Industry'!AR$38*'Others Split'!$G$7</f>
        <v>0</v>
      </c>
      <c r="AC5" s="20">
        <f>'KEEI BAU - Industry'!AS$38*'Others Split'!$G$7</f>
        <v>0</v>
      </c>
      <c r="AD5" s="20">
        <f>'KEEI BAU - Industry'!AT$38*'Others Split'!$G$7</f>
        <v>0</v>
      </c>
      <c r="AE5" s="20">
        <f>'KEEI BAU - Industry'!AU$38*'Others Split'!$G$7</f>
        <v>0</v>
      </c>
      <c r="AF5" s="20">
        <f>'KEEI BAU - Industry'!AV$38*'Others Split'!$G$7</f>
        <v>0</v>
      </c>
    </row>
    <row r="6" spans="1:35">
      <c r="A6" s="4" t="s">
        <v>6</v>
      </c>
      <c r="B6" s="20">
        <f>'KEEI BAU - Industry'!R$38*'Others Split'!$G$8</f>
        <v>49927214155903.266</v>
      </c>
      <c r="C6" s="20">
        <f>'KEEI BAU - Industry'!S$38*'Others Split'!$G$8</f>
        <v>46241927587850.313</v>
      </c>
      <c r="D6" s="20">
        <f>'KEEI BAU - Industry'!T$38*'Others Split'!$G$8</f>
        <v>42556641019797.344</v>
      </c>
      <c r="E6" s="20">
        <f>'KEEI BAU - Industry'!U$38*'Others Split'!$G$8</f>
        <v>38871354451744.383</v>
      </c>
      <c r="F6" s="20">
        <f>'KEEI BAU - Industry'!V$38*'Others Split'!$G$8</f>
        <v>35186067883691.414</v>
      </c>
      <c r="G6" s="20">
        <f>'KEEI BAU - Industry'!W$38*'Others Split'!$G$8</f>
        <v>31500781315638.449</v>
      </c>
      <c r="H6" s="20">
        <f>'KEEI BAU - Industry'!X$38*'Others Split'!$G$8</f>
        <v>32035520989846.191</v>
      </c>
      <c r="I6" s="20">
        <f>'KEEI BAU - Industry'!Y$38*'Others Split'!$G$8</f>
        <v>32570260664053.926</v>
      </c>
      <c r="J6" s="20">
        <f>'KEEI BAU - Industry'!Z$38*'Others Split'!$G$8</f>
        <v>33105000338261.66</v>
      </c>
      <c r="K6" s="20">
        <f>'KEEI BAU - Industry'!AA$38*'Others Split'!$G$8</f>
        <v>33639740012469.398</v>
      </c>
      <c r="L6" s="20">
        <f>'KEEI BAU - Industry'!AB$38*'Others Split'!$G$8</f>
        <v>34174479686677.145</v>
      </c>
      <c r="M6" s="20">
        <f>'KEEI BAU - Industry'!AC$38*'Others Split'!$G$8</f>
        <v>34733649092193.852</v>
      </c>
      <c r="N6" s="20">
        <f>'KEEI BAU - Industry'!AD$38*'Others Split'!$G$8</f>
        <v>35292818497710.57</v>
      </c>
      <c r="O6" s="20">
        <f>'KEEI BAU - Industry'!AE$38*'Others Split'!$G$8</f>
        <v>35851987903227.289</v>
      </c>
      <c r="P6" s="20">
        <f>'KEEI BAU - Industry'!AF$38*'Others Split'!$G$8</f>
        <v>36411157308744.008</v>
      </c>
      <c r="Q6" s="20">
        <f>'KEEI BAU - Industry'!AG$38*'Others Split'!$G$8</f>
        <v>36970326714260.734</v>
      </c>
      <c r="R6" s="20">
        <f>'KEEI BAU - Industry'!AH$38*'Others Split'!$G$8</f>
        <v>37605499728294.281</v>
      </c>
      <c r="S6" s="20">
        <f>'KEEI BAU - Industry'!AI$38*'Others Split'!$G$8</f>
        <v>38240672742327.836</v>
      </c>
      <c r="T6" s="20">
        <f>'KEEI BAU - Industry'!AJ$38*'Others Split'!$G$8</f>
        <v>38875845756361.391</v>
      </c>
      <c r="U6" s="20">
        <f>'KEEI BAU - Industry'!AK$38*'Others Split'!$G$8</f>
        <v>39511018770394.945</v>
      </c>
      <c r="V6" s="20">
        <f>'KEEI BAU - Industry'!AL$38*'Others Split'!$G$8</f>
        <v>40146191784428.477</v>
      </c>
      <c r="W6" s="20">
        <f>'KEEI BAU - Industry'!AM$38*'Others Split'!$G$8</f>
        <v>40680026653772.883</v>
      </c>
      <c r="X6" s="20">
        <f>'KEEI BAU - Industry'!AN$38*'Others Split'!$G$8</f>
        <v>41282955712678.008</v>
      </c>
      <c r="Y6" s="20">
        <f>'KEEI BAU - Industry'!AO$38*'Others Split'!$G$8</f>
        <v>41885884771583.305</v>
      </c>
      <c r="Z6" s="20">
        <f>'KEEI BAU - Industry'!AP$38*'Others Split'!$G$8</f>
        <v>42488813830488.438</v>
      </c>
      <c r="AA6" s="20">
        <f>'KEEI BAU - Industry'!AQ$38*'Others Split'!$G$8</f>
        <v>43091742889393.734</v>
      </c>
      <c r="AB6" s="20">
        <f>'KEEI BAU - Industry'!AR$38*'Others Split'!$G$8</f>
        <v>43694671948298.859</v>
      </c>
      <c r="AC6" s="20">
        <f>'KEEI BAU - Industry'!AS$38*'Others Split'!$G$8</f>
        <v>44297601007204.156</v>
      </c>
      <c r="AD6" s="20">
        <f>'KEEI BAU - Industry'!AT$38*'Others Split'!$G$8</f>
        <v>44900530066109.289</v>
      </c>
      <c r="AE6" s="20">
        <f>'KEEI BAU - Industry'!AU$38*'Others Split'!$G$8</f>
        <v>45503459125014.414</v>
      </c>
      <c r="AF6" s="20">
        <f>'KEEI BAU - Industry'!AV$38*'Others Split'!$G$8</f>
        <v>46106388183919.711</v>
      </c>
    </row>
    <row r="7" spans="1:35">
      <c r="A7" s="4" t="s">
        <v>7</v>
      </c>
      <c r="B7" s="20">
        <f>'KEEI BAU - Industry'!R$38*'Others Split'!$G$9</f>
        <v>16037355603468.762</v>
      </c>
      <c r="C7" s="20">
        <f>'KEEI BAU - Industry'!S$38*'Others Split'!$G$9</f>
        <v>14853587348184.201</v>
      </c>
      <c r="D7" s="20">
        <f>'KEEI BAU - Industry'!T$38*'Others Split'!$G$9</f>
        <v>13669819092899.637</v>
      </c>
      <c r="E7" s="20">
        <f>'KEEI BAU - Industry'!U$38*'Others Split'!$G$9</f>
        <v>12486050837615.074</v>
      </c>
      <c r="F7" s="20">
        <f>'KEEI BAU - Industry'!V$38*'Others Split'!$G$9</f>
        <v>11302282582330.51</v>
      </c>
      <c r="G7" s="20">
        <f>'KEEI BAU - Industry'!W$38*'Others Split'!$G$9</f>
        <v>10118514327045.945</v>
      </c>
      <c r="H7" s="20">
        <f>'KEEI BAU - Industry'!X$38*'Others Split'!$G$9</f>
        <v>10290280576285.762</v>
      </c>
      <c r="I7" s="20">
        <f>'KEEI BAU - Industry'!Y$38*'Others Split'!$G$9</f>
        <v>10462046825525.576</v>
      </c>
      <c r="J7" s="20">
        <f>'KEEI BAU - Industry'!Z$38*'Others Split'!$G$9</f>
        <v>10633813074765.393</v>
      </c>
      <c r="K7" s="20">
        <f>'KEEI BAU - Industry'!AA$38*'Others Split'!$G$9</f>
        <v>10805579324005.207</v>
      </c>
      <c r="L7" s="20">
        <f>'KEEI BAU - Industry'!AB$38*'Others Split'!$G$9</f>
        <v>10977345573245.025</v>
      </c>
      <c r="M7" s="20">
        <f>'KEEI BAU - Industry'!AC$38*'Others Split'!$G$9</f>
        <v>11156959011536.402</v>
      </c>
      <c r="N7" s="20">
        <f>'KEEI BAU - Industry'!AD$38*'Others Split'!$G$9</f>
        <v>11336572449827.781</v>
      </c>
      <c r="O7" s="20">
        <f>'KEEI BAU - Industry'!AE$38*'Others Split'!$G$9</f>
        <v>11516185888119.162</v>
      </c>
      <c r="P7" s="20">
        <f>'KEEI BAU - Industry'!AF$38*'Others Split'!$G$9</f>
        <v>11695799326410.541</v>
      </c>
      <c r="Q7" s="20">
        <f>'KEEI BAU - Industry'!AG$38*'Others Split'!$G$9</f>
        <v>11875412764701.924</v>
      </c>
      <c r="R7" s="20">
        <f>'KEEI BAU - Industry'!AH$38*'Others Split'!$G$9</f>
        <v>12079439680042.615</v>
      </c>
      <c r="S7" s="20">
        <f>'KEEI BAU - Industry'!AI$38*'Others Split'!$G$9</f>
        <v>12283466595383.309</v>
      </c>
      <c r="T7" s="20">
        <f>'KEEI BAU - Industry'!AJ$38*'Others Split'!$G$9</f>
        <v>12487493510724.002</v>
      </c>
      <c r="U7" s="20">
        <f>'KEEI BAU - Industry'!AK$38*'Others Split'!$G$9</f>
        <v>12691520426064.697</v>
      </c>
      <c r="V7" s="20">
        <f>'KEEI BAU - Industry'!AL$38*'Others Split'!$G$9</f>
        <v>12895547341405.383</v>
      </c>
      <c r="W7" s="20">
        <f>'KEEI BAU - Industry'!AM$38*'Others Split'!$G$9</f>
        <v>13067022954013.648</v>
      </c>
      <c r="X7" s="20">
        <f>'KEEI BAU - Industry'!AN$38*'Others Split'!$G$9</f>
        <v>13260692636666.73</v>
      </c>
      <c r="Y7" s="20">
        <f>'KEEI BAU - Industry'!AO$38*'Others Split'!$G$9</f>
        <v>13454362319319.869</v>
      </c>
      <c r="Z7" s="20">
        <f>'KEEI BAU - Industry'!AP$38*'Others Split'!$G$9</f>
        <v>13648032001972.951</v>
      </c>
      <c r="AA7" s="20">
        <f>'KEEI BAU - Industry'!AQ$38*'Others Split'!$G$9</f>
        <v>13841701684626.088</v>
      </c>
      <c r="AB7" s="20">
        <f>'KEEI BAU - Industry'!AR$38*'Others Split'!$G$9</f>
        <v>14035371367279.172</v>
      </c>
      <c r="AC7" s="20">
        <f>'KEEI BAU - Industry'!AS$38*'Others Split'!$G$9</f>
        <v>14229041049932.309</v>
      </c>
      <c r="AD7" s="20">
        <f>'KEEI BAU - Industry'!AT$38*'Others Split'!$G$9</f>
        <v>14422710732585.393</v>
      </c>
      <c r="AE7" s="20">
        <f>'KEEI BAU - Industry'!AU$38*'Others Split'!$G$9</f>
        <v>14616380415238.475</v>
      </c>
      <c r="AF7" s="20">
        <f>'KEEI BAU - Industry'!AV$38*'Others Split'!$G$9</f>
        <v>14810050097891.613</v>
      </c>
    </row>
    <row r="8" spans="1:35">
      <c r="A8" s="4" t="s">
        <v>8</v>
      </c>
      <c r="B8" s="20">
        <f>'KEEI BAU - Industry'!R$38*'Others Split'!$G$10</f>
        <v>1659240218316.6387</v>
      </c>
      <c r="C8" s="20">
        <f>'KEEI BAU - Industry'!S$38*'Others Split'!$G$10</f>
        <v>1536766417342.2542</v>
      </c>
      <c r="D8" s="20">
        <f>'KEEI BAU - Industry'!T$38*'Others Split'!$G$10</f>
        <v>1414292616367.8696</v>
      </c>
      <c r="E8" s="20">
        <f>'KEEI BAU - Industry'!U$38*'Others Split'!$G$10</f>
        <v>1291818815393.4849</v>
      </c>
      <c r="F8" s="20">
        <f>'KEEI BAU - Industry'!V$38*'Others Split'!$G$10</f>
        <v>1169345014419.1003</v>
      </c>
      <c r="G8" s="20">
        <f>'KEEI BAU - Industry'!W$38*'Others Split'!$G$10</f>
        <v>1046871213444.7155</v>
      </c>
      <c r="H8" s="20">
        <f>'KEEI BAU - Industry'!X$38*'Others Split'!$G$10</f>
        <v>1064642314612.1959</v>
      </c>
      <c r="I8" s="20">
        <f>'KEEI BAU - Industry'!Y$38*'Others Split'!$G$10</f>
        <v>1082413415779.6763</v>
      </c>
      <c r="J8" s="20">
        <f>'KEEI BAU - Industry'!Z$38*'Others Split'!$G$10</f>
        <v>1100184516947.1565</v>
      </c>
      <c r="K8" s="20">
        <f>'KEEI BAU - Industry'!AA$38*'Others Split'!$G$10</f>
        <v>1117955618114.637</v>
      </c>
      <c r="L8" s="20">
        <f>'KEEI BAU - Industry'!AB$38*'Others Split'!$G$10</f>
        <v>1135726719282.1174</v>
      </c>
      <c r="M8" s="20">
        <f>'KEEI BAU - Industry'!AC$38*'Others Split'!$G$10</f>
        <v>1154309698167.9087</v>
      </c>
      <c r="N8" s="20">
        <f>'KEEI BAU - Industry'!AD$38*'Others Split'!$G$10</f>
        <v>1172892677053.7004</v>
      </c>
      <c r="O8" s="20">
        <f>'KEEI BAU - Industry'!AE$38*'Others Split'!$G$10</f>
        <v>1191475655939.4919</v>
      </c>
      <c r="P8" s="20">
        <f>'KEEI BAU - Industry'!AF$38*'Others Split'!$G$10</f>
        <v>1210058634825.2834</v>
      </c>
      <c r="Q8" s="20">
        <f>'KEEI BAU - Industry'!AG$38*'Others Split'!$G$10</f>
        <v>1228641613711.0754</v>
      </c>
      <c r="R8" s="20">
        <f>'KEEI BAU - Industry'!AH$38*'Others Split'!$G$10</f>
        <v>1249750434387.1685</v>
      </c>
      <c r="S8" s="20">
        <f>'KEEI BAU - Industry'!AI$38*'Others Split'!$G$10</f>
        <v>1270859255063.262</v>
      </c>
      <c r="T8" s="20">
        <f>'KEEI BAU - Industry'!AJ$38*'Others Split'!$G$10</f>
        <v>1291968075739.3552</v>
      </c>
      <c r="U8" s="20">
        <f>'KEEI BAU - Industry'!AK$38*'Others Split'!$G$10</f>
        <v>1313076896415.4485</v>
      </c>
      <c r="V8" s="20">
        <f>'KEEI BAU - Industry'!AL$38*'Others Split'!$G$10</f>
        <v>1334185717091.5413</v>
      </c>
      <c r="W8" s="20">
        <f>'KEEI BAU - Industry'!AM$38*'Others Split'!$G$10</f>
        <v>1351926748713.8977</v>
      </c>
      <c r="X8" s="20">
        <f>'KEEI BAU - Industry'!AN$38*'Others Split'!$G$10</f>
        <v>1371964000145.6182</v>
      </c>
      <c r="Y8" s="20">
        <f>'KEEI BAU - Industry'!AO$38*'Others Split'!$G$10</f>
        <v>1392001251577.3445</v>
      </c>
      <c r="Z8" s="20">
        <f>'KEEI BAU - Industry'!AP$38*'Others Split'!$G$10</f>
        <v>1412038503009.0649</v>
      </c>
      <c r="AA8" s="20">
        <f>'KEEI BAU - Industry'!AQ$38*'Others Split'!$G$10</f>
        <v>1432075754440.791</v>
      </c>
      <c r="AB8" s="20">
        <f>'KEEI BAU - Industry'!AR$38*'Others Split'!$G$10</f>
        <v>1452113005872.5117</v>
      </c>
      <c r="AC8" s="20">
        <f>'KEEI BAU - Industry'!AS$38*'Others Split'!$G$10</f>
        <v>1472150257304.2378</v>
      </c>
      <c r="AD8" s="20">
        <f>'KEEI BAU - Industry'!AT$38*'Others Split'!$G$10</f>
        <v>1492187508735.9583</v>
      </c>
      <c r="AE8" s="20">
        <f>'KEEI BAU - Industry'!AU$38*'Others Split'!$G$10</f>
        <v>1512224760167.6787</v>
      </c>
      <c r="AF8" s="20">
        <f>'KEEI BAU - Industry'!AV$38*'Others Split'!$G$10</f>
        <v>1532262011599.405</v>
      </c>
    </row>
    <row r="9" spans="1:35">
      <c r="A9" s="4" t="s">
        <v>9</v>
      </c>
      <c r="B9" s="20">
        <f>'KEEI BAU - Industry'!R$38*'Others Split'!$G$11</f>
        <v>17984504726334.047</v>
      </c>
      <c r="C9" s="20">
        <f>'KEEI BAU - Industry'!S$38*'Others Split'!$G$11</f>
        <v>16657011197572.693</v>
      </c>
      <c r="D9" s="20">
        <f>'KEEI BAU - Industry'!T$38*'Others Split'!$G$11</f>
        <v>15329517668811.34</v>
      </c>
      <c r="E9" s="20">
        <f>'KEEI BAU - Industry'!U$38*'Others Split'!$G$11</f>
        <v>14002024140049.984</v>
      </c>
      <c r="F9" s="20">
        <f>'KEEI BAU - Industry'!V$38*'Others Split'!$G$11</f>
        <v>12674530611288.629</v>
      </c>
      <c r="G9" s="20">
        <f>'KEEI BAU - Industry'!W$38*'Others Split'!$G$11</f>
        <v>11347037082527.271</v>
      </c>
      <c r="H9" s="20">
        <f>'KEEI BAU - Industry'!X$38*'Others Split'!$G$11</f>
        <v>11539658048081.594</v>
      </c>
      <c r="I9" s="20">
        <f>'KEEI BAU - Industry'!Y$38*'Others Split'!$G$11</f>
        <v>11732279013635.912</v>
      </c>
      <c r="J9" s="20">
        <f>'KEEI BAU - Industry'!Z$38*'Others Split'!$G$11</f>
        <v>11924899979190.23</v>
      </c>
      <c r="K9" s="20">
        <f>'KEEI BAU - Industry'!AA$38*'Others Split'!$G$11</f>
        <v>12117520944744.551</v>
      </c>
      <c r="L9" s="20">
        <f>'KEEI BAU - Industry'!AB$38*'Others Split'!$G$11</f>
        <v>12310141910298.873</v>
      </c>
      <c r="M9" s="20">
        <f>'KEEI BAU - Industry'!AC$38*'Others Split'!$G$11</f>
        <v>12511562818441.965</v>
      </c>
      <c r="N9" s="20">
        <f>'KEEI BAU - Industry'!AD$38*'Others Split'!$G$11</f>
        <v>12712983726585.059</v>
      </c>
      <c r="O9" s="20">
        <f>'KEEI BAU - Industry'!AE$38*'Others Split'!$G$11</f>
        <v>12914404634728.154</v>
      </c>
      <c r="P9" s="20">
        <f>'KEEI BAU - Industry'!AF$38*'Others Split'!$G$11</f>
        <v>13115825542871.25</v>
      </c>
      <c r="Q9" s="20">
        <f>'KEEI BAU - Industry'!AG$38*'Others Split'!$G$11</f>
        <v>13317246451014.346</v>
      </c>
      <c r="R9" s="20">
        <f>'KEEI BAU - Industry'!AH$38*'Others Split'!$G$11</f>
        <v>13546044958322.521</v>
      </c>
      <c r="S9" s="20">
        <f>'KEEI BAU - Industry'!AI$38*'Others Split'!$G$11</f>
        <v>13774843465630.697</v>
      </c>
      <c r="T9" s="20">
        <f>'KEEI BAU - Industry'!AJ$38*'Others Split'!$G$11</f>
        <v>14003641972938.873</v>
      </c>
      <c r="U9" s="20">
        <f>'KEEI BAU - Industry'!AK$38*'Others Split'!$G$11</f>
        <v>14232440480247.049</v>
      </c>
      <c r="V9" s="20">
        <f>'KEEI BAU - Industry'!AL$38*'Others Split'!$G$11</f>
        <v>14461238987555.217</v>
      </c>
      <c r="W9" s="20">
        <f>'KEEI BAU - Industry'!AM$38*'Others Split'!$G$11</f>
        <v>14653534029309.939</v>
      </c>
      <c r="X9" s="20">
        <f>'KEEI BAU - Industry'!AN$38*'Others Split'!$G$11</f>
        <v>14870717797578.357</v>
      </c>
      <c r="Y9" s="20">
        <f>'KEEI BAU - Industry'!AO$38*'Others Split'!$G$11</f>
        <v>15087901565846.838</v>
      </c>
      <c r="Z9" s="20">
        <f>'KEEI BAU - Industry'!AP$38*'Others Split'!$G$11</f>
        <v>15305085334115.256</v>
      </c>
      <c r="AA9" s="20">
        <f>'KEEI BAU - Industry'!AQ$38*'Others Split'!$G$11</f>
        <v>15522269102383.736</v>
      </c>
      <c r="AB9" s="20">
        <f>'KEEI BAU - Industry'!AR$38*'Others Split'!$G$11</f>
        <v>15739452870652.154</v>
      </c>
      <c r="AC9" s="20">
        <f>'KEEI BAU - Industry'!AS$38*'Others Split'!$G$11</f>
        <v>15956636638920.635</v>
      </c>
      <c r="AD9" s="20">
        <f>'KEEI BAU - Industry'!AT$38*'Others Split'!$G$11</f>
        <v>16173820407189.053</v>
      </c>
      <c r="AE9" s="20">
        <f>'KEEI BAU - Industry'!AU$38*'Others Split'!$G$11</f>
        <v>16391004175457.473</v>
      </c>
      <c r="AF9" s="20">
        <f>'KEEI BAU - Industry'!AV$38*'Others Split'!$G$11</f>
        <v>16608187943725.951</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Industry'!R$10*'Petrochemicals Split'!$G$6</f>
        <v>124665316002242.16</v>
      </c>
      <c r="C11" s="20">
        <f>'KEEI BAU - Industry'!S$10*'Petrochemicals Split'!$G$6</f>
        <v>117485877871597.38</v>
      </c>
      <c r="D11" s="20">
        <f>'KEEI BAU - Industry'!T$10*'Petrochemicals Split'!$G$6</f>
        <v>110306439740952.61</v>
      </c>
      <c r="E11" s="20">
        <f>'KEEI BAU - Industry'!U$10*'Petrochemicals Split'!$G$6</f>
        <v>103127001610307.83</v>
      </c>
      <c r="F11" s="20">
        <f>'KEEI BAU - Industry'!V$10*'Petrochemicals Split'!$G$6</f>
        <v>95947563479663.063</v>
      </c>
      <c r="G11" s="20">
        <f>'KEEI BAU - Industry'!W$10*'Petrochemicals Split'!$G$6</f>
        <v>88768125349018.266</v>
      </c>
      <c r="H11" s="20">
        <f>'KEEI BAU - Industry'!X$10*'Petrochemicals Split'!$G$6</f>
        <v>90738175128304.578</v>
      </c>
      <c r="I11" s="20">
        <f>'KEEI BAU - Industry'!Y$10*'Petrochemicals Split'!$G$6</f>
        <v>92708224907590.875</v>
      </c>
      <c r="J11" s="20">
        <f>'KEEI BAU - Industry'!Z$10*'Petrochemicals Split'!$G$6</f>
        <v>94678274686877.188</v>
      </c>
      <c r="K11" s="20">
        <f>'KEEI BAU - Industry'!AA$10*'Petrochemicals Split'!$G$6</f>
        <v>96648324466163.484</v>
      </c>
      <c r="L11" s="20">
        <f>'KEEI BAU - Industry'!AB$10*'Petrochemicals Split'!$G$6</f>
        <v>98618374245449.797</v>
      </c>
      <c r="M11" s="20">
        <f>'KEEI BAU - Industry'!AC$10*'Petrochemicals Split'!$G$6</f>
        <v>99537730809116.734</v>
      </c>
      <c r="N11" s="20">
        <f>'KEEI BAU - Industry'!AD$10*'Petrochemicals Split'!$G$6</f>
        <v>100457087372783.69</v>
      </c>
      <c r="O11" s="20">
        <f>'KEEI BAU - Industry'!AE$10*'Petrochemicals Split'!$G$6</f>
        <v>101376443936450.63</v>
      </c>
      <c r="P11" s="20">
        <f>'KEEI BAU - Industry'!AF$10*'Petrochemicals Split'!$G$6</f>
        <v>102295800500117.56</v>
      </c>
      <c r="Q11" s="20">
        <f>'KEEI BAU - Industry'!AG$10*'Petrochemicals Split'!$G$6</f>
        <v>103215157063784.52</v>
      </c>
      <c r="R11" s="20">
        <f>'KEEI BAU - Industry'!AH$10*'Petrochemicals Split'!$G$6</f>
        <v>103493281738507.28</v>
      </c>
      <c r="S11" s="20">
        <f>'KEEI BAU - Industry'!AI$10*'Petrochemicals Split'!$G$6</f>
        <v>103771406413230.06</v>
      </c>
      <c r="T11" s="20">
        <f>'KEEI BAU - Industry'!AJ$10*'Petrochemicals Split'!$G$6</f>
        <v>104049531087952.83</v>
      </c>
      <c r="U11" s="20">
        <f>'KEEI BAU - Industry'!AK$10*'Petrochemicals Split'!$G$6</f>
        <v>104327655762675.61</v>
      </c>
      <c r="V11" s="20">
        <f>'KEEI BAU - Industry'!AL$10*'Petrochemicals Split'!$G$6</f>
        <v>104605780437398.38</v>
      </c>
      <c r="W11" s="20">
        <f>'KEEI BAU - Industry'!AM$10*'Petrochemicals Split'!$G$6</f>
        <v>105738880964046.78</v>
      </c>
      <c r="X11" s="20">
        <f>'KEEI BAU - Industry'!AN$10*'Petrochemicals Split'!$G$6</f>
        <v>106289043409836.67</v>
      </c>
      <c r="Y11" s="20">
        <f>'KEEI BAU - Industry'!AO$10*'Petrochemicals Split'!$G$6</f>
        <v>106839205855626.8</v>
      </c>
      <c r="Z11" s="20">
        <f>'KEEI BAU - Industry'!AP$10*'Petrochemicals Split'!$G$6</f>
        <v>107389368301416.67</v>
      </c>
      <c r="AA11" s="20">
        <f>'KEEI BAU - Industry'!AQ$10*'Petrochemicals Split'!$G$6</f>
        <v>107939530747206.8</v>
      </c>
      <c r="AB11" s="20">
        <f>'KEEI BAU - Industry'!AR$10*'Petrochemicals Split'!$G$6</f>
        <v>108489693192996.67</v>
      </c>
      <c r="AC11" s="20">
        <f>'KEEI BAU - Industry'!AS$10*'Petrochemicals Split'!$G$6</f>
        <v>109039855638786.8</v>
      </c>
      <c r="AD11" s="20">
        <f>'KEEI BAU - Industry'!AT$10*'Petrochemicals Split'!$G$6</f>
        <v>109590018084576.67</v>
      </c>
      <c r="AE11" s="20">
        <f>'KEEI BAU - Industry'!AU$10*'Petrochemicals Split'!$G$6</f>
        <v>110140180530366.55</v>
      </c>
      <c r="AF11" s="20">
        <f>'KEEI BAU - Industry'!AV$10*'Petrochemicals Split'!$G$6</f>
        <v>110690342976156.67</v>
      </c>
    </row>
    <row r="12" spans="1:35">
      <c r="A12" s="4" t="s">
        <v>12</v>
      </c>
      <c r="B12" s="20">
        <f>'KEEI BAU - Industry'!R$10*'Petrochemicals Split'!$G$7</f>
        <v>131302191073559.84</v>
      </c>
      <c r="C12" s="20">
        <f>'KEEI BAU - Industry'!S$10*'Petrochemicals Split'!$G$7</f>
        <v>123740537299596.22</v>
      </c>
      <c r="D12" s="20">
        <f>'KEEI BAU - Industry'!T$10*'Petrochemicals Split'!$G$7</f>
        <v>116178883525632.61</v>
      </c>
      <c r="E12" s="20">
        <f>'KEEI BAU - Industry'!U$10*'Petrochemicals Split'!$G$7</f>
        <v>108617229751668.98</v>
      </c>
      <c r="F12" s="20">
        <f>'KEEI BAU - Industry'!V$10*'Petrochemicals Split'!$G$7</f>
        <v>101055575977705.38</v>
      </c>
      <c r="G12" s="20">
        <f>'KEEI BAU - Industry'!W$10*'Petrochemicals Split'!$G$7</f>
        <v>93493922203741.734</v>
      </c>
      <c r="H12" s="20">
        <f>'KEEI BAU - Industry'!X$10*'Petrochemicals Split'!$G$7</f>
        <v>95568852592075.422</v>
      </c>
      <c r="I12" s="20">
        <f>'KEEI BAU - Industry'!Y$10*'Petrochemicals Split'!$G$7</f>
        <v>97643782980409.125</v>
      </c>
      <c r="J12" s="20">
        <f>'KEEI BAU - Industry'!Z$10*'Petrochemicals Split'!$G$7</f>
        <v>99718713368742.813</v>
      </c>
      <c r="K12" s="20">
        <f>'KEEI BAU - Industry'!AA$10*'Petrochemicals Split'!$G$7</f>
        <v>101793643757076.52</v>
      </c>
      <c r="L12" s="20">
        <f>'KEEI BAU - Industry'!AB$10*'Petrochemicals Split'!$G$7</f>
        <v>103868574145410.2</v>
      </c>
      <c r="M12" s="20">
        <f>'KEEI BAU - Industry'!AC$10*'Petrochemicals Split'!$G$7</f>
        <v>104836874993299.27</v>
      </c>
      <c r="N12" s="20">
        <f>'KEEI BAU - Industry'!AD$10*'Petrochemicals Split'!$G$7</f>
        <v>105805175841188.31</v>
      </c>
      <c r="O12" s="20">
        <f>'KEEI BAU - Industry'!AE$10*'Petrochemicals Split'!$G$7</f>
        <v>106773476689077.38</v>
      </c>
      <c r="P12" s="20">
        <f>'KEEI BAU - Industry'!AF$10*'Petrochemicals Split'!$G$7</f>
        <v>107741777536966.44</v>
      </c>
      <c r="Q12" s="20">
        <f>'KEEI BAU - Industry'!AG$10*'Petrochemicals Split'!$G$7</f>
        <v>108710078384855.48</v>
      </c>
      <c r="R12" s="20">
        <f>'KEEI BAU - Industry'!AH$10*'Petrochemicals Split'!$G$7</f>
        <v>109003009733796.72</v>
      </c>
      <c r="S12" s="20">
        <f>'KEEI BAU - Industry'!AI$10*'Petrochemicals Split'!$G$7</f>
        <v>109295941082737.94</v>
      </c>
      <c r="T12" s="20">
        <f>'KEEI BAU - Industry'!AJ$10*'Petrochemicals Split'!$G$7</f>
        <v>109588872431679.17</v>
      </c>
      <c r="U12" s="20">
        <f>'KEEI BAU - Industry'!AK$10*'Petrochemicals Split'!$G$7</f>
        <v>109881803780620.39</v>
      </c>
      <c r="V12" s="20">
        <f>'KEEI BAU - Industry'!AL$10*'Petrochemicals Split'!$G$7</f>
        <v>110174735129561.63</v>
      </c>
      <c r="W12" s="20">
        <f>'KEEI BAU - Industry'!AM$10*'Petrochemicals Split'!$G$7</f>
        <v>111368159143766.72</v>
      </c>
      <c r="X12" s="20">
        <f>'KEEI BAU - Industry'!AN$10*'Petrochemicals Split'!$G$7</f>
        <v>111947610886200.83</v>
      </c>
      <c r="Y12" s="20">
        <f>'KEEI BAU - Industry'!AO$10*'Petrochemicals Split'!$G$7</f>
        <v>112527062628635.2</v>
      </c>
      <c r="Z12" s="20">
        <f>'KEEI BAU - Industry'!AP$10*'Petrochemicals Split'!$G$7</f>
        <v>113106514371069.33</v>
      </c>
      <c r="AA12" s="20">
        <f>'KEEI BAU - Industry'!AQ$10*'Petrochemicals Split'!$G$7</f>
        <v>113685966113503.7</v>
      </c>
      <c r="AB12" s="20">
        <f>'KEEI BAU - Industry'!AR$10*'Petrochemicals Split'!$G$7</f>
        <v>114265417855937.83</v>
      </c>
      <c r="AC12" s="20">
        <f>'KEEI BAU - Industry'!AS$10*'Petrochemicals Split'!$G$7</f>
        <v>114844869598372.2</v>
      </c>
      <c r="AD12" s="20">
        <f>'KEEI BAU - Industry'!AT$10*'Petrochemicals Split'!$G$7</f>
        <v>115424321340806.33</v>
      </c>
      <c r="AE12" s="20">
        <f>'KEEI BAU - Industry'!AU$10*'Petrochemicals Split'!$G$7</f>
        <v>116003773083240.45</v>
      </c>
      <c r="AF12" s="20">
        <f>'KEEI BAU - Industry'!AV$10*'Petrochemicals Split'!$G$7</f>
        <v>116583224825674.83</v>
      </c>
    </row>
    <row r="13" spans="1:35">
      <c r="A13" s="4" t="s">
        <v>13</v>
      </c>
      <c r="B13" s="20">
        <f>'KEEI BAU - Industry'!R$38*'Others Split'!$G$12</f>
        <v>14398662326831.67</v>
      </c>
      <c r="C13" s="20">
        <f>'KEEI BAU - Industry'!S$38*'Others Split'!$G$12</f>
        <v>13335851237366.369</v>
      </c>
      <c r="D13" s="20">
        <f>'KEEI BAU - Industry'!T$38*'Others Split'!$G$12</f>
        <v>12273040147901.068</v>
      </c>
      <c r="E13" s="20">
        <f>'KEEI BAU - Industry'!U$38*'Others Split'!$G$12</f>
        <v>11210229058435.766</v>
      </c>
      <c r="F13" s="20">
        <f>'KEEI BAU - Industry'!V$38*'Others Split'!$G$12</f>
        <v>10147417968970.465</v>
      </c>
      <c r="G13" s="20">
        <f>'KEEI BAU - Industry'!W$38*'Others Split'!$G$12</f>
        <v>9084606879505.1621</v>
      </c>
      <c r="H13" s="20">
        <f>'KEEI BAU - Industry'!X$38*'Others Split'!$G$12</f>
        <v>9238822093228.7754</v>
      </c>
      <c r="I13" s="20">
        <f>'KEEI BAU - Industry'!Y$38*'Others Split'!$G$12</f>
        <v>9393037306952.3867</v>
      </c>
      <c r="J13" s="20">
        <f>'KEEI BAU - Industry'!Z$38*'Others Split'!$G$12</f>
        <v>9547252520675.998</v>
      </c>
      <c r="K13" s="20">
        <f>'KEEI BAU - Industry'!AA$38*'Others Split'!$G$12</f>
        <v>9701467734399.6113</v>
      </c>
      <c r="L13" s="20">
        <f>'KEEI BAU - Industry'!AB$38*'Others Split'!$G$12</f>
        <v>9855682948123.2266</v>
      </c>
      <c r="M13" s="20">
        <f>'KEEI BAU - Industry'!AC$38*'Others Split'!$G$12</f>
        <v>10016943526940.807</v>
      </c>
      <c r="N13" s="20">
        <f>'KEEI BAU - Industry'!AD$38*'Others Split'!$G$12</f>
        <v>10178204105758.391</v>
      </c>
      <c r="O13" s="20">
        <f>'KEEI BAU - Industry'!AE$38*'Others Split'!$G$12</f>
        <v>10339464684575.975</v>
      </c>
      <c r="P13" s="20">
        <f>'KEEI BAU - Industry'!AF$38*'Others Split'!$G$12</f>
        <v>10500725263393.559</v>
      </c>
      <c r="Q13" s="20">
        <f>'KEEI BAU - Industry'!AG$38*'Others Split'!$G$12</f>
        <v>10661985842211.145</v>
      </c>
      <c r="R13" s="20">
        <f>'KEEI BAU - Industry'!AH$38*'Others Split'!$G$12</f>
        <v>10845165334654.418</v>
      </c>
      <c r="S13" s="20">
        <f>'KEEI BAU - Industry'!AI$38*'Others Split'!$G$12</f>
        <v>11028344827097.693</v>
      </c>
      <c r="T13" s="20">
        <f>'KEEI BAU - Industry'!AJ$38*'Others Split'!$G$12</f>
        <v>11211524319540.969</v>
      </c>
      <c r="U13" s="20">
        <f>'KEEI BAU - Industry'!AK$38*'Others Split'!$G$12</f>
        <v>11394703811984.244</v>
      </c>
      <c r="V13" s="20">
        <f>'KEEI BAU - Industry'!AL$38*'Others Split'!$G$12</f>
        <v>11577883304427.514</v>
      </c>
      <c r="W13" s="20">
        <f>'KEEI BAU - Industry'!AM$38*'Others Split'!$G$12</f>
        <v>11731837578703.189</v>
      </c>
      <c r="X13" s="20">
        <f>'KEEI BAU - Industry'!AN$38*'Others Split'!$G$12</f>
        <v>11905718138093.121</v>
      </c>
      <c r="Y13" s="20">
        <f>'KEEI BAU - Industry'!AO$38*'Others Split'!$G$12</f>
        <v>12079598697483.1</v>
      </c>
      <c r="Z13" s="20">
        <f>'KEEI BAU - Industry'!AP$38*'Others Split'!$G$12</f>
        <v>12253479256873.031</v>
      </c>
      <c r="AA13" s="20">
        <f>'KEEI BAU - Industry'!AQ$38*'Others Split'!$G$12</f>
        <v>12427359816263.012</v>
      </c>
      <c r="AB13" s="20">
        <f>'KEEI BAU - Industry'!AR$38*'Others Split'!$G$12</f>
        <v>12601240375652.941</v>
      </c>
      <c r="AC13" s="20">
        <f>'KEEI BAU - Industry'!AS$38*'Others Split'!$G$12</f>
        <v>12775120935042.922</v>
      </c>
      <c r="AD13" s="20">
        <f>'KEEI BAU - Industry'!AT$38*'Others Split'!$G$12</f>
        <v>12949001494432.854</v>
      </c>
      <c r="AE13" s="20">
        <f>'KEEI BAU - Industry'!AU$38*'Others Split'!$G$12</f>
        <v>13122882053822.783</v>
      </c>
      <c r="AF13" s="20">
        <f>'KEEI BAU - Industry'!AV$38*'Others Split'!$G$12</f>
        <v>13296762613212.764</v>
      </c>
    </row>
    <row r="14" spans="1:35">
      <c r="A14" s="4" t="s">
        <v>14</v>
      </c>
      <c r="B14" s="20">
        <f>'KEEI BAU - Industry'!R$38*'Others Split'!$G$13</f>
        <v>22366966790652.66</v>
      </c>
      <c r="C14" s="20">
        <f>'KEEI BAU - Industry'!S$38*'Others Split'!$G$13</f>
        <v>20715989789927.445</v>
      </c>
      <c r="D14" s="20">
        <f>'KEEI BAU - Industry'!T$38*'Others Split'!$G$13</f>
        <v>19065012789202.223</v>
      </c>
      <c r="E14" s="20">
        <f>'KEEI BAU - Industry'!U$38*'Others Split'!$G$13</f>
        <v>17414035788477.002</v>
      </c>
      <c r="F14" s="20">
        <f>'KEEI BAU - Industry'!V$38*'Others Split'!$G$13</f>
        <v>15763058787751.781</v>
      </c>
      <c r="G14" s="20">
        <f>'KEEI BAU - Industry'!W$38*'Others Split'!$G$13</f>
        <v>14112081787026.559</v>
      </c>
      <c r="H14" s="20">
        <f>'KEEI BAU - Industry'!X$38*'Others Split'!$G$13</f>
        <v>14351640607538.773</v>
      </c>
      <c r="I14" s="20">
        <f>'KEEI BAU - Industry'!Y$38*'Others Split'!$G$13</f>
        <v>14591199428050.986</v>
      </c>
      <c r="J14" s="20">
        <f>'KEEI BAU - Industry'!Z$38*'Others Split'!$G$13</f>
        <v>14830758248563.199</v>
      </c>
      <c r="K14" s="20">
        <f>'KEEI BAU - Industry'!AA$38*'Others Split'!$G$13</f>
        <v>15070317069075.412</v>
      </c>
      <c r="L14" s="20">
        <f>'KEEI BAU - Industry'!AB$38*'Others Split'!$G$13</f>
        <v>15309875889587.631</v>
      </c>
      <c r="M14" s="20">
        <f>'KEEI BAU - Industry'!AC$38*'Others Split'!$G$13</f>
        <v>15560379021696.844</v>
      </c>
      <c r="N14" s="20">
        <f>'KEEI BAU - Industry'!AD$38*'Others Split'!$G$13</f>
        <v>15810882153806.061</v>
      </c>
      <c r="O14" s="20">
        <f>'KEEI BAU - Industry'!AE$38*'Others Split'!$G$13</f>
        <v>16061385285915.279</v>
      </c>
      <c r="P14" s="20">
        <f>'KEEI BAU - Industry'!AF$38*'Others Split'!$G$13</f>
        <v>16311888418024.496</v>
      </c>
      <c r="Q14" s="20">
        <f>'KEEI BAU - Industry'!AG$38*'Others Split'!$G$13</f>
        <v>16562391550133.717</v>
      </c>
      <c r="R14" s="20">
        <f>'KEEI BAU - Industry'!AH$38*'Others Split'!$G$13</f>
        <v>16846943651655.836</v>
      </c>
      <c r="S14" s="20">
        <f>'KEEI BAU - Industry'!AI$38*'Others Split'!$G$13</f>
        <v>17131495753177.957</v>
      </c>
      <c r="T14" s="20">
        <f>'KEEI BAU - Industry'!AJ$38*'Others Split'!$G$13</f>
        <v>17416047854700.078</v>
      </c>
      <c r="U14" s="20">
        <f>'KEEI BAU - Industry'!AK$38*'Others Split'!$G$13</f>
        <v>17700599956222.199</v>
      </c>
      <c r="V14" s="20">
        <f>'KEEI BAU - Industry'!AL$38*'Others Split'!$G$13</f>
        <v>17985152057744.309</v>
      </c>
      <c r="W14" s="20">
        <f>'KEEI BAU - Industry'!AM$38*'Others Split'!$G$13</f>
        <v>18224305533382.543</v>
      </c>
      <c r="X14" s="20">
        <f>'KEEI BAU - Industry'!AN$38*'Others Split'!$G$13</f>
        <v>18494412617577.945</v>
      </c>
      <c r="Y14" s="20">
        <f>'KEEI BAU - Industry'!AO$38*'Others Split'!$G$13</f>
        <v>18764519701773.426</v>
      </c>
      <c r="Z14" s="20">
        <f>'KEEI BAU - Industry'!AP$38*'Others Split'!$G$13</f>
        <v>19034626785968.828</v>
      </c>
      <c r="AA14" s="20">
        <f>'KEEI BAU - Industry'!AQ$38*'Others Split'!$G$13</f>
        <v>19304733870164.305</v>
      </c>
      <c r="AB14" s="20">
        <f>'KEEI BAU - Industry'!AR$38*'Others Split'!$G$13</f>
        <v>19574840954359.707</v>
      </c>
      <c r="AC14" s="20">
        <f>'KEEI BAU - Industry'!AS$38*'Others Split'!$G$13</f>
        <v>19844948038555.188</v>
      </c>
      <c r="AD14" s="20">
        <f>'KEEI BAU - Industry'!AT$38*'Others Split'!$G$13</f>
        <v>20115055122750.59</v>
      </c>
      <c r="AE14" s="20">
        <f>'KEEI BAU - Industry'!AU$38*'Others Split'!$G$13</f>
        <v>20385162206945.992</v>
      </c>
      <c r="AF14" s="20">
        <f>'KEEI BAU - Industry'!AV$38*'Others Split'!$G$13</f>
        <v>20655269291141.473</v>
      </c>
    </row>
    <row r="15" spans="1:35">
      <c r="A15" s="4" t="s">
        <v>15</v>
      </c>
      <c r="B15" s="179">
        <f>'KEEI BAU - Industry'!R24</f>
        <v>115985416512739.73</v>
      </c>
      <c r="C15" s="37">
        <f>'KEEI BAU - Industry'!S24</f>
        <v>106953695130523.78</v>
      </c>
      <c r="D15" s="37">
        <f>'KEEI BAU - Industry'!T24</f>
        <v>97921973748307.844</v>
      </c>
      <c r="E15" s="37">
        <f>'KEEI BAU - Industry'!U24</f>
        <v>88890252366091.891</v>
      </c>
      <c r="F15" s="37">
        <f>'KEEI BAU - Industry'!V24</f>
        <v>79858530983875.938</v>
      </c>
      <c r="G15" s="37">
        <f>'KEEI BAU - Industry'!W24</f>
        <v>70826809601660</v>
      </c>
      <c r="H15" s="37">
        <f>'KEEI BAU - Industry'!X24</f>
        <v>71366140290676</v>
      </c>
      <c r="I15" s="37">
        <f>'KEEI BAU - Industry'!Y24</f>
        <v>71905470979692</v>
      </c>
      <c r="J15" s="37">
        <f>'KEEI BAU - Industry'!Z24</f>
        <v>72444801668708</v>
      </c>
      <c r="K15" s="37">
        <f>'KEEI BAU - Industry'!AA24</f>
        <v>72984132357724</v>
      </c>
      <c r="L15" s="37">
        <f>'KEEI BAU - Industry'!AB24</f>
        <v>73523463046740</v>
      </c>
      <c r="M15" s="37">
        <f>'KEEI BAU - Industry'!AC24</f>
        <v>74150038406038</v>
      </c>
      <c r="N15" s="37">
        <f>'KEEI BAU - Industry'!AD24</f>
        <v>74776613765336</v>
      </c>
      <c r="O15" s="37">
        <f>'KEEI BAU - Industry'!AE24</f>
        <v>75403189124634</v>
      </c>
      <c r="P15" s="37">
        <f>'KEEI BAU - Industry'!AF24</f>
        <v>76029764483932</v>
      </c>
      <c r="Q15" s="37">
        <f>'KEEI BAU - Industry'!AG24</f>
        <v>76656339843230</v>
      </c>
      <c r="R15" s="37">
        <f>'KEEI BAU - Industry'!AH24</f>
        <v>77171876531260</v>
      </c>
      <c r="S15" s="37">
        <f>'KEEI BAU - Industry'!AI24</f>
        <v>77687413219290</v>
      </c>
      <c r="T15" s="37">
        <f>'KEEI BAU - Industry'!AJ24</f>
        <v>78202949907320</v>
      </c>
      <c r="U15" s="37">
        <f>'KEEI BAU - Industry'!AK24</f>
        <v>78718486595350</v>
      </c>
      <c r="V15" s="37">
        <f>'KEEI BAU - Industry'!AL24</f>
        <v>79234023283380</v>
      </c>
      <c r="W15" s="37">
        <f>'KEEI BAU - Industry'!AM24</f>
        <v>79897611533100.75</v>
      </c>
      <c r="X15" s="37">
        <f>'KEEI BAU - Industry'!AN24</f>
        <v>80460255536214.25</v>
      </c>
      <c r="Y15" s="37">
        <f>'KEEI BAU - Industry'!AO24</f>
        <v>81022899539327.5</v>
      </c>
      <c r="Z15" s="37">
        <f>'KEEI BAU - Industry'!AP24</f>
        <v>81585543542441</v>
      </c>
      <c r="AA15" s="37">
        <f>'KEEI BAU - Industry'!AQ24</f>
        <v>82148187545554.25</v>
      </c>
      <c r="AB15" s="37">
        <f>'KEEI BAU - Industry'!AR24</f>
        <v>82710831548667.75</v>
      </c>
      <c r="AC15" s="37">
        <f>'KEEI BAU - Industry'!AS24</f>
        <v>83273475551781</v>
      </c>
      <c r="AD15" s="37">
        <f>'KEEI BAU - Industry'!AT24</f>
        <v>83836119554894.5</v>
      </c>
      <c r="AE15" s="37">
        <f>'KEEI BAU - Industry'!AU24</f>
        <v>84398763558008</v>
      </c>
      <c r="AF15" s="37">
        <f>'KEEI BAU - Industry'!AV24</f>
        <v>84961407561121.25</v>
      </c>
    </row>
    <row r="16" spans="1:35">
      <c r="A16" s="4" t="s">
        <v>16</v>
      </c>
      <c r="B16" s="20">
        <f>'KEEI BAU - Industry'!R$17*'Non-ferrous Metals Split'!$G$6</f>
        <v>15687627942365.611</v>
      </c>
      <c r="C16" s="20">
        <f>'KEEI BAU - Industry'!S$17*'Non-ferrous Metals Split'!$G$6</f>
        <v>14604974088948.871</v>
      </c>
      <c r="D16" s="20">
        <f>'KEEI BAU - Industry'!T$17*'Non-ferrous Metals Split'!$G$6</f>
        <v>13522320235532.133</v>
      </c>
      <c r="E16" s="20">
        <f>'KEEI BAU - Industry'!U$17*'Non-ferrous Metals Split'!$G$6</f>
        <v>12439666382115.393</v>
      </c>
      <c r="F16" s="20">
        <f>'KEEI BAU - Industry'!V$17*'Non-ferrous Metals Split'!$G$6</f>
        <v>11357012528698.654</v>
      </c>
      <c r="G16" s="20">
        <f>'KEEI BAU - Industry'!W$17*'Non-ferrous Metals Split'!$G$6</f>
        <v>10274358675281.916</v>
      </c>
      <c r="H16" s="20">
        <f>'KEEI BAU - Industry'!X$17*'Non-ferrous Metals Split'!$G$6</f>
        <v>10378238447038.32</v>
      </c>
      <c r="I16" s="20">
        <f>'KEEI BAU - Industry'!Y$17*'Non-ferrous Metals Split'!$G$6</f>
        <v>10482118218794.725</v>
      </c>
      <c r="J16" s="20">
        <f>'KEEI BAU - Industry'!Z$17*'Non-ferrous Metals Split'!$G$6</f>
        <v>10585997990551.131</v>
      </c>
      <c r="K16" s="20">
        <f>'KEEI BAU - Industry'!AA$17*'Non-ferrous Metals Split'!$G$6</f>
        <v>10689877762307.535</v>
      </c>
      <c r="L16" s="20">
        <f>'KEEI BAU - Industry'!AB$17*'Non-ferrous Metals Split'!$G$6</f>
        <v>10793757534063.939</v>
      </c>
      <c r="M16" s="20">
        <f>'KEEI BAU - Industry'!AC$17*'Non-ferrous Metals Split'!$G$6</f>
        <v>10852189905676.918</v>
      </c>
      <c r="N16" s="20">
        <f>'KEEI BAU - Industry'!AD$17*'Non-ferrous Metals Split'!$G$6</f>
        <v>10910622277289.895</v>
      </c>
      <c r="O16" s="20">
        <f>'KEEI BAU - Industry'!AE$17*'Non-ferrous Metals Split'!$G$6</f>
        <v>10969054648902.873</v>
      </c>
      <c r="P16" s="20">
        <f>'KEEI BAU - Industry'!AF$17*'Non-ferrous Metals Split'!$G$6</f>
        <v>11027487020515.852</v>
      </c>
      <c r="Q16" s="20">
        <f>'KEEI BAU - Industry'!AG$17*'Non-ferrous Metals Split'!$G$6</f>
        <v>11085919392128.83</v>
      </c>
      <c r="R16" s="20">
        <f>'KEEI BAU - Industry'!AH$17*'Non-ferrous Metals Split'!$G$6</f>
        <v>11111889335067.93</v>
      </c>
      <c r="S16" s="20">
        <f>'KEEI BAU - Industry'!AI$17*'Non-ferrous Metals Split'!$G$6</f>
        <v>11137859278007.031</v>
      </c>
      <c r="T16" s="20">
        <f>'KEEI BAU - Industry'!AJ$17*'Non-ferrous Metals Split'!$G$6</f>
        <v>11163829220946.133</v>
      </c>
      <c r="U16" s="20">
        <f>'KEEI BAU - Industry'!AK$17*'Non-ferrous Metals Split'!$G$6</f>
        <v>11189799163885.234</v>
      </c>
      <c r="V16" s="20">
        <f>'KEEI BAU - Industry'!AL$17*'Non-ferrous Metals Split'!$G$6</f>
        <v>11215769106824.334</v>
      </c>
      <c r="W16" s="20">
        <f>'KEEI BAU - Industry'!AM$17*'Non-ferrous Metals Split'!$G$6</f>
        <v>11285022287995.275</v>
      </c>
      <c r="X16" s="20">
        <f>'KEEI BAU - Industry'!AN$17*'Non-ferrous Metals Split'!$G$6</f>
        <v>11324764170371.785</v>
      </c>
      <c r="Y16" s="20">
        <f>'KEEI BAU - Industry'!AO$17*'Non-ferrous Metals Split'!$G$6</f>
        <v>11364506052748.279</v>
      </c>
      <c r="Z16" s="20">
        <f>'KEEI BAU - Industry'!AP$17*'Non-ferrous Metals Split'!$G$6</f>
        <v>11404247935124.789</v>
      </c>
      <c r="AA16" s="20">
        <f>'KEEI BAU - Industry'!AQ$17*'Non-ferrous Metals Split'!$G$6</f>
        <v>11443989817501.285</v>
      </c>
      <c r="AB16" s="20">
        <f>'KEEI BAU - Industry'!AR$17*'Non-ferrous Metals Split'!$G$6</f>
        <v>11483731699877.793</v>
      </c>
      <c r="AC16" s="20">
        <f>'KEEI BAU - Industry'!AS$17*'Non-ferrous Metals Split'!$G$6</f>
        <v>11523473582254.289</v>
      </c>
      <c r="AD16" s="20">
        <f>'KEEI BAU - Industry'!AT$17*'Non-ferrous Metals Split'!$G$6</f>
        <v>11563215464630.799</v>
      </c>
      <c r="AE16" s="20">
        <f>'KEEI BAU - Industry'!AU$17*'Non-ferrous Metals Split'!$G$6</f>
        <v>11602957347007.307</v>
      </c>
      <c r="AF16" s="20">
        <f>'KEEI BAU - Industry'!AV$17*'Non-ferrous Metals Split'!$G$6</f>
        <v>11642699229383.803</v>
      </c>
    </row>
    <row r="17" spans="1:33">
      <c r="A17" s="4" t="s">
        <v>17</v>
      </c>
      <c r="B17" s="20">
        <f>'KEEI BAU - Industry'!R$17*'Non-ferrous Metals Split'!$G$7</f>
        <v>22640931151656.746</v>
      </c>
      <c r="C17" s="20">
        <f>'KEEI BAU - Industry'!S$17*'Non-ferrous Metals Split'!$G$7</f>
        <v>21078407394315.012</v>
      </c>
      <c r="D17" s="20">
        <f>'KEEI BAU - Industry'!T$17*'Non-ferrous Metals Split'!$G$7</f>
        <v>19515883636973.281</v>
      </c>
      <c r="E17" s="20">
        <f>'KEEI BAU - Industry'!U$17*'Non-ferrous Metals Split'!$G$7</f>
        <v>17953359879631.547</v>
      </c>
      <c r="F17" s="20">
        <f>'KEEI BAU - Industry'!V$17*'Non-ferrous Metals Split'!$G$7</f>
        <v>16390836122289.814</v>
      </c>
      <c r="G17" s="20">
        <f>'KEEI BAU - Industry'!W$17*'Non-ferrous Metals Split'!$G$7</f>
        <v>14828312364948.084</v>
      </c>
      <c r="H17" s="20">
        <f>'KEEI BAU - Industry'!X$17*'Non-ferrous Metals Split'!$G$7</f>
        <v>14978235270375.68</v>
      </c>
      <c r="I17" s="20">
        <f>'KEEI BAU - Industry'!Y$17*'Non-ferrous Metals Split'!$G$7</f>
        <v>15128158175803.275</v>
      </c>
      <c r="J17" s="20">
        <f>'KEEI BAU - Industry'!Z$17*'Non-ferrous Metals Split'!$G$7</f>
        <v>15278081081230.869</v>
      </c>
      <c r="K17" s="20">
        <f>'KEEI BAU - Industry'!AA$17*'Non-ferrous Metals Split'!$G$7</f>
        <v>15428003986658.465</v>
      </c>
      <c r="L17" s="20">
        <f>'KEEI BAU - Industry'!AB$17*'Non-ferrous Metals Split'!$G$7</f>
        <v>15577926892086.061</v>
      </c>
      <c r="M17" s="20">
        <f>'KEEI BAU - Industry'!AC$17*'Non-ferrous Metals Split'!$G$7</f>
        <v>15662258526389.082</v>
      </c>
      <c r="N17" s="20">
        <f>'KEEI BAU - Industry'!AD$17*'Non-ferrous Metals Split'!$G$7</f>
        <v>15746590160692.105</v>
      </c>
      <c r="O17" s="20">
        <f>'KEEI BAU - Industry'!AE$17*'Non-ferrous Metals Split'!$G$7</f>
        <v>15830921794995.127</v>
      </c>
      <c r="P17" s="20">
        <f>'KEEI BAU - Industry'!AF$17*'Non-ferrous Metals Split'!$G$7</f>
        <v>15915253429298.148</v>
      </c>
      <c r="Q17" s="20">
        <f>'KEEI BAU - Industry'!AG$17*'Non-ferrous Metals Split'!$G$7</f>
        <v>15999585063601.174</v>
      </c>
      <c r="R17" s="20">
        <f>'KEEI BAU - Industry'!AH$17*'Non-ferrous Metals Split'!$G$7</f>
        <v>16037065789958.07</v>
      </c>
      <c r="S17" s="20">
        <f>'KEEI BAU - Industry'!AI$17*'Non-ferrous Metals Split'!$G$7</f>
        <v>16074546516314.969</v>
      </c>
      <c r="T17" s="20">
        <f>'KEEI BAU - Industry'!AJ$17*'Non-ferrous Metals Split'!$G$7</f>
        <v>16112027242671.867</v>
      </c>
      <c r="U17" s="20">
        <f>'KEEI BAU - Industry'!AK$17*'Non-ferrous Metals Split'!$G$7</f>
        <v>16149507969028.766</v>
      </c>
      <c r="V17" s="20">
        <f>'KEEI BAU - Industry'!AL$17*'Non-ferrous Metals Split'!$G$7</f>
        <v>16186988695385.662</v>
      </c>
      <c r="W17" s="20">
        <f>'KEEI BAU - Industry'!AM$17*'Non-ferrous Metals Split'!$G$7</f>
        <v>16286937299004.068</v>
      </c>
      <c r="X17" s="20">
        <f>'KEEI BAU - Industry'!AN$17*'Non-ferrous Metals Split'!$G$7</f>
        <v>16344294168125.996</v>
      </c>
      <c r="Y17" s="20">
        <f>'KEEI BAU - Industry'!AO$17*'Non-ferrous Metals Split'!$G$7</f>
        <v>16401651037247.908</v>
      </c>
      <c r="Z17" s="20">
        <f>'KEEI BAU - Industry'!AP$17*'Non-ferrous Metals Split'!$G$7</f>
        <v>16459007906369.836</v>
      </c>
      <c r="AA17" s="20">
        <f>'KEEI BAU - Industry'!AQ$17*'Non-ferrous Metals Split'!$G$7</f>
        <v>16516364775491.746</v>
      </c>
      <c r="AB17" s="20">
        <f>'KEEI BAU - Industry'!AR$17*'Non-ferrous Metals Split'!$G$7</f>
        <v>16573721644613.676</v>
      </c>
      <c r="AC17" s="20">
        <f>'KEEI BAU - Industry'!AS$17*'Non-ferrous Metals Split'!$G$7</f>
        <v>16631078513735.586</v>
      </c>
      <c r="AD17" s="20">
        <f>'KEEI BAU - Industry'!AT$17*'Non-ferrous Metals Split'!$G$7</f>
        <v>16688435382857.514</v>
      </c>
      <c r="AE17" s="20">
        <f>'KEEI BAU - Industry'!AU$17*'Non-ferrous Metals Split'!$G$7</f>
        <v>16745792251979.443</v>
      </c>
      <c r="AF17" s="20">
        <f>'KEEI BAU - Industry'!AV$17*'Non-ferrous Metals Split'!$G$7</f>
        <v>16803149121101.354</v>
      </c>
    </row>
    <row r="18" spans="1:33">
      <c r="A18" s="4" t="s">
        <v>18</v>
      </c>
      <c r="B18" s="20">
        <f>'KEEI BAU - Industry'!R$31*'Machinery Split'!$G6</f>
        <v>70791534040719.109</v>
      </c>
      <c r="C18" s="20">
        <f>'KEEI BAU - Industry'!S$31*'Machinery Split'!$G6</f>
        <v>65221556746782.125</v>
      </c>
      <c r="D18" s="20">
        <f>'KEEI BAU - Industry'!T$31*'Machinery Split'!$G6</f>
        <v>59651579452845.148</v>
      </c>
      <c r="E18" s="20">
        <f>'KEEI BAU - Industry'!U$31*'Machinery Split'!$G6</f>
        <v>54081602158908.164</v>
      </c>
      <c r="F18" s="20">
        <f>'KEEI BAU - Industry'!V$31*'Machinery Split'!$G6</f>
        <v>48511624864971.18</v>
      </c>
      <c r="G18" s="20">
        <f>'KEEI BAU - Industry'!W$31*'Machinery Split'!$G6</f>
        <v>42941647571034.188</v>
      </c>
      <c r="H18" s="20">
        <f>'KEEI BAU - Industry'!X$31*'Machinery Split'!$G6</f>
        <v>43825740315143.719</v>
      </c>
      <c r="I18" s="20">
        <f>'KEEI BAU - Industry'!Y$31*'Machinery Split'!$G6</f>
        <v>44709833059253.25</v>
      </c>
      <c r="J18" s="20">
        <f>'KEEI BAU - Industry'!Z$31*'Machinery Split'!$G6</f>
        <v>45593925803362.773</v>
      </c>
      <c r="K18" s="20">
        <f>'KEEI BAU - Industry'!AA$31*'Machinery Split'!$G6</f>
        <v>46478018547472.305</v>
      </c>
      <c r="L18" s="20">
        <f>'KEEI BAU - Industry'!AB$31*'Machinery Split'!$G6</f>
        <v>47362111291581.828</v>
      </c>
      <c r="M18" s="20">
        <f>'KEEI BAU - Industry'!AC$31*'Machinery Split'!$G6</f>
        <v>48172869153691.484</v>
      </c>
      <c r="N18" s="20">
        <f>'KEEI BAU - Industry'!AD$31*'Machinery Split'!$G6</f>
        <v>48983627015801.148</v>
      </c>
      <c r="O18" s="20">
        <f>'KEEI BAU - Industry'!AE$31*'Machinery Split'!$G6</f>
        <v>49794384877910.805</v>
      </c>
      <c r="P18" s="20">
        <f>'KEEI BAU - Industry'!AF$31*'Machinery Split'!$G6</f>
        <v>50605142740020.461</v>
      </c>
      <c r="Q18" s="20">
        <f>'KEEI BAU - Industry'!AG$31*'Machinery Split'!$G6</f>
        <v>51415900602130.125</v>
      </c>
      <c r="R18" s="20">
        <f>'KEEI BAU - Industry'!AH$31*'Machinery Split'!$G6</f>
        <v>52267400065350.82</v>
      </c>
      <c r="S18" s="20">
        <f>'KEEI BAU - Industry'!AI$31*'Machinery Split'!$G6</f>
        <v>53118899528571.516</v>
      </c>
      <c r="T18" s="20">
        <f>'KEEI BAU - Industry'!AJ$31*'Machinery Split'!$G6</f>
        <v>53970398991792.211</v>
      </c>
      <c r="U18" s="20">
        <f>'KEEI BAU - Industry'!AK$31*'Machinery Split'!$G6</f>
        <v>54821898455012.914</v>
      </c>
      <c r="V18" s="20">
        <f>'KEEI BAU - Industry'!AL$31*'Machinery Split'!$G6</f>
        <v>55673397918233.609</v>
      </c>
      <c r="W18" s="20">
        <f>'KEEI BAU - Industry'!AM$31*'Machinery Split'!$G6</f>
        <v>56470575246639.5</v>
      </c>
      <c r="X18" s="20">
        <f>'KEEI BAU - Industry'!AN$31*'Machinery Split'!$G6</f>
        <v>57304790394237.297</v>
      </c>
      <c r="Y18" s="20">
        <f>'KEEI BAU - Industry'!AO$31*'Machinery Split'!$G6</f>
        <v>58139005541835.086</v>
      </c>
      <c r="Z18" s="20">
        <f>'KEEI BAU - Industry'!AP$31*'Machinery Split'!$G6</f>
        <v>58973220689432.883</v>
      </c>
      <c r="AA18" s="20">
        <f>'KEEI BAU - Industry'!AQ$31*'Machinery Split'!$G6</f>
        <v>59807435837030.93</v>
      </c>
      <c r="AB18" s="20">
        <f>'KEEI BAU - Industry'!AR$31*'Machinery Split'!$G6</f>
        <v>60641650984628.727</v>
      </c>
      <c r="AC18" s="20">
        <f>'KEEI BAU - Industry'!AS$31*'Machinery Split'!$G6</f>
        <v>61475866132226.516</v>
      </c>
      <c r="AD18" s="20">
        <f>'KEEI BAU - Industry'!AT$31*'Machinery Split'!$G6</f>
        <v>62310081279824.313</v>
      </c>
      <c r="AE18" s="20">
        <f>'KEEI BAU - Industry'!AU$31*'Machinery Split'!$G6</f>
        <v>63144296427422.102</v>
      </c>
      <c r="AF18" s="20">
        <f>'KEEI BAU - Industry'!AV$31*'Machinery Split'!$G6</f>
        <v>63978511575019.898</v>
      </c>
    </row>
    <row r="19" spans="1:33">
      <c r="A19" s="4" t="s">
        <v>19</v>
      </c>
      <c r="B19" s="20">
        <f>'KEEI BAU - Industry'!R$31*'Machinery Split'!$G7</f>
        <v>10415933592828.84</v>
      </c>
      <c r="C19" s="20">
        <f>'KEEI BAU - Industry'!S$31*'Machinery Split'!$G7</f>
        <v>9596393313141.707</v>
      </c>
      <c r="D19" s="20">
        <f>'KEEI BAU - Industry'!T$31*'Machinery Split'!$G7</f>
        <v>8776853033454.5762</v>
      </c>
      <c r="E19" s="20">
        <f>'KEEI BAU - Industry'!U$31*'Machinery Split'!$G7</f>
        <v>7957312753767.4434</v>
      </c>
      <c r="F19" s="20">
        <f>'KEEI BAU - Industry'!V$31*'Machinery Split'!$G7</f>
        <v>7137772474080.3115</v>
      </c>
      <c r="G19" s="20">
        <f>'KEEI BAU - Industry'!W$31*'Machinery Split'!$G7</f>
        <v>6318232194393.1777</v>
      </c>
      <c r="H19" s="20">
        <f>'KEEI BAU - Industry'!X$31*'Machinery Split'!$G7</f>
        <v>6448313445454.2139</v>
      </c>
      <c r="I19" s="20">
        <f>'KEEI BAU - Industry'!Y$31*'Machinery Split'!$G7</f>
        <v>6578394696515.249</v>
      </c>
      <c r="J19" s="20">
        <f>'KEEI BAU - Industry'!Z$31*'Machinery Split'!$G7</f>
        <v>6708475947576.2852</v>
      </c>
      <c r="K19" s="20">
        <f>'KEEI BAU - Industry'!AA$31*'Machinery Split'!$G7</f>
        <v>6838557198637.3213</v>
      </c>
      <c r="L19" s="20">
        <f>'KEEI BAU - Industry'!AB$31*'Machinery Split'!$G7</f>
        <v>6968638449698.3574</v>
      </c>
      <c r="M19" s="20">
        <f>'KEEI BAU - Industry'!AC$31*'Machinery Split'!$G7</f>
        <v>7087929550901.7959</v>
      </c>
      <c r="N19" s="20">
        <f>'KEEI BAU - Industry'!AD$31*'Machinery Split'!$G7</f>
        <v>7207220652105.2344</v>
      </c>
      <c r="O19" s="20">
        <f>'KEEI BAU - Industry'!AE$31*'Machinery Split'!$G7</f>
        <v>7326511753308.6729</v>
      </c>
      <c r="P19" s="20">
        <f>'KEEI BAU - Industry'!AF$31*'Machinery Split'!$G7</f>
        <v>7445802854512.1113</v>
      </c>
      <c r="Q19" s="20">
        <f>'KEEI BAU - Industry'!AG$31*'Machinery Split'!$G7</f>
        <v>7565093955715.5498</v>
      </c>
      <c r="R19" s="20">
        <f>'KEEI BAU - Industry'!AH$31*'Machinery Split'!$G7</f>
        <v>7690379584617.6543</v>
      </c>
      <c r="S19" s="20">
        <f>'KEEI BAU - Industry'!AI$31*'Machinery Split'!$G7</f>
        <v>7815665213519.7578</v>
      </c>
      <c r="T19" s="20">
        <f>'KEEI BAU - Industry'!AJ$31*'Machinery Split'!$G7</f>
        <v>7940950842421.8613</v>
      </c>
      <c r="U19" s="20">
        <f>'KEEI BAU - Industry'!AK$31*'Machinery Split'!$G7</f>
        <v>8066236471323.9658</v>
      </c>
      <c r="V19" s="20">
        <f>'KEEI BAU - Industry'!AL$31*'Machinery Split'!$G7</f>
        <v>8191522100226.0693</v>
      </c>
      <c r="W19" s="20">
        <f>'KEEI BAU - Industry'!AM$31*'Machinery Split'!$G7</f>
        <v>8308815025529.9404</v>
      </c>
      <c r="X19" s="20">
        <f>'KEEI BAU - Industry'!AN$31*'Machinery Split'!$G7</f>
        <v>8431557521468.9678</v>
      </c>
      <c r="Y19" s="20">
        <f>'KEEI BAU - Industry'!AO$31*'Machinery Split'!$G7</f>
        <v>8554300017407.9961</v>
      </c>
      <c r="Z19" s="20">
        <f>'KEEI BAU - Industry'!AP$31*'Machinery Split'!$G7</f>
        <v>8677042513347.0244</v>
      </c>
      <c r="AA19" s="20">
        <f>'KEEI BAU - Industry'!AQ$31*'Machinery Split'!$G7</f>
        <v>8799785009286.0898</v>
      </c>
      <c r="AB19" s="20">
        <f>'KEEI BAU - Industry'!AR$31*'Machinery Split'!$G7</f>
        <v>8922527505225.1172</v>
      </c>
      <c r="AC19" s="20">
        <f>'KEEI BAU - Industry'!AS$31*'Machinery Split'!$G7</f>
        <v>9045270001164.1465</v>
      </c>
      <c r="AD19" s="20">
        <f>'KEEI BAU - Industry'!AT$31*'Machinery Split'!$G7</f>
        <v>9168012497103.1738</v>
      </c>
      <c r="AE19" s="20">
        <f>'KEEI BAU - Industry'!AU$31*'Machinery Split'!$G7</f>
        <v>9290754993042.2012</v>
      </c>
      <c r="AF19" s="20">
        <f>'KEEI BAU - Industry'!AV$31*'Machinery Split'!$G7</f>
        <v>9413497488981.2305</v>
      </c>
    </row>
    <row r="20" spans="1:33">
      <c r="A20" s="4" t="s">
        <v>20</v>
      </c>
      <c r="B20" s="20">
        <f>'KEEI BAU - Industry'!R$31*'Machinery Split'!$G8</f>
        <v>8276890557616.5781</v>
      </c>
      <c r="C20" s="20">
        <f>'KEEI BAU - Industry'!S$31*'Machinery Split'!$G8</f>
        <v>7625653187286.2793</v>
      </c>
      <c r="D20" s="20">
        <f>'KEEI BAU - Industry'!T$31*'Machinery Split'!$G8</f>
        <v>6974415816955.9814</v>
      </c>
      <c r="E20" s="20">
        <f>'KEEI BAU - Industry'!U$31*'Machinery Split'!$G8</f>
        <v>6323178446625.6816</v>
      </c>
      <c r="F20" s="20">
        <f>'KEEI BAU - Industry'!V$31*'Machinery Split'!$G8</f>
        <v>5671941076295.3828</v>
      </c>
      <c r="G20" s="20">
        <f>'KEEI BAU - Industry'!W$31*'Machinery Split'!$G8</f>
        <v>5020703705965.083</v>
      </c>
      <c r="H20" s="20">
        <f>'KEEI BAU - Industry'!X$31*'Machinery Split'!$G8</f>
        <v>5124071135205.541</v>
      </c>
      <c r="I20" s="20">
        <f>'KEEI BAU - Industry'!Y$31*'Machinery Split'!$G8</f>
        <v>5227438564445.998</v>
      </c>
      <c r="J20" s="20">
        <f>'KEEI BAU - Industry'!Z$31*'Machinery Split'!$G8</f>
        <v>5330805993686.4561</v>
      </c>
      <c r="K20" s="20">
        <f>'KEEI BAU - Industry'!AA$31*'Machinery Split'!$G8</f>
        <v>5434173422926.9131</v>
      </c>
      <c r="L20" s="20">
        <f>'KEEI BAU - Industry'!AB$31*'Machinery Split'!$G8</f>
        <v>5537540852167.3711</v>
      </c>
      <c r="M20" s="20">
        <f>'KEEI BAU - Industry'!AC$31*'Machinery Split'!$G8</f>
        <v>5632334024604.4727</v>
      </c>
      <c r="N20" s="20">
        <f>'KEEI BAU - Industry'!AD$31*'Machinery Split'!$G8</f>
        <v>5727127197041.5742</v>
      </c>
      <c r="O20" s="20">
        <f>'KEEI BAU - Industry'!AE$31*'Machinery Split'!$G8</f>
        <v>5821920369478.6758</v>
      </c>
      <c r="P20" s="20">
        <f>'KEEI BAU - Industry'!AF$31*'Machinery Split'!$G8</f>
        <v>5916713541915.7773</v>
      </c>
      <c r="Q20" s="20">
        <f>'KEEI BAU - Industry'!AG$31*'Machinery Split'!$G8</f>
        <v>6011506714352.8799</v>
      </c>
      <c r="R20" s="20">
        <f>'KEEI BAU - Industry'!AH$31*'Machinery Split'!$G8</f>
        <v>6111063362791.8457</v>
      </c>
      <c r="S20" s="20">
        <f>'KEEI BAU - Industry'!AI$31*'Machinery Split'!$G8</f>
        <v>6210620011230.8115</v>
      </c>
      <c r="T20" s="20">
        <f>'KEEI BAU - Industry'!AJ$31*'Machinery Split'!$G8</f>
        <v>6310176659669.7773</v>
      </c>
      <c r="U20" s="20">
        <f>'KEEI BAU - Industry'!AK$31*'Machinery Split'!$G8</f>
        <v>6409733308108.7441</v>
      </c>
      <c r="V20" s="20">
        <f>'KEEI BAU - Industry'!AL$31*'Machinery Split'!$G8</f>
        <v>6509289956547.71</v>
      </c>
      <c r="W20" s="20">
        <f>'KEEI BAU - Industry'!AM$31*'Machinery Split'!$G8</f>
        <v>6602495303650.8467</v>
      </c>
      <c r="X20" s="20">
        <f>'KEEI BAU - Industry'!AN$31*'Machinery Split'!$G8</f>
        <v>6700031083482.957</v>
      </c>
      <c r="Y20" s="20">
        <f>'KEEI BAU - Industry'!AO$31*'Machinery Split'!$G8</f>
        <v>6797566863315.0664</v>
      </c>
      <c r="Z20" s="20">
        <f>'KEEI BAU - Industry'!AP$31*'Machinery Split'!$G8</f>
        <v>6895102643147.1768</v>
      </c>
      <c r="AA20" s="20">
        <f>'KEEI BAU - Industry'!AQ$31*'Machinery Split'!$G8</f>
        <v>6992638422979.3164</v>
      </c>
      <c r="AB20" s="20">
        <f>'KEEI BAU - Industry'!AR$31*'Machinery Split'!$G8</f>
        <v>7090174202811.4268</v>
      </c>
      <c r="AC20" s="20">
        <f>'KEEI BAU - Industry'!AS$31*'Machinery Split'!$G8</f>
        <v>7187709982643.5361</v>
      </c>
      <c r="AD20" s="20">
        <f>'KEEI BAU - Industry'!AT$31*'Machinery Split'!$G8</f>
        <v>7285245762475.6465</v>
      </c>
      <c r="AE20" s="20">
        <f>'KEEI BAU - Industry'!AU$31*'Machinery Split'!$G8</f>
        <v>7382781542307.7559</v>
      </c>
      <c r="AF20" s="20">
        <f>'KEEI BAU - Industry'!AV$31*'Machinery Split'!$G8</f>
        <v>7480317322139.8662</v>
      </c>
    </row>
    <row r="21" spans="1:33">
      <c r="A21" s="4" t="s">
        <v>21</v>
      </c>
      <c r="B21" s="20">
        <f>'KEEI BAU - Industry'!R$31*'Machinery Split'!$G9</f>
        <v>43485411971036.188</v>
      </c>
      <c r="C21" s="20">
        <f>'KEEI BAU - Industry'!S$31*'Machinery Split'!$G9</f>
        <v>40063918700995.633</v>
      </c>
      <c r="D21" s="20">
        <f>'KEEI BAU - Industry'!T$31*'Machinery Split'!$G9</f>
        <v>36642425430955.086</v>
      </c>
      <c r="E21" s="20">
        <f>'KEEI BAU - Industry'!U$31*'Machinery Split'!$G9</f>
        <v>33220932160914.535</v>
      </c>
      <c r="F21" s="20">
        <f>'KEEI BAU - Industry'!V$31*'Machinery Split'!$G9</f>
        <v>29799438890873.984</v>
      </c>
      <c r="G21" s="20">
        <f>'KEEI BAU - Industry'!W$31*'Machinery Split'!$G9</f>
        <v>26377945620833.43</v>
      </c>
      <c r="H21" s="20">
        <f>'KEEI BAU - Industry'!X$31*'Machinery Split'!$G9</f>
        <v>26921020971850.586</v>
      </c>
      <c r="I21" s="20">
        <f>'KEEI BAU - Industry'!Y$31*'Machinery Split'!$G9</f>
        <v>27464096322867.746</v>
      </c>
      <c r="J21" s="20">
        <f>'KEEI BAU - Industry'!Z$31*'Machinery Split'!$G9</f>
        <v>28007171673884.906</v>
      </c>
      <c r="K21" s="20">
        <f>'KEEI BAU - Industry'!AA$31*'Machinery Split'!$G9</f>
        <v>28550247024902.063</v>
      </c>
      <c r="L21" s="20">
        <f>'KEEI BAU - Industry'!AB$31*'Machinery Split'!$G9</f>
        <v>29093322375919.223</v>
      </c>
      <c r="M21" s="20">
        <f>'KEEI BAU - Industry'!AC$31*'Machinery Split'!$G9</f>
        <v>29591350001967.215</v>
      </c>
      <c r="N21" s="20">
        <f>'KEEI BAU - Industry'!AD$31*'Machinery Split'!$G9</f>
        <v>30089377628015.211</v>
      </c>
      <c r="O21" s="20">
        <f>'KEEI BAU - Industry'!AE$31*'Machinery Split'!$G9</f>
        <v>30587405254063.203</v>
      </c>
      <c r="P21" s="20">
        <f>'KEEI BAU - Industry'!AF$31*'Machinery Split'!$G9</f>
        <v>31085432880111.195</v>
      </c>
      <c r="Q21" s="20">
        <f>'KEEI BAU - Industry'!AG$31*'Machinery Split'!$G9</f>
        <v>31583460506159.191</v>
      </c>
      <c r="R21" s="20">
        <f>'KEEI BAU - Industry'!AH$31*'Machinery Split'!$G9</f>
        <v>32106514646078.941</v>
      </c>
      <c r="S21" s="20">
        <f>'KEEI BAU - Industry'!AI$31*'Machinery Split'!$G9</f>
        <v>32629568785998.695</v>
      </c>
      <c r="T21" s="20">
        <f>'KEEI BAU - Industry'!AJ$31*'Machinery Split'!$G9</f>
        <v>33152622925918.445</v>
      </c>
      <c r="U21" s="20">
        <f>'KEEI BAU - Industry'!AK$31*'Machinery Split'!$G9</f>
        <v>33675677065838.199</v>
      </c>
      <c r="V21" s="20">
        <f>'KEEI BAU - Industry'!AL$31*'Machinery Split'!$G9</f>
        <v>34198731205757.949</v>
      </c>
      <c r="W21" s="20">
        <f>'KEEI BAU - Industry'!AM$31*'Machinery Split'!$G9</f>
        <v>34688416660515.305</v>
      </c>
      <c r="X21" s="20">
        <f>'KEEI BAU - Industry'!AN$31*'Machinery Split'!$G9</f>
        <v>35200853491519.742</v>
      </c>
      <c r="Y21" s="20">
        <f>'KEEI BAU - Industry'!AO$31*'Machinery Split'!$G9</f>
        <v>35713290322524.18</v>
      </c>
      <c r="Z21" s="20">
        <f>'KEEI BAU - Industry'!AP$31*'Machinery Split'!$G9</f>
        <v>36225727153528.617</v>
      </c>
      <c r="AA21" s="20">
        <f>'KEEI BAU - Industry'!AQ$31*'Machinery Split'!$G9</f>
        <v>36738163984533.211</v>
      </c>
      <c r="AB21" s="20">
        <f>'KEEI BAU - Industry'!AR$31*'Machinery Split'!$G9</f>
        <v>37250600815537.648</v>
      </c>
      <c r="AC21" s="20">
        <f>'KEEI BAU - Industry'!AS$31*'Machinery Split'!$G9</f>
        <v>37763037646542.086</v>
      </c>
      <c r="AD21" s="20">
        <f>'KEEI BAU - Industry'!AT$31*'Machinery Split'!$G9</f>
        <v>38275474477546.523</v>
      </c>
      <c r="AE21" s="20">
        <f>'KEEI BAU - Industry'!AU$31*'Machinery Split'!$G9</f>
        <v>38787911308550.953</v>
      </c>
      <c r="AF21" s="20">
        <f>'KEEI BAU - Industry'!AV$31*'Machinery Split'!$G9</f>
        <v>39300348139555.391</v>
      </c>
    </row>
    <row r="22" spans="1:33">
      <c r="A22" s="4" t="s">
        <v>22</v>
      </c>
      <c r="B22" s="20">
        <f>'KEEI BAU - Industry'!R$31*'Machinery Split'!$G10</f>
        <v>4842996545599.2725</v>
      </c>
      <c r="C22" s="20">
        <f>'KEEI BAU - Industry'!S$31*'Machinery Split'!$G10</f>
        <v>4461942777530.2402</v>
      </c>
      <c r="D22" s="20">
        <f>'KEEI BAU - Industry'!T$31*'Machinery Split'!$G10</f>
        <v>4080889009461.2085</v>
      </c>
      <c r="E22" s="20">
        <f>'KEEI BAU - Industry'!U$31*'Machinery Split'!$G10</f>
        <v>3699835241392.1758</v>
      </c>
      <c r="F22" s="20">
        <f>'KEEI BAU - Industry'!V$31*'Machinery Split'!$G10</f>
        <v>3318781473323.1436</v>
      </c>
      <c r="G22" s="20">
        <f>'KEEI BAU - Industry'!W$31*'Machinery Split'!$G10</f>
        <v>2937727705254.1104</v>
      </c>
      <c r="H22" s="20">
        <f>'KEEI BAU - Industry'!X$31*'Machinery Split'!$G10</f>
        <v>2998210334479.9307</v>
      </c>
      <c r="I22" s="20">
        <f>'KEEI BAU - Industry'!Y$31*'Machinery Split'!$G10</f>
        <v>3058692963705.7505</v>
      </c>
      <c r="J22" s="20">
        <f>'KEEI BAU - Industry'!Z$31*'Machinery Split'!$G10</f>
        <v>3119175592931.5703</v>
      </c>
      <c r="K22" s="20">
        <f>'KEEI BAU - Industry'!AA$31*'Machinery Split'!$G10</f>
        <v>3179658222157.3901</v>
      </c>
      <c r="L22" s="20">
        <f>'KEEI BAU - Industry'!AB$31*'Machinery Split'!$G10</f>
        <v>3240140851383.21</v>
      </c>
      <c r="M22" s="20">
        <f>'KEEI BAU - Industry'!AC$31*'Machinery Split'!$G10</f>
        <v>3295606488323.0176</v>
      </c>
      <c r="N22" s="20">
        <f>'KEEI BAU - Industry'!AD$31*'Machinery Split'!$G10</f>
        <v>3351072125262.8247</v>
      </c>
      <c r="O22" s="20">
        <f>'KEEI BAU - Industry'!AE$31*'Machinery Split'!$G10</f>
        <v>3406537762202.6318</v>
      </c>
      <c r="P22" s="20">
        <f>'KEEI BAU - Industry'!AF$31*'Machinery Split'!$G10</f>
        <v>3462003399142.439</v>
      </c>
      <c r="Q22" s="20">
        <f>'KEEI BAU - Industry'!AG$31*'Machinery Split'!$G10</f>
        <v>3517469036082.2461</v>
      </c>
      <c r="R22" s="20">
        <f>'KEEI BAU - Industry'!AH$31*'Machinery Split'!$G10</f>
        <v>3575721890958.7271</v>
      </c>
      <c r="S22" s="20">
        <f>'KEEI BAU - Industry'!AI$31*'Machinery Split'!$G10</f>
        <v>3633974745835.208</v>
      </c>
      <c r="T22" s="20">
        <f>'KEEI BAU - Industry'!AJ$31*'Machinery Split'!$G10</f>
        <v>3692227600711.689</v>
      </c>
      <c r="U22" s="20">
        <f>'KEEI BAU - Industry'!AK$31*'Machinery Split'!$G10</f>
        <v>3750480455588.1699</v>
      </c>
      <c r="V22" s="20">
        <f>'KEEI BAU - Industry'!AL$31*'Machinery Split'!$G10</f>
        <v>3808733310464.6509</v>
      </c>
      <c r="W22" s="20">
        <f>'KEEI BAU - Industry'!AM$31*'Machinery Split'!$G10</f>
        <v>3863269874758.8945</v>
      </c>
      <c r="X22" s="20">
        <f>'KEEI BAU - Industry'!AN$31*'Machinery Split'!$G10</f>
        <v>3920340273541.0264</v>
      </c>
      <c r="Y22" s="20">
        <f>'KEEI BAU - Industry'!AO$31*'Machinery Split'!$G10</f>
        <v>3977410672323.1582</v>
      </c>
      <c r="Z22" s="20">
        <f>'KEEI BAU - Industry'!AP$31*'Machinery Split'!$G10</f>
        <v>4034481071105.29</v>
      </c>
      <c r="AA22" s="20">
        <f>'KEEI BAU - Industry'!AQ$31*'Machinery Split'!$G10</f>
        <v>4091551469887.4395</v>
      </c>
      <c r="AB22" s="20">
        <f>'KEEI BAU - Industry'!AR$31*'Machinery Split'!$G10</f>
        <v>4148621868669.5713</v>
      </c>
      <c r="AC22" s="20">
        <f>'KEEI BAU - Industry'!AS$31*'Machinery Split'!$G10</f>
        <v>4205692267451.7031</v>
      </c>
      <c r="AD22" s="20">
        <f>'KEEI BAU - Industry'!AT$31*'Machinery Split'!$G10</f>
        <v>4262762666233.835</v>
      </c>
      <c r="AE22" s="20">
        <f>'KEEI BAU - Industry'!AU$31*'Machinery Split'!$G10</f>
        <v>4319833065015.9668</v>
      </c>
      <c r="AF22" s="20">
        <f>'KEEI BAU - Industry'!AV$31*'Machinery Split'!$G10</f>
        <v>4376903463798.0986</v>
      </c>
    </row>
    <row r="23" spans="1:33">
      <c r="A23" s="4" t="s">
        <v>23</v>
      </c>
      <c r="B23" s="20">
        <f>'KEEI BAU - Industry'!R$38*'Others Split'!$G$14</f>
        <v>23499450491970.035</v>
      </c>
      <c r="C23" s="20">
        <f>'KEEI BAU - Industry'!S$38*'Others Split'!$G$14</f>
        <v>21764881265170.047</v>
      </c>
      <c r="D23" s="20">
        <f>'KEEI BAU - Industry'!T$38*'Others Split'!$G$14</f>
        <v>20030312038370.055</v>
      </c>
      <c r="E23" s="20">
        <f>'KEEI BAU - Industry'!U$38*'Others Split'!$G$14</f>
        <v>18295742811570.059</v>
      </c>
      <c r="F23" s="20">
        <f>'KEEI BAU - Industry'!V$38*'Others Split'!$G$14</f>
        <v>16561173584770.066</v>
      </c>
      <c r="G23" s="20">
        <f>'KEEI BAU - Industry'!W$38*'Others Split'!$G$14</f>
        <v>14826604357970.072</v>
      </c>
      <c r="H23" s="20">
        <f>'KEEI BAU - Industry'!X$38*'Others Split'!$G$14</f>
        <v>15078292514671.506</v>
      </c>
      <c r="I23" s="20">
        <f>'KEEI BAU - Industry'!Y$38*'Others Split'!$G$14</f>
        <v>15329980671372.936</v>
      </c>
      <c r="J23" s="20">
        <f>'KEEI BAU - Industry'!Z$38*'Others Split'!$G$14</f>
        <v>15581668828074.367</v>
      </c>
      <c r="K23" s="20">
        <f>'KEEI BAU - Industry'!AA$38*'Others Split'!$G$14</f>
        <v>15833356984775.797</v>
      </c>
      <c r="L23" s="20">
        <f>'KEEI BAU - Industry'!AB$38*'Others Split'!$G$14</f>
        <v>16085045141477.234</v>
      </c>
      <c r="M23" s="20">
        <f>'KEEI BAU - Industry'!AC$38*'Others Split'!$G$14</f>
        <v>16348231741885.832</v>
      </c>
      <c r="N23" s="20">
        <f>'KEEI BAU - Industry'!AD$38*'Others Split'!$G$14</f>
        <v>16611418342294.434</v>
      </c>
      <c r="O23" s="20">
        <f>'KEEI BAU - Industry'!AE$38*'Others Split'!$G$14</f>
        <v>16874604942703.037</v>
      </c>
      <c r="P23" s="20">
        <f>'KEEI BAU - Industry'!AF$38*'Others Split'!$G$14</f>
        <v>17137791543111.639</v>
      </c>
      <c r="Q23" s="20">
        <f>'KEEI BAU - Industry'!AG$38*'Others Split'!$G$14</f>
        <v>17400978143520.244</v>
      </c>
      <c r="R23" s="20">
        <f>'KEEI BAU - Industry'!AH$38*'Others Split'!$G$14</f>
        <v>17699937679906.715</v>
      </c>
      <c r="S23" s="20">
        <f>'KEEI BAU - Industry'!AI$38*'Others Split'!$G$14</f>
        <v>17998897216293.184</v>
      </c>
      <c r="T23" s="20">
        <f>'KEEI BAU - Industry'!AJ$38*'Others Split'!$G$14</f>
        <v>18297856752679.656</v>
      </c>
      <c r="U23" s="20">
        <f>'KEEI BAU - Industry'!AK$38*'Others Split'!$G$14</f>
        <v>18596816289066.125</v>
      </c>
      <c r="V23" s="20">
        <f>'KEEI BAU - Industry'!AL$38*'Others Split'!$G$14</f>
        <v>18895775825452.586</v>
      </c>
      <c r="W23" s="20">
        <f>'KEEI BAU - Industry'!AM$38*'Others Split'!$G$14</f>
        <v>19147038113868.551</v>
      </c>
      <c r="X23" s="20">
        <f>'KEEI BAU - Industry'!AN$38*'Others Split'!$G$14</f>
        <v>19430821253173.469</v>
      </c>
      <c r="Y23" s="20">
        <f>'KEEI BAU - Industry'!AO$38*'Others Split'!$G$14</f>
        <v>19714604392478.465</v>
      </c>
      <c r="Z23" s="20">
        <f>'KEEI BAU - Industry'!AP$38*'Others Split'!$G$14</f>
        <v>19998387531783.383</v>
      </c>
      <c r="AA23" s="20">
        <f>'KEEI BAU - Industry'!AQ$38*'Others Split'!$G$14</f>
        <v>20282170671088.379</v>
      </c>
      <c r="AB23" s="20">
        <f>'KEEI BAU - Industry'!AR$38*'Others Split'!$G$14</f>
        <v>20565953810393.297</v>
      </c>
      <c r="AC23" s="20">
        <f>'KEEI BAU - Industry'!AS$38*'Others Split'!$G$14</f>
        <v>20849736949698.297</v>
      </c>
      <c r="AD23" s="20">
        <f>'KEEI BAU - Industry'!AT$38*'Others Split'!$G$14</f>
        <v>21133520089003.211</v>
      </c>
      <c r="AE23" s="20">
        <f>'KEEI BAU - Industry'!AU$38*'Others Split'!$G$14</f>
        <v>21417303228308.129</v>
      </c>
      <c r="AF23" s="20">
        <f>'KEEI BAU - Industry'!AV$38*'Others Split'!$G$14</f>
        <v>21701086367613.125</v>
      </c>
    </row>
    <row r="24" spans="1:33">
      <c r="A24" s="4" t="s">
        <v>24</v>
      </c>
      <c r="B24" s="179">
        <f>-SUM('2019 KESIS Energy Balance'!Q44:R44)*'KEEI BAU - Industry'!$A$44/1000*(1+'KEEI BAU - Gas Supply'!R9)</f>
        <v>4617163393378.5254</v>
      </c>
      <c r="C24" s="179">
        <f>B24*(1+'KEEI BAU - Gas Supply'!S9)</f>
        <v>4649857303447.8115</v>
      </c>
      <c r="D24" s="179">
        <f>C24*(1+'KEEI BAU - Gas Supply'!T9)</f>
        <v>4682551213517.0977</v>
      </c>
      <c r="E24" s="179">
        <f>D24*(1+'KEEI BAU - Gas Supply'!U9)</f>
        <v>4715245123586.3828</v>
      </c>
      <c r="F24" s="179">
        <f>E24*(1+'KEEI BAU - Gas Supply'!V9)</f>
        <v>4747939033655.668</v>
      </c>
      <c r="G24" s="179">
        <f>F24*(1+'KEEI BAU - Gas Supply'!W9)</f>
        <v>4780632943724.9541</v>
      </c>
      <c r="H24" s="179">
        <f>G24*(1+'KEEI BAU - Gas Supply'!X9)</f>
        <v>4867544254659.1299</v>
      </c>
      <c r="I24" s="179">
        <f>H24*(1+'KEEI BAU - Gas Supply'!Y9)</f>
        <v>4954455565593.3145</v>
      </c>
      <c r="J24" s="179">
        <f>I24*(1+'KEEI BAU - Gas Supply'!Z9)</f>
        <v>5041366876527.498</v>
      </c>
      <c r="K24" s="179">
        <f>J24*(1+'KEEI BAU - Gas Supply'!AA9)</f>
        <v>5128278187461.6826</v>
      </c>
      <c r="L24" s="179">
        <f>K24*(1+'KEEI BAU - Gas Supply'!AB9)</f>
        <v>5215189498395.876</v>
      </c>
      <c r="M24" s="179">
        <f>L24*(1+'KEEI BAU - Gas Supply'!AC9)</f>
        <v>5278329612217.1758</v>
      </c>
      <c r="N24" s="179">
        <f>M24*(1+'KEEI BAU - Gas Supply'!AD9)</f>
        <v>5341469726038.4834</v>
      </c>
      <c r="O24" s="179">
        <f>N24*(1+'KEEI BAU - Gas Supply'!AE9)</f>
        <v>5404609839859.791</v>
      </c>
      <c r="P24" s="179">
        <f>O24*(1+'KEEI BAU - Gas Supply'!AF9)</f>
        <v>5467749953681.0986</v>
      </c>
      <c r="Q24" s="179">
        <f>P24*(1+'KEEI BAU - Gas Supply'!AG9)</f>
        <v>5530890067502.4141</v>
      </c>
      <c r="R24" s="179">
        <f>Q24*(1+'KEEI BAU - Gas Supply'!AH9)</f>
        <v>5636038450147.126</v>
      </c>
      <c r="S24" s="179">
        <f>R24*(1+'KEEI BAU - Gas Supply'!AI9)</f>
        <v>5741186832791.8281</v>
      </c>
      <c r="T24" s="179">
        <f>S24*(1+'KEEI BAU - Gas Supply'!AJ9)</f>
        <v>5846335215436.5313</v>
      </c>
      <c r="U24" s="179">
        <f>T24*(1+'KEEI BAU - Gas Supply'!AK9)</f>
        <v>5951483598081.2344</v>
      </c>
      <c r="V24" s="179">
        <f>U24*(1+'KEEI BAU - Gas Supply'!AL9)</f>
        <v>6056631980725.9502</v>
      </c>
      <c r="W24" s="179">
        <f>V24*(1+'KEEI BAU - Gas Supply'!AM9)</f>
        <v>6105769338272.7686</v>
      </c>
      <c r="X24" s="179">
        <f>W24*(1+'KEEI BAU - Gas Supply'!AN9)</f>
        <v>6193096031113.627</v>
      </c>
      <c r="Y24" s="179">
        <f>X24*(1+'KEEI BAU - Gas Supply'!AO9)</f>
        <v>6280422723954.4502</v>
      </c>
      <c r="Z24" s="179">
        <f>Y24*(1+'KEEI BAU - Gas Supply'!AP9)</f>
        <v>6367749416795.3076</v>
      </c>
      <c r="AA24" s="179">
        <f>Z24*(1+'KEEI BAU - Gas Supply'!AQ9)</f>
        <v>6455076109636.1309</v>
      </c>
      <c r="AB24" s="179">
        <f>AA24*(1+'KEEI BAU - Gas Supply'!AR9)</f>
        <v>6542402802476.9893</v>
      </c>
      <c r="AC24" s="179">
        <f>AB24*(1+'KEEI BAU - Gas Supply'!AS9)</f>
        <v>6629729495317.8135</v>
      </c>
      <c r="AD24" s="179">
        <f>AC24*(1+'KEEI BAU - Gas Supply'!AT9)</f>
        <v>6717056188158.6709</v>
      </c>
      <c r="AE24" s="179">
        <f>AD24*(1+'KEEI BAU - Gas Supply'!AU9)</f>
        <v>6804382880999.5293</v>
      </c>
      <c r="AF24" s="179">
        <f>AE24*(1+'KEEI BAU - Gas Supply'!AV9)</f>
        <v>6891709573840.3535</v>
      </c>
      <c r="AG24" s="16"/>
    </row>
    <row r="25" spans="1:33">
      <c r="A25" s="4" t="s">
        <v>25</v>
      </c>
      <c r="B25" s="179">
        <f>'Water and Waste'!E34*(1+'Water and Waste'!D40)*(1+'Water and Waste'!E40)</f>
        <v>5506553237775.4502</v>
      </c>
      <c r="C25" s="179">
        <f>B25*(1+'Water and Waste'!F40)</f>
        <v>5512059791013.2246</v>
      </c>
      <c r="D25" s="179">
        <f>C25*(1+'Water and Waste'!G40)</f>
        <v>5517571850804.2373</v>
      </c>
      <c r="E25" s="179">
        <f>D25*(1+'Water and Waste'!H40)</f>
        <v>5523089422655.041</v>
      </c>
      <c r="F25" s="179">
        <f>E25*(1+'Water and Waste'!I40)</f>
        <v>5528612512077.6953</v>
      </c>
      <c r="G25" s="179">
        <f>F25*(1+'Water and Waste'!J40)</f>
        <v>5534141124589.7725</v>
      </c>
      <c r="H25" s="179">
        <f>G25*(1+'Water and Waste'!K40)</f>
        <v>5539675265714.3613</v>
      </c>
      <c r="I25" s="179">
        <f>H25*(1+'Water and Waste'!L40)</f>
        <v>5545214940980.0752</v>
      </c>
      <c r="J25" s="179">
        <f>I25*(1+'Water and Waste'!M40)</f>
        <v>5550760155921.0547</v>
      </c>
      <c r="K25" s="179">
        <f>J25*(1+'Water and Waste'!N40)</f>
        <v>5556310916076.9756</v>
      </c>
      <c r="L25" s="179">
        <f>K25*(1+'Water and Waste'!O40)</f>
        <v>5561867226993.0518</v>
      </c>
      <c r="M25" s="179">
        <f>L25*(1+'Water and Waste'!P40)</f>
        <v>5567429094220.0439</v>
      </c>
      <c r="N25" s="179">
        <f>M25*(1+'Water and Waste'!Q40)</f>
        <v>5572996523314.2637</v>
      </c>
      <c r="O25" s="179">
        <f>N25*(1+'Water and Waste'!R40)</f>
        <v>5578569519837.5771</v>
      </c>
      <c r="P25" s="179">
        <f>O25*(1+'Water and Waste'!S40)</f>
        <v>5584148089357.4141</v>
      </c>
      <c r="Q25" s="179">
        <f>P25*(1+'Water and Waste'!T40)</f>
        <v>5589732237446.7705</v>
      </c>
      <c r="R25" s="179">
        <f>Q25*(1+'Water and Waste'!U40)</f>
        <v>5595321969684.2168</v>
      </c>
      <c r="S25" s="179">
        <f>R25*(1+'Water and Waste'!V40)</f>
        <v>5600917291653.9004</v>
      </c>
      <c r="T25" s="179">
        <f>S25*(1+'Water and Waste'!W40)</f>
        <v>5606518208945.5537</v>
      </c>
      <c r="U25" s="179">
        <f>T25*(1+'Water and Waste'!X40)</f>
        <v>5612124727154.499</v>
      </c>
      <c r="V25" s="179">
        <f>U25*(1+'Water and Waste'!Y40)</f>
        <v>5617736851881.6533</v>
      </c>
      <c r="W25" s="179">
        <f>V25*(1+'Water and Waste'!Z40)</f>
        <v>5589648167622.2451</v>
      </c>
      <c r="X25" s="179">
        <f>W25*(1+'Water and Waste'!AA40)</f>
        <v>5561699926784.1338</v>
      </c>
      <c r="Y25" s="179">
        <f>X25*(1+'Water and Waste'!AB40)</f>
        <v>5533891427150.2129</v>
      </c>
      <c r="Z25" s="179">
        <f>Y25*(1+'Water and Waste'!AC40)</f>
        <v>5506221970014.4619</v>
      </c>
      <c r="AA25" s="179">
        <f>Z25*(1+'Water and Waste'!AD40)</f>
        <v>5478690860164.3896</v>
      </c>
      <c r="AB25" s="179">
        <f>AA25*(1+'Water and Waste'!AE40)</f>
        <v>5451297405863.5674</v>
      </c>
      <c r="AC25" s="179">
        <f>AB25*(1+'Water and Waste'!AF40)</f>
        <v>5424040918834.25</v>
      </c>
      <c r="AD25" s="179">
        <f>AC25*(1+'Water and Waste'!AG40)</f>
        <v>5396920714240.0791</v>
      </c>
      <c r="AE25" s="179">
        <f>AD25*(1+'Water and Waste'!AH40)</f>
        <v>5369936110668.8789</v>
      </c>
      <c r="AF25" s="179">
        <f>AE25*(1+'Water and Waste'!AI40)</f>
        <v>5343086430115.5342</v>
      </c>
    </row>
    <row r="26" spans="1:33">
      <c r="A26" s="4" t="s">
        <v>26</v>
      </c>
      <c r="B26" s="20">
        <f>'KEEI BAU - Industry'!R$38*'Others Split'!$G$15</f>
        <v>7988934384.4875193</v>
      </c>
      <c r="C26" s="20">
        <f>'KEEI BAU - Industry'!S$38*'Others Split'!$G$15</f>
        <v>7399245713.1293726</v>
      </c>
      <c r="D26" s="20">
        <f>'KEEI BAU - Industry'!T$38*'Others Split'!$G$15</f>
        <v>6809557041.771224</v>
      </c>
      <c r="E26" s="20">
        <f>'KEEI BAU - Industry'!U$38*'Others Split'!$G$15</f>
        <v>6219868370.4130754</v>
      </c>
      <c r="F26" s="20">
        <f>'KEEI BAU - Industry'!V$38*'Others Split'!$G$15</f>
        <v>5630179699.0549278</v>
      </c>
      <c r="G26" s="20">
        <f>'KEEI BAU - Industry'!W$38*'Others Split'!$G$15</f>
        <v>5040491027.6967783</v>
      </c>
      <c r="H26" s="20">
        <f>'KEEI BAU - Industry'!X$38*'Others Split'!$G$15</f>
        <v>5126055588.8735361</v>
      </c>
      <c r="I26" s="20">
        <f>'KEEI BAU - Industry'!Y$38*'Others Split'!$G$15</f>
        <v>5211620150.050293</v>
      </c>
      <c r="J26" s="20">
        <f>'KEEI BAU - Industry'!Z$38*'Others Split'!$G$15</f>
        <v>5297184711.2270508</v>
      </c>
      <c r="K26" s="20">
        <f>'KEEI BAU - Industry'!AA$38*'Others Split'!$G$15</f>
        <v>5382749272.4038076</v>
      </c>
      <c r="L26" s="20">
        <f>'KEEI BAU - Industry'!AB$38*'Others Split'!$G$15</f>
        <v>5468313833.5805664</v>
      </c>
      <c r="M26" s="20">
        <f>'KEEI BAU - Industry'!AC$38*'Others Split'!$G$15</f>
        <v>5557787435.6232643</v>
      </c>
      <c r="N26" s="20">
        <f>'KEEI BAU - Industry'!AD$38*'Others Split'!$G$15</f>
        <v>5647261037.6659651</v>
      </c>
      <c r="O26" s="20">
        <f>'KEEI BAU - Industry'!AE$38*'Others Split'!$G$15</f>
        <v>5736734639.7086649</v>
      </c>
      <c r="P26" s="20">
        <f>'KEEI BAU - Industry'!AF$38*'Others Split'!$G$15</f>
        <v>5826208241.7513657</v>
      </c>
      <c r="Q26" s="20">
        <f>'KEEI BAU - Industry'!AG$38*'Others Split'!$G$15</f>
        <v>5915681843.7940664</v>
      </c>
      <c r="R26" s="20">
        <f>'KEEI BAU - Industry'!AH$38*'Others Split'!$G$15</f>
        <v>6017316906.308589</v>
      </c>
      <c r="S26" s="20">
        <f>'KEEI BAU - Industry'!AI$38*'Others Split'!$G$15</f>
        <v>6118951968.8231125</v>
      </c>
      <c r="T26" s="20">
        <f>'KEEI BAU - Industry'!AJ$38*'Others Split'!$G$15</f>
        <v>6220587031.3376369</v>
      </c>
      <c r="U26" s="20">
        <f>'KEEI BAU - Industry'!AK$38*'Others Split'!$G$15</f>
        <v>6322222093.8521605</v>
      </c>
      <c r="V26" s="20">
        <f>'KEEI BAU - Industry'!AL$38*'Others Split'!$G$15</f>
        <v>6423857156.3666801</v>
      </c>
      <c r="W26" s="20">
        <f>'KEEI BAU - Industry'!AM$38*'Others Split'!$G$15</f>
        <v>6509276938.2521</v>
      </c>
      <c r="X26" s="20">
        <f>'KEEI BAU - Industry'!AN$38*'Others Split'!$G$15</f>
        <v>6605752593.2937174</v>
      </c>
      <c r="Y26" s="20">
        <f>'KEEI BAU - Industry'!AO$38*'Others Split'!$G$15</f>
        <v>6702228248.3353624</v>
      </c>
      <c r="Z26" s="20">
        <f>'KEEI BAU - Industry'!AP$38*'Others Split'!$G$15</f>
        <v>6798703903.3769798</v>
      </c>
      <c r="AA26" s="20">
        <f>'KEEI BAU - Industry'!AQ$38*'Others Split'!$G$15</f>
        <v>6895179558.4186239</v>
      </c>
      <c r="AB26" s="20">
        <f>'KEEI BAU - Industry'!AR$38*'Others Split'!$G$15</f>
        <v>6991655213.4602413</v>
      </c>
      <c r="AC26" s="20">
        <f>'KEEI BAU - Industry'!AS$38*'Others Split'!$G$15</f>
        <v>7088130868.5018864</v>
      </c>
      <c r="AD26" s="20">
        <f>'KEEI BAU - Industry'!AT$38*'Others Split'!$G$15</f>
        <v>7184606523.5435028</v>
      </c>
      <c r="AE26" s="20">
        <f>'KEEI BAU - Industry'!AU$38*'Others Split'!$G$15</f>
        <v>7281082178.5851202</v>
      </c>
      <c r="AF26" s="20">
        <f>'KEEI BAU - Industry'!AV$38*'Others Split'!$G$15</f>
        <v>7377557833.6267653</v>
      </c>
    </row>
    <row r="29" spans="1:33">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254"/>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3" spans="2:33">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row>
    <row r="55" spans="2:33">
      <c r="B55" s="2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sheetData>
  <phoneticPr fontId="34"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zoomScale="55" zoomScaleNormal="55" workbookViewId="0">
      <selection activeCell="B24" sqref="B24:AF24"/>
    </sheetView>
  </sheetViews>
  <sheetFormatPr defaultColWidth="9.08984375" defaultRowHeight="14.5"/>
  <cols>
    <col min="1" max="1" width="39.90625" style="4" customWidth="1"/>
    <col min="2" max="33" width="11.5429687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2"/>
      <c r="AH1" s="12"/>
      <c r="AI1" s="12"/>
    </row>
    <row r="2" spans="1:35">
      <c r="A2" s="4" t="s">
        <v>2</v>
      </c>
      <c r="B2" s="20">
        <f>'KEEI BAU - Industry'!R40*'Others Split'!$H$6</f>
        <v>24458561772904.477</v>
      </c>
      <c r="C2" s="20">
        <f>'KEEI BAU - Industry'!S40*'Others Split'!$H$6</f>
        <v>25545826135020.988</v>
      </c>
      <c r="D2" s="20">
        <f>'KEEI BAU - Industry'!T40*'Others Split'!$H$6</f>
        <v>26633090497137.492</v>
      </c>
      <c r="E2" s="20">
        <f>'KEEI BAU - Industry'!U40*'Others Split'!$H$6</f>
        <v>27720354859254</v>
      </c>
      <c r="F2" s="20">
        <f>'KEEI BAU - Industry'!V40*'Others Split'!$H$6</f>
        <v>28807619221370.512</v>
      </c>
      <c r="G2" s="20">
        <f>'KEEI BAU - Industry'!W40*'Others Split'!$H$6</f>
        <v>29894883583487.02</v>
      </c>
      <c r="H2" s="20">
        <f>'KEEI BAU - Industry'!X40*'Others Split'!$H$6</f>
        <v>30698221735902.77</v>
      </c>
      <c r="I2" s="20">
        <f>'KEEI BAU - Industry'!Y40*'Others Split'!$H$6</f>
        <v>31501559888318.516</v>
      </c>
      <c r="J2" s="20">
        <f>'KEEI BAU - Industry'!Z40*'Others Split'!$H$6</f>
        <v>32304898040734.004</v>
      </c>
      <c r="K2" s="20">
        <f>'KEEI BAU - Industry'!AA40*'Others Split'!$H$6</f>
        <v>33108236193149.75</v>
      </c>
      <c r="L2" s="20">
        <f>'KEEI BAU - Industry'!AB40*'Others Split'!$H$6</f>
        <v>33911574345565.109</v>
      </c>
      <c r="M2" s="20">
        <f>'KEEI BAU - Industry'!AC40*'Others Split'!$H$6</f>
        <v>34629483841157.801</v>
      </c>
      <c r="N2" s="20">
        <f>'KEEI BAU - Industry'!AD40*'Others Split'!$H$6</f>
        <v>35347393336750.102</v>
      </c>
      <c r="O2" s="20">
        <f>'KEEI BAU - Industry'!AE40*'Others Split'!$H$6</f>
        <v>36065302832342.664</v>
      </c>
      <c r="P2" s="20">
        <f>'KEEI BAU - Industry'!AF40*'Others Split'!$H$6</f>
        <v>36783212327934.969</v>
      </c>
      <c r="Q2" s="20">
        <f>'KEEI BAU - Industry'!AG40*'Others Split'!$H$6</f>
        <v>37501121823527.273</v>
      </c>
      <c r="R2" s="20">
        <f>'KEEI BAU - Industry'!AH40*'Others Split'!$H$6</f>
        <v>38234470233003.539</v>
      </c>
      <c r="S2" s="20">
        <f>'KEEI BAU - Industry'!AI40*'Others Split'!$H$6</f>
        <v>38967818642479.813</v>
      </c>
      <c r="T2" s="20">
        <f>'KEEI BAU - Industry'!AJ40*'Others Split'!$H$6</f>
        <v>39701167051955.82</v>
      </c>
      <c r="U2" s="20">
        <f>'KEEI BAU - Industry'!AK40*'Others Split'!$H$6</f>
        <v>40434515461432.094</v>
      </c>
      <c r="V2" s="20">
        <f>'KEEI BAU - Industry'!AL40*'Others Split'!$H$6</f>
        <v>41167863870907.977</v>
      </c>
      <c r="W2" s="20">
        <f>'KEEI BAU - Industry'!AM40*'Others Split'!$H$6</f>
        <v>41880627061872.5</v>
      </c>
      <c r="X2" s="20">
        <f>'KEEI BAU - Industry'!AN40*'Others Split'!$H$6</f>
        <v>42607425629095.031</v>
      </c>
      <c r="Y2" s="20">
        <f>'KEEI BAU - Industry'!AO40*'Others Split'!$H$6</f>
        <v>43334224196317.563</v>
      </c>
      <c r="Z2" s="20">
        <f>'KEEI BAU - Industry'!AP40*'Others Split'!$H$6</f>
        <v>44061022763539.828</v>
      </c>
      <c r="AA2" s="20">
        <f>'KEEI BAU - Industry'!AQ40*'Others Split'!$H$6</f>
        <v>44787821330762.359</v>
      </c>
      <c r="AB2" s="20">
        <f>'KEEI BAU - Industry'!AR40*'Others Split'!$H$6</f>
        <v>45514619897984.891</v>
      </c>
      <c r="AC2" s="20">
        <f>'KEEI BAU - Industry'!AS40*'Others Split'!$H$6</f>
        <v>46241418465207.156</v>
      </c>
      <c r="AD2" s="20">
        <f>'KEEI BAU - Industry'!AT40*'Others Split'!$H$6</f>
        <v>46968217032429.688</v>
      </c>
      <c r="AE2" s="20">
        <f>'KEEI BAU - Industry'!AU40*'Others Split'!$H$6</f>
        <v>47695015599652.211</v>
      </c>
      <c r="AF2" s="20">
        <f>'KEEI BAU - Industry'!AV40*'Others Split'!$H$6</f>
        <v>48421814166874.484</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Industry'!R$40*'Others Split'!$H$7</f>
        <v>10913154458.729464</v>
      </c>
      <c r="C5" s="20">
        <f>'KEEI BAU - Industry'!S$40*'Others Split'!$H$7</f>
        <v>11398280445.752716</v>
      </c>
      <c r="D5" s="20">
        <f>'KEEI BAU - Industry'!T$40*'Others Split'!$H$7</f>
        <v>11883406432.775965</v>
      </c>
      <c r="E5" s="20">
        <f>'KEEI BAU - Industry'!U$40*'Others Split'!$H$7</f>
        <v>12368532419.799213</v>
      </c>
      <c r="F5" s="20">
        <f>'KEEI BAU - Industry'!V$40*'Others Split'!$H$7</f>
        <v>12853658406.822464</v>
      </c>
      <c r="G5" s="20">
        <f>'KEEI BAU - Industry'!W$40*'Others Split'!$H$7</f>
        <v>13338784393.845715</v>
      </c>
      <c r="H5" s="20">
        <f>'KEEI BAU - Industry'!X$40*'Others Split'!$H$7</f>
        <v>13697225475.594666</v>
      </c>
      <c r="I5" s="20">
        <f>'KEEI BAU - Industry'!Y$40*'Others Split'!$H$7</f>
        <v>14055666557.343616</v>
      </c>
      <c r="J5" s="20">
        <f>'KEEI BAU - Industry'!Z$40*'Others Split'!$H$7</f>
        <v>14414107639.092451</v>
      </c>
      <c r="K5" s="20">
        <f>'KEEI BAU - Industry'!AA$40*'Others Split'!$H$7</f>
        <v>14772548720.8414</v>
      </c>
      <c r="L5" s="20">
        <f>'KEEI BAU - Industry'!AB$40*'Others Split'!$H$7</f>
        <v>15130989802.590178</v>
      </c>
      <c r="M5" s="20">
        <f>'KEEI BAU - Industry'!AC$40*'Others Split'!$H$7</f>
        <v>15451313511.135908</v>
      </c>
      <c r="N5" s="20">
        <f>'KEEI BAU - Industry'!AD$40*'Others Split'!$H$7</f>
        <v>15771637219.681465</v>
      </c>
      <c r="O5" s="20">
        <f>'KEEI BAU - Industry'!AE$40*'Others Split'!$H$7</f>
        <v>16091960928.227139</v>
      </c>
      <c r="P5" s="20">
        <f>'KEEI BAU - Industry'!AF$40*'Others Split'!$H$7</f>
        <v>16412284636.772696</v>
      </c>
      <c r="Q5" s="20">
        <f>'KEEI BAU - Industry'!AG$40*'Others Split'!$H$7</f>
        <v>16732608345.318253</v>
      </c>
      <c r="R5" s="20">
        <f>'KEEI BAU - Industry'!AH$40*'Others Split'!$H$7</f>
        <v>17059820735.768131</v>
      </c>
      <c r="S5" s="20">
        <f>'KEEI BAU - Industry'!AI$40*'Others Split'!$H$7</f>
        <v>17387033126.21801</v>
      </c>
      <c r="T5" s="20">
        <f>'KEEI BAU - Industry'!AJ$40*'Others Split'!$H$7</f>
        <v>17714245516.667774</v>
      </c>
      <c r="U5" s="20">
        <f>'KEEI BAU - Industry'!AK$40*'Others Split'!$H$7</f>
        <v>18041457907.117657</v>
      </c>
      <c r="V5" s="20">
        <f>'KEEI BAU - Industry'!AL$40*'Others Split'!$H$7</f>
        <v>18368670297.56736</v>
      </c>
      <c r="W5" s="20">
        <f>'KEEI BAU - Industry'!AM$40*'Others Split'!$H$7</f>
        <v>18686697778.811573</v>
      </c>
      <c r="X5" s="20">
        <f>'KEEI BAU - Industry'!AN$40*'Others Split'!$H$7</f>
        <v>19010987698.150558</v>
      </c>
      <c r="Y5" s="20">
        <f>'KEEI BAU - Industry'!AO$40*'Others Split'!$H$7</f>
        <v>19335277617.48954</v>
      </c>
      <c r="Z5" s="20">
        <f>'KEEI BAU - Industry'!AP$40*'Others Split'!$H$7</f>
        <v>19659567536.828407</v>
      </c>
      <c r="AA5" s="20">
        <f>'KEEI BAU - Industry'!AQ$40*'Others Split'!$H$7</f>
        <v>19983857456.167389</v>
      </c>
      <c r="AB5" s="20">
        <f>'KEEI BAU - Industry'!AR$40*'Others Split'!$H$7</f>
        <v>20308147375.506374</v>
      </c>
      <c r="AC5" s="20">
        <f>'KEEI BAU - Industry'!AS$40*'Others Split'!$H$7</f>
        <v>20632437294.845242</v>
      </c>
      <c r="AD5" s="20">
        <f>'KEEI BAU - Industry'!AT$40*'Others Split'!$H$7</f>
        <v>20956727214.184223</v>
      </c>
      <c r="AE5" s="20">
        <f>'KEEI BAU - Industry'!AU$40*'Others Split'!$H$7</f>
        <v>21281017133.523205</v>
      </c>
      <c r="AF5" s="20">
        <f>'KEEI BAU - Industry'!AV$40*'Others Split'!$H$7</f>
        <v>21605307052.862072</v>
      </c>
    </row>
    <row r="6" spans="1:35">
      <c r="A6" s="4" t="s">
        <v>6</v>
      </c>
      <c r="B6" s="20">
        <f>'KEEI BAU - Industry'!R$40*'Others Split'!$H$8</f>
        <v>9241441081559.7559</v>
      </c>
      <c r="C6" s="20">
        <f>'KEEI BAU - Industry'!S$40*'Others Split'!$H$8</f>
        <v>9652253852804.1621</v>
      </c>
      <c r="D6" s="20">
        <f>'KEEI BAU - Industry'!T$40*'Others Split'!$H$8</f>
        <v>10063066624048.566</v>
      </c>
      <c r="E6" s="20">
        <f>'KEEI BAU - Industry'!U$40*'Others Split'!$H$8</f>
        <v>10473879395292.971</v>
      </c>
      <c r="F6" s="20">
        <f>'KEEI BAU - Industry'!V$40*'Others Split'!$H$8</f>
        <v>10884692166537.377</v>
      </c>
      <c r="G6" s="20">
        <f>'KEEI BAU - Industry'!W$40*'Others Split'!$H$8</f>
        <v>11295504937781.783</v>
      </c>
      <c r="H6" s="20">
        <f>'KEEI BAU - Industry'!X$40*'Others Split'!$H$8</f>
        <v>11599038819824.822</v>
      </c>
      <c r="I6" s="20">
        <f>'KEEI BAU - Industry'!Y$40*'Others Split'!$H$8</f>
        <v>11902572701867.863</v>
      </c>
      <c r="J6" s="20">
        <f>'KEEI BAU - Industry'!Z$40*'Others Split'!$H$8</f>
        <v>12206106583910.805</v>
      </c>
      <c r="K6" s="20">
        <f>'KEEI BAU - Industry'!AA$40*'Others Split'!$H$8</f>
        <v>12509640465953.846</v>
      </c>
      <c r="L6" s="20">
        <f>'KEEI BAU - Industry'!AB$40*'Others Split'!$H$8</f>
        <v>12813174347996.738</v>
      </c>
      <c r="M6" s="20">
        <f>'KEEI BAU - Industry'!AC$40*'Others Split'!$H$8</f>
        <v>13084429803121.74</v>
      </c>
      <c r="N6" s="20">
        <f>'KEEI BAU - Industry'!AD$40*'Others Split'!$H$8</f>
        <v>13355685258246.594</v>
      </c>
      <c r="O6" s="20">
        <f>'KEEI BAU - Industry'!AE$40*'Others Split'!$H$8</f>
        <v>13626940713371.545</v>
      </c>
      <c r="P6" s="20">
        <f>'KEEI BAU - Industry'!AF$40*'Others Split'!$H$8</f>
        <v>13898196168496.398</v>
      </c>
      <c r="Q6" s="20">
        <f>'KEEI BAU - Industry'!AG$40*'Others Split'!$H$8</f>
        <v>14169451623621.252</v>
      </c>
      <c r="R6" s="20">
        <f>'KEEI BAU - Industry'!AH$40*'Others Split'!$H$8</f>
        <v>14446540529394.051</v>
      </c>
      <c r="S6" s="20">
        <f>'KEEI BAU - Industry'!AI$40*'Others Split'!$H$8</f>
        <v>14723629435166.85</v>
      </c>
      <c r="T6" s="20">
        <f>'KEEI BAU - Industry'!AJ$40*'Others Split'!$H$8</f>
        <v>15000718340939.551</v>
      </c>
      <c r="U6" s="20">
        <f>'KEEI BAU - Industry'!AK$40*'Others Split'!$H$8</f>
        <v>15277807246712.35</v>
      </c>
      <c r="V6" s="20">
        <f>'KEEI BAU - Industry'!AL$40*'Others Split'!$H$8</f>
        <v>15554896152485.002</v>
      </c>
      <c r="W6" s="20">
        <f>'KEEI BAU - Industry'!AM$40*'Others Split'!$H$8</f>
        <v>15824207124060.621</v>
      </c>
      <c r="X6" s="20">
        <f>'KEEI BAU - Industry'!AN$40*'Others Split'!$H$8</f>
        <v>16098821232588.861</v>
      </c>
      <c r="Y6" s="20">
        <f>'KEEI BAU - Industry'!AO$40*'Others Split'!$H$8</f>
        <v>16373435341117.102</v>
      </c>
      <c r="Z6" s="20">
        <f>'KEEI BAU - Industry'!AP$40*'Others Split'!$H$8</f>
        <v>16648049449645.242</v>
      </c>
      <c r="AA6" s="20">
        <f>'KEEI BAU - Industry'!AQ$40*'Others Split'!$H$8</f>
        <v>16922663558173.482</v>
      </c>
      <c r="AB6" s="20">
        <f>'KEEI BAU - Industry'!AR$40*'Others Split'!$H$8</f>
        <v>17197277666701.723</v>
      </c>
      <c r="AC6" s="20">
        <f>'KEEI BAU - Industry'!AS$40*'Others Split'!$H$8</f>
        <v>17471891775229.863</v>
      </c>
      <c r="AD6" s="20">
        <f>'KEEI BAU - Industry'!AT$40*'Others Split'!$H$8</f>
        <v>17746505883758.102</v>
      </c>
      <c r="AE6" s="20">
        <f>'KEEI BAU - Industry'!AU$40*'Others Split'!$H$8</f>
        <v>18021119992286.344</v>
      </c>
      <c r="AF6" s="20">
        <f>'KEEI BAU - Industry'!AV$40*'Others Split'!$H$8</f>
        <v>18295734100814.484</v>
      </c>
    </row>
    <row r="7" spans="1:35">
      <c r="A7" s="4" t="s">
        <v>7</v>
      </c>
      <c r="B7" s="20">
        <f>'KEEI BAU - Industry'!R$40*'Others Split'!$H$9</f>
        <v>19941789028343.996</v>
      </c>
      <c r="C7" s="20">
        <f>'KEEI BAU - Industry'!S$40*'Others Split'!$H$9</f>
        <v>20828267829864.699</v>
      </c>
      <c r="D7" s="20">
        <f>'KEEI BAU - Industry'!T$40*'Others Split'!$H$9</f>
        <v>21714746631385.402</v>
      </c>
      <c r="E7" s="20">
        <f>'KEEI BAU - Industry'!U$40*'Others Split'!$H$9</f>
        <v>22601225432906.102</v>
      </c>
      <c r="F7" s="20">
        <f>'KEEI BAU - Industry'!V$40*'Others Split'!$H$9</f>
        <v>23487704234426.805</v>
      </c>
      <c r="G7" s="20">
        <f>'KEEI BAU - Industry'!W$40*'Others Split'!$H$9</f>
        <v>24374183035947.508</v>
      </c>
      <c r="H7" s="20">
        <f>'KEEI BAU - Industry'!X$40*'Others Split'!$H$9</f>
        <v>25029168398645.395</v>
      </c>
      <c r="I7" s="20">
        <f>'KEEI BAU - Industry'!Y$40*'Others Split'!$H$9</f>
        <v>25684153761343.281</v>
      </c>
      <c r="J7" s="20">
        <f>'KEEI BAU - Industry'!Z$40*'Others Split'!$H$9</f>
        <v>26339139124040.957</v>
      </c>
      <c r="K7" s="20">
        <f>'KEEI BAU - Industry'!AA$40*'Others Split'!$H$9</f>
        <v>26994124486738.844</v>
      </c>
      <c r="L7" s="20">
        <f>'KEEI BAU - Industry'!AB$40*'Others Split'!$H$9</f>
        <v>27649109849436.41</v>
      </c>
      <c r="M7" s="20">
        <f>'KEEI BAU - Industry'!AC$40*'Others Split'!$H$9</f>
        <v>28234442700790.5</v>
      </c>
      <c r="N7" s="20">
        <f>'KEEI BAU - Industry'!AD$40*'Others Split'!$H$9</f>
        <v>28819775552144.273</v>
      </c>
      <c r="O7" s="20">
        <f>'KEEI BAU - Industry'!AE$40*'Others Split'!$H$9</f>
        <v>29405108403498.258</v>
      </c>
      <c r="P7" s="20">
        <f>'KEEI BAU - Industry'!AF$40*'Others Split'!$H$9</f>
        <v>29990441254852.027</v>
      </c>
      <c r="Q7" s="20">
        <f>'KEEI BAU - Industry'!AG$40*'Others Split'!$H$9</f>
        <v>30575774106205.801</v>
      </c>
      <c r="R7" s="20">
        <f>'KEEI BAU - Industry'!AH$40*'Others Split'!$H$9</f>
        <v>31173694760814.707</v>
      </c>
      <c r="S7" s="20">
        <f>'KEEI BAU - Industry'!AI$40*'Others Split'!$H$9</f>
        <v>31771615415423.613</v>
      </c>
      <c r="T7" s="20">
        <f>'KEEI BAU - Industry'!AJ$40*'Others Split'!$H$9</f>
        <v>32369536070032.309</v>
      </c>
      <c r="U7" s="20">
        <f>'KEEI BAU - Industry'!AK$40*'Others Split'!$H$9</f>
        <v>32967456724641.215</v>
      </c>
      <c r="V7" s="20">
        <f>'KEEI BAU - Industry'!AL$40*'Others Split'!$H$9</f>
        <v>33565377379249.801</v>
      </c>
      <c r="W7" s="20">
        <f>'KEEI BAU - Industry'!AM$40*'Others Split'!$H$9</f>
        <v>34146514296185.371</v>
      </c>
      <c r="X7" s="20">
        <f>'KEEI BAU - Industry'!AN$40*'Others Split'!$H$9</f>
        <v>34739094670625.484</v>
      </c>
      <c r="Y7" s="20">
        <f>'KEEI BAU - Industry'!AO$40*'Others Split'!$H$9</f>
        <v>35331675045065.602</v>
      </c>
      <c r="Z7" s="20">
        <f>'KEEI BAU - Industry'!AP$40*'Others Split'!$H$9</f>
        <v>35924255419505.5</v>
      </c>
      <c r="AA7" s="20">
        <f>'KEEI BAU - Industry'!AQ$40*'Others Split'!$H$9</f>
        <v>36516835793945.609</v>
      </c>
      <c r="AB7" s="20">
        <f>'KEEI BAU - Industry'!AR$40*'Others Split'!$H$9</f>
        <v>37109416168385.727</v>
      </c>
      <c r="AC7" s="20">
        <f>'KEEI BAU - Industry'!AS$40*'Others Split'!$H$9</f>
        <v>37701996542825.625</v>
      </c>
      <c r="AD7" s="20">
        <f>'KEEI BAU - Industry'!AT$40*'Others Split'!$H$9</f>
        <v>38294576917265.734</v>
      </c>
      <c r="AE7" s="20">
        <f>'KEEI BAU - Industry'!AU$40*'Others Split'!$H$9</f>
        <v>38887157291705.852</v>
      </c>
      <c r="AF7" s="20">
        <f>'KEEI BAU - Industry'!AV$40*'Others Split'!$H$9</f>
        <v>39479737666145.75</v>
      </c>
    </row>
    <row r="8" spans="1:35">
      <c r="A8" s="4" t="s">
        <v>8</v>
      </c>
      <c r="B8" s="20">
        <f>'KEEI BAU - Industry'!R$40*'Others Split'!$H$10</f>
        <v>12298579417265.172</v>
      </c>
      <c r="C8" s="20">
        <f>'KEEI BAU - Industry'!S$40*'Others Split'!$H$10</f>
        <v>12845292148341.025</v>
      </c>
      <c r="D8" s="20">
        <f>'KEEI BAU - Industry'!T$40*'Others Split'!$H$10</f>
        <v>13392004879416.875</v>
      </c>
      <c r="E8" s="20">
        <f>'KEEI BAU - Industry'!U$40*'Others Split'!$H$10</f>
        <v>13938717610492.727</v>
      </c>
      <c r="F8" s="20">
        <f>'KEEI BAU - Industry'!V$40*'Others Split'!$H$10</f>
        <v>14485430341568.578</v>
      </c>
      <c r="G8" s="20">
        <f>'KEEI BAU - Industry'!W$40*'Others Split'!$H$10</f>
        <v>15032143072644.432</v>
      </c>
      <c r="H8" s="20">
        <f>'KEEI BAU - Industry'!X$40*'Others Split'!$H$10</f>
        <v>15436088249721.412</v>
      </c>
      <c r="I8" s="20">
        <f>'KEEI BAU - Industry'!Y$40*'Others Split'!$H$10</f>
        <v>15840033426798.391</v>
      </c>
      <c r="J8" s="20">
        <f>'KEEI BAU - Industry'!Z$40*'Others Split'!$H$10</f>
        <v>16243978603875.24</v>
      </c>
      <c r="K8" s="20">
        <f>'KEEI BAU - Industry'!AA$40*'Others Split'!$H$10</f>
        <v>16647923780952.221</v>
      </c>
      <c r="L8" s="20">
        <f>'KEEI BAU - Industry'!AB$40*'Others Split'!$H$10</f>
        <v>17051868958029.004</v>
      </c>
      <c r="M8" s="20">
        <f>'KEEI BAU - Industry'!AC$40*'Others Split'!$H$10</f>
        <v>17412857761374.615</v>
      </c>
      <c r="N8" s="20">
        <f>'KEEI BAU - Industry'!AD$40*'Others Split'!$H$10</f>
        <v>17773846564720.031</v>
      </c>
      <c r="O8" s="20">
        <f>'KEEI BAU - Industry'!AE$40*'Others Split'!$H$10</f>
        <v>18134835368065.578</v>
      </c>
      <c r="P8" s="20">
        <f>'KEEI BAU - Industry'!AF$40*'Others Split'!$H$10</f>
        <v>18495824171410.992</v>
      </c>
      <c r="Q8" s="20">
        <f>'KEEI BAU - Industry'!AG$40*'Others Split'!$H$10</f>
        <v>18856812974756.406</v>
      </c>
      <c r="R8" s="20">
        <f>'KEEI BAU - Industry'!AH$40*'Others Split'!$H$10</f>
        <v>19225564978173.898</v>
      </c>
      <c r="S8" s="20">
        <f>'KEEI BAU - Industry'!AI$40*'Others Split'!$H$10</f>
        <v>19594316981591.391</v>
      </c>
      <c r="T8" s="20">
        <f>'KEEI BAU - Industry'!AJ$40*'Others Split'!$H$10</f>
        <v>19963068985008.754</v>
      </c>
      <c r="U8" s="20">
        <f>'KEEI BAU - Industry'!AK$40*'Others Split'!$H$10</f>
        <v>20331820988426.246</v>
      </c>
      <c r="V8" s="20">
        <f>'KEEI BAU - Industry'!AL$40*'Others Split'!$H$10</f>
        <v>20700572991843.543</v>
      </c>
      <c r="W8" s="20">
        <f>'KEEI BAU - Industry'!AM$40*'Others Split'!$H$10</f>
        <v>21058974061831.707</v>
      </c>
      <c r="X8" s="20">
        <f>'KEEI BAU - Industry'!AN$40*'Others Split'!$H$10</f>
        <v>21424432586430.773</v>
      </c>
      <c r="Y8" s="20">
        <f>'KEEI BAU - Industry'!AO$40*'Others Split'!$H$10</f>
        <v>21789891111029.84</v>
      </c>
      <c r="Z8" s="20">
        <f>'KEEI BAU - Industry'!AP$40*'Others Split'!$H$10</f>
        <v>22155349635628.777</v>
      </c>
      <c r="AA8" s="20">
        <f>'KEEI BAU - Industry'!AQ$40*'Others Split'!$H$10</f>
        <v>22520808160227.844</v>
      </c>
      <c r="AB8" s="20">
        <f>'KEEI BAU - Industry'!AR$40*'Others Split'!$H$10</f>
        <v>22886266684826.91</v>
      </c>
      <c r="AC8" s="20">
        <f>'KEEI BAU - Industry'!AS$40*'Others Split'!$H$10</f>
        <v>23251725209425.848</v>
      </c>
      <c r="AD8" s="20">
        <f>'KEEI BAU - Industry'!AT$40*'Others Split'!$H$10</f>
        <v>23617183734024.914</v>
      </c>
      <c r="AE8" s="20">
        <f>'KEEI BAU - Industry'!AU$40*'Others Split'!$H$10</f>
        <v>23982642258623.98</v>
      </c>
      <c r="AF8" s="20">
        <f>'KEEI BAU - Industry'!AV$40*'Others Split'!$H$10</f>
        <v>24348100783222.918</v>
      </c>
    </row>
    <row r="9" spans="1:35">
      <c r="A9" s="4" t="s">
        <v>9</v>
      </c>
      <c r="B9" s="20">
        <f>'KEEI BAU - Industry'!R$40*'Others Split'!$H$11</f>
        <v>109162828963409.66</v>
      </c>
      <c r="C9" s="20">
        <f>'KEEI BAU - Industry'!S$40*'Others Split'!$H$11</f>
        <v>114015479528138.31</v>
      </c>
      <c r="D9" s="20">
        <f>'KEEI BAU - Industry'!T$40*'Others Split'!$H$11</f>
        <v>118868130092866.94</v>
      </c>
      <c r="E9" s="20">
        <f>'KEEI BAU - Industry'!U$40*'Others Split'!$H$11</f>
        <v>123720780657595.56</v>
      </c>
      <c r="F9" s="20">
        <f>'KEEI BAU - Industry'!V$40*'Others Split'!$H$11</f>
        <v>128573431222324.2</v>
      </c>
      <c r="G9" s="20">
        <f>'KEEI BAU - Industry'!W$40*'Others Split'!$H$11</f>
        <v>133426081787052.84</v>
      </c>
      <c r="H9" s="20">
        <f>'KEEI BAU - Industry'!X$40*'Others Split'!$H$11</f>
        <v>137011520135643.36</v>
      </c>
      <c r="I9" s="20">
        <f>'KEEI BAU - Industry'!Y$40*'Others Split'!$H$11</f>
        <v>140596958484233.88</v>
      </c>
      <c r="J9" s="20">
        <f>'KEEI BAU - Industry'!Z$40*'Others Split'!$H$11</f>
        <v>144182396832823.25</v>
      </c>
      <c r="K9" s="20">
        <f>'KEEI BAU - Industry'!AA$40*'Others Split'!$H$11</f>
        <v>147767835181413.75</v>
      </c>
      <c r="L9" s="20">
        <f>'KEEI BAU - Industry'!AB$40*'Others Split'!$H$11</f>
        <v>151353273530002.53</v>
      </c>
      <c r="M9" s="20">
        <f>'KEEI BAU - Industry'!AC$40*'Others Split'!$H$11</f>
        <v>154557428876757.66</v>
      </c>
      <c r="N9" s="20">
        <f>'KEEI BAU - Industry'!AD$40*'Others Split'!$H$11</f>
        <v>157761584223511.06</v>
      </c>
      <c r="O9" s="20">
        <f>'KEEI BAU - Industry'!AE$40*'Others Split'!$H$11</f>
        <v>160965739570265.63</v>
      </c>
      <c r="P9" s="20">
        <f>'KEEI BAU - Industry'!AF$40*'Others Split'!$H$11</f>
        <v>164169894917019.03</v>
      </c>
      <c r="Q9" s="20">
        <f>'KEEI BAU - Industry'!AG$40*'Others Split'!$H$11</f>
        <v>167374050263772.44</v>
      </c>
      <c r="R9" s="20">
        <f>'KEEI BAU - Industry'!AH$40*'Others Split'!$H$11</f>
        <v>170647112177123.84</v>
      </c>
      <c r="S9" s="20">
        <f>'KEEI BAU - Industry'!AI$40*'Others Split'!$H$11</f>
        <v>173920174090475.28</v>
      </c>
      <c r="T9" s="20">
        <f>'KEEI BAU - Industry'!AJ$40*'Others Split'!$H$11</f>
        <v>177193236003825.53</v>
      </c>
      <c r="U9" s="20">
        <f>'KEEI BAU - Industry'!AK$40*'Others Split'!$H$11</f>
        <v>180466297917176.94</v>
      </c>
      <c r="V9" s="20">
        <f>'KEEI BAU - Industry'!AL$40*'Others Split'!$H$11</f>
        <v>183739359830526.63</v>
      </c>
      <c r="W9" s="20">
        <f>'KEEI BAU - Industry'!AM$40*'Others Split'!$H$11</f>
        <v>186920546321748.31</v>
      </c>
      <c r="X9" s="20">
        <f>'KEEI BAU - Industry'!AN$40*'Others Split'!$H$11</f>
        <v>190164375146240.25</v>
      </c>
      <c r="Y9" s="20">
        <f>'KEEI BAU - Industry'!AO$40*'Others Split'!$H$11</f>
        <v>193408203970732.19</v>
      </c>
      <c r="Z9" s="20">
        <f>'KEEI BAU - Industry'!AP$40*'Others Split'!$H$11</f>
        <v>196652032795222.97</v>
      </c>
      <c r="AA9" s="20">
        <f>'KEEI BAU - Industry'!AQ$40*'Others Split'!$H$11</f>
        <v>199895861619714.91</v>
      </c>
      <c r="AB9" s="20">
        <f>'KEEI BAU - Industry'!AR$40*'Others Split'!$H$11</f>
        <v>203139690444206.84</v>
      </c>
      <c r="AC9" s="20">
        <f>'KEEI BAU - Industry'!AS$40*'Others Split'!$H$11</f>
        <v>206383519268697.63</v>
      </c>
      <c r="AD9" s="20">
        <f>'KEEI BAU - Industry'!AT$40*'Others Split'!$H$11</f>
        <v>209627348093189.56</v>
      </c>
      <c r="AE9" s="20">
        <f>'KEEI BAU - Industry'!AU$40*'Others Split'!$H$11</f>
        <v>212871176917681.5</v>
      </c>
      <c r="AF9" s="20">
        <f>'KEEI BAU - Industry'!AV$40*'Others Split'!$H$11</f>
        <v>216115005742172.25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Industry'!R$12*'Petrochemicals Split'!$H$6</f>
        <v>0</v>
      </c>
      <c r="C11" s="20">
        <f>'KEEI BAU - Industry'!S$12*'Petrochemicals Split'!$H$6</f>
        <v>0</v>
      </c>
      <c r="D11" s="20">
        <f>'KEEI BAU - Industry'!T$12*'Petrochemicals Split'!$H$6</f>
        <v>0</v>
      </c>
      <c r="E11" s="20">
        <f>'KEEI BAU - Industry'!U$12*'Petrochemicals Split'!$H$6</f>
        <v>0</v>
      </c>
      <c r="F11" s="20">
        <f>'KEEI BAU - Industry'!V$12*'Petrochemicals Split'!$H$6</f>
        <v>0</v>
      </c>
      <c r="G11" s="20">
        <f>'KEEI BAU - Industry'!W$12*'Petrochemicals Split'!$H$6</f>
        <v>0</v>
      </c>
      <c r="H11" s="20">
        <f>'KEEI BAU - Industry'!X$12*'Petrochemicals Split'!$H$6</f>
        <v>0</v>
      </c>
      <c r="I11" s="20">
        <f>'KEEI BAU - Industry'!Y$12*'Petrochemicals Split'!$H$6</f>
        <v>0</v>
      </c>
      <c r="J11" s="20">
        <f>'KEEI BAU - Industry'!Z$12*'Petrochemicals Split'!$H$6</f>
        <v>0</v>
      </c>
      <c r="K11" s="20">
        <f>'KEEI BAU - Industry'!AA$12*'Petrochemicals Split'!$H$6</f>
        <v>0</v>
      </c>
      <c r="L11" s="20">
        <f>'KEEI BAU - Industry'!AB$12*'Petrochemicals Split'!$H$6</f>
        <v>0</v>
      </c>
      <c r="M11" s="20">
        <f>'KEEI BAU - Industry'!AC$12*'Petrochemicals Split'!$H$6</f>
        <v>0</v>
      </c>
      <c r="N11" s="20">
        <f>'KEEI BAU - Industry'!AD$12*'Petrochemicals Split'!$H$6</f>
        <v>0</v>
      </c>
      <c r="O11" s="20">
        <f>'KEEI BAU - Industry'!AE$12*'Petrochemicals Split'!$H$6</f>
        <v>0</v>
      </c>
      <c r="P11" s="20">
        <f>'KEEI BAU - Industry'!AF$12*'Petrochemicals Split'!$H$6</f>
        <v>0</v>
      </c>
      <c r="Q11" s="20">
        <f>'KEEI BAU - Industry'!AG$12*'Petrochemicals Split'!$H$6</f>
        <v>0</v>
      </c>
      <c r="R11" s="20">
        <f>'KEEI BAU - Industry'!AH$12*'Petrochemicals Split'!$H$6</f>
        <v>0</v>
      </c>
      <c r="S11" s="20">
        <f>'KEEI BAU - Industry'!AI$12*'Petrochemicals Split'!$H$6</f>
        <v>0</v>
      </c>
      <c r="T11" s="20">
        <f>'KEEI BAU - Industry'!AJ$12*'Petrochemicals Split'!$H$6</f>
        <v>0</v>
      </c>
      <c r="U11" s="20">
        <f>'KEEI BAU - Industry'!AK$12*'Petrochemicals Split'!$H$6</f>
        <v>0</v>
      </c>
      <c r="V11" s="20">
        <f>'KEEI BAU - Industry'!AL$12*'Petrochemicals Split'!$H$6</f>
        <v>0</v>
      </c>
      <c r="W11" s="20">
        <f>'KEEI BAU - Industry'!AM$12*'Petrochemicals Split'!$H$6</f>
        <v>0</v>
      </c>
      <c r="X11" s="20">
        <f>'KEEI BAU - Industry'!AN$12*'Petrochemicals Split'!$H$6</f>
        <v>0</v>
      </c>
      <c r="Y11" s="20">
        <f>'KEEI BAU - Industry'!AO$12*'Petrochemicals Split'!$H$6</f>
        <v>0</v>
      </c>
      <c r="Z11" s="20">
        <f>'KEEI BAU - Industry'!AP$12*'Petrochemicals Split'!$H$6</f>
        <v>0</v>
      </c>
      <c r="AA11" s="20">
        <f>'KEEI BAU - Industry'!AQ$12*'Petrochemicals Split'!$H$6</f>
        <v>0</v>
      </c>
      <c r="AB11" s="20">
        <f>'KEEI BAU - Industry'!AR$12*'Petrochemicals Split'!$H$6</f>
        <v>0</v>
      </c>
      <c r="AC11" s="20">
        <f>'KEEI BAU - Industry'!AS$12*'Petrochemicals Split'!$H$6</f>
        <v>0</v>
      </c>
      <c r="AD11" s="20">
        <f>'KEEI BAU - Industry'!AT$12*'Petrochemicals Split'!$H$6</f>
        <v>0</v>
      </c>
      <c r="AE11" s="20">
        <f>'KEEI BAU - Industry'!AU$12*'Petrochemicals Split'!$H$6</f>
        <v>0</v>
      </c>
      <c r="AF11" s="20">
        <f>'KEEI BAU - Industry'!AV$12*'Petrochemicals Split'!$H$6</f>
        <v>0</v>
      </c>
    </row>
    <row r="12" spans="1:35">
      <c r="A12" s="4" t="s">
        <v>12</v>
      </c>
      <c r="B12" s="20">
        <f>'KEEI BAU - Industry'!R$12*'Petrochemicals Split'!$H$7</f>
        <v>0</v>
      </c>
      <c r="C12" s="20">
        <f>'KEEI BAU - Industry'!S$12*'Petrochemicals Split'!$H$7</f>
        <v>0</v>
      </c>
      <c r="D12" s="20">
        <f>'KEEI BAU - Industry'!T$12*'Petrochemicals Split'!$H$7</f>
        <v>0</v>
      </c>
      <c r="E12" s="20">
        <f>'KEEI BAU - Industry'!U$12*'Petrochemicals Split'!$H$7</f>
        <v>0</v>
      </c>
      <c r="F12" s="20">
        <f>'KEEI BAU - Industry'!V$12*'Petrochemicals Split'!$H$7</f>
        <v>0</v>
      </c>
      <c r="G12" s="20">
        <f>'KEEI BAU - Industry'!W$12*'Petrochemicals Split'!$H$7</f>
        <v>0</v>
      </c>
      <c r="H12" s="20">
        <f>'KEEI BAU - Industry'!X$12*'Petrochemicals Split'!$H$7</f>
        <v>0</v>
      </c>
      <c r="I12" s="20">
        <f>'KEEI BAU - Industry'!Y$12*'Petrochemicals Split'!$H$7</f>
        <v>0</v>
      </c>
      <c r="J12" s="20">
        <f>'KEEI BAU - Industry'!Z$12*'Petrochemicals Split'!$H$7</f>
        <v>0</v>
      </c>
      <c r="K12" s="20">
        <f>'KEEI BAU - Industry'!AA$12*'Petrochemicals Split'!$H$7</f>
        <v>0</v>
      </c>
      <c r="L12" s="20">
        <f>'KEEI BAU - Industry'!AB$12*'Petrochemicals Split'!$H$7</f>
        <v>0</v>
      </c>
      <c r="M12" s="20">
        <f>'KEEI BAU - Industry'!AC$12*'Petrochemicals Split'!$H$7</f>
        <v>0</v>
      </c>
      <c r="N12" s="20">
        <f>'KEEI BAU - Industry'!AD$12*'Petrochemicals Split'!$H$7</f>
        <v>0</v>
      </c>
      <c r="O12" s="20">
        <f>'KEEI BAU - Industry'!AE$12*'Petrochemicals Split'!$H$7</f>
        <v>0</v>
      </c>
      <c r="P12" s="20">
        <f>'KEEI BAU - Industry'!AF$12*'Petrochemicals Split'!$H$7</f>
        <v>0</v>
      </c>
      <c r="Q12" s="20">
        <f>'KEEI BAU - Industry'!AG$12*'Petrochemicals Split'!$H$7</f>
        <v>0</v>
      </c>
      <c r="R12" s="20">
        <f>'KEEI BAU - Industry'!AH$12*'Petrochemicals Split'!$H$7</f>
        <v>0</v>
      </c>
      <c r="S12" s="20">
        <f>'KEEI BAU - Industry'!AI$12*'Petrochemicals Split'!$H$7</f>
        <v>0</v>
      </c>
      <c r="T12" s="20">
        <f>'KEEI BAU - Industry'!AJ$12*'Petrochemicals Split'!$H$7</f>
        <v>0</v>
      </c>
      <c r="U12" s="20">
        <f>'KEEI BAU - Industry'!AK$12*'Petrochemicals Split'!$H$7</f>
        <v>0</v>
      </c>
      <c r="V12" s="20">
        <f>'KEEI BAU - Industry'!AL$12*'Petrochemicals Split'!$H$7</f>
        <v>0</v>
      </c>
      <c r="W12" s="20">
        <f>'KEEI BAU - Industry'!AM$12*'Petrochemicals Split'!$H$7</f>
        <v>0</v>
      </c>
      <c r="X12" s="20">
        <f>'KEEI BAU - Industry'!AN$12*'Petrochemicals Split'!$H$7</f>
        <v>0</v>
      </c>
      <c r="Y12" s="20">
        <f>'KEEI BAU - Industry'!AO$12*'Petrochemicals Split'!$H$7</f>
        <v>0</v>
      </c>
      <c r="Z12" s="20">
        <f>'KEEI BAU - Industry'!AP$12*'Petrochemicals Split'!$H$7</f>
        <v>0</v>
      </c>
      <c r="AA12" s="20">
        <f>'KEEI BAU - Industry'!AQ$12*'Petrochemicals Split'!$H$7</f>
        <v>0</v>
      </c>
      <c r="AB12" s="20">
        <f>'KEEI BAU - Industry'!AR$12*'Petrochemicals Split'!$H$7</f>
        <v>0</v>
      </c>
      <c r="AC12" s="20">
        <f>'KEEI BAU - Industry'!AS$12*'Petrochemicals Split'!$H$7</f>
        <v>0</v>
      </c>
      <c r="AD12" s="20">
        <f>'KEEI BAU - Industry'!AT$12*'Petrochemicals Split'!$H$7</f>
        <v>0</v>
      </c>
      <c r="AE12" s="20">
        <f>'KEEI BAU - Industry'!AU$12*'Petrochemicals Split'!$H$7</f>
        <v>0</v>
      </c>
      <c r="AF12" s="20">
        <f>'KEEI BAU - Industry'!AV$12*'Petrochemicals Split'!$H$7</f>
        <v>0</v>
      </c>
    </row>
    <row r="13" spans="1:35">
      <c r="A13" s="4" t="s">
        <v>13</v>
      </c>
      <c r="B13" s="20">
        <f>'KEEI BAU - Industry'!R$40*'Others Split'!$H$12</f>
        <v>0</v>
      </c>
      <c r="C13" s="20">
        <f>'KEEI BAU - Industry'!S$40*'Others Split'!$H$12</f>
        <v>0</v>
      </c>
      <c r="D13" s="20">
        <f>'KEEI BAU - Industry'!T$40*'Others Split'!$H$12</f>
        <v>0</v>
      </c>
      <c r="E13" s="20">
        <f>'KEEI BAU - Industry'!U$40*'Others Split'!$H$12</f>
        <v>0</v>
      </c>
      <c r="F13" s="20">
        <f>'KEEI BAU - Industry'!V$40*'Others Split'!$H$12</f>
        <v>0</v>
      </c>
      <c r="G13" s="20">
        <f>'KEEI BAU - Industry'!W$40*'Others Split'!$H$12</f>
        <v>0</v>
      </c>
      <c r="H13" s="20">
        <f>'KEEI BAU - Industry'!X$40*'Others Split'!$H$12</f>
        <v>0</v>
      </c>
      <c r="I13" s="20">
        <f>'KEEI BAU - Industry'!Y$40*'Others Split'!$H$12</f>
        <v>0</v>
      </c>
      <c r="J13" s="20">
        <f>'KEEI BAU - Industry'!Z$40*'Others Split'!$H$12</f>
        <v>0</v>
      </c>
      <c r="K13" s="20">
        <f>'KEEI BAU - Industry'!AA$40*'Others Split'!$H$12</f>
        <v>0</v>
      </c>
      <c r="L13" s="20">
        <f>'KEEI BAU - Industry'!AB$40*'Others Split'!$H$12</f>
        <v>0</v>
      </c>
      <c r="M13" s="20">
        <f>'KEEI BAU - Industry'!AC$40*'Others Split'!$H$12</f>
        <v>0</v>
      </c>
      <c r="N13" s="20">
        <f>'KEEI BAU - Industry'!AD$40*'Others Split'!$H$12</f>
        <v>0</v>
      </c>
      <c r="O13" s="20">
        <f>'KEEI BAU - Industry'!AE$40*'Others Split'!$H$12</f>
        <v>0</v>
      </c>
      <c r="P13" s="20">
        <f>'KEEI BAU - Industry'!AF$40*'Others Split'!$H$12</f>
        <v>0</v>
      </c>
      <c r="Q13" s="20">
        <f>'KEEI BAU - Industry'!AG$40*'Others Split'!$H$12</f>
        <v>0</v>
      </c>
      <c r="R13" s="20">
        <f>'KEEI BAU - Industry'!AH$40*'Others Split'!$H$12</f>
        <v>0</v>
      </c>
      <c r="S13" s="20">
        <f>'KEEI BAU - Industry'!AI$40*'Others Split'!$H$12</f>
        <v>0</v>
      </c>
      <c r="T13" s="20">
        <f>'KEEI BAU - Industry'!AJ$40*'Others Split'!$H$12</f>
        <v>0</v>
      </c>
      <c r="U13" s="20">
        <f>'KEEI BAU - Industry'!AK$40*'Others Split'!$H$12</f>
        <v>0</v>
      </c>
      <c r="V13" s="20">
        <f>'KEEI BAU - Industry'!AL$40*'Others Split'!$H$12</f>
        <v>0</v>
      </c>
      <c r="W13" s="20">
        <f>'KEEI BAU - Industry'!AM$40*'Others Split'!$H$12</f>
        <v>0</v>
      </c>
      <c r="X13" s="20">
        <f>'KEEI BAU - Industry'!AN$40*'Others Split'!$H$12</f>
        <v>0</v>
      </c>
      <c r="Y13" s="20">
        <f>'KEEI BAU - Industry'!AO$40*'Others Split'!$H$12</f>
        <v>0</v>
      </c>
      <c r="Z13" s="20">
        <f>'KEEI BAU - Industry'!AP$40*'Others Split'!$H$12</f>
        <v>0</v>
      </c>
      <c r="AA13" s="20">
        <f>'KEEI BAU - Industry'!AQ$40*'Others Split'!$H$12</f>
        <v>0</v>
      </c>
      <c r="AB13" s="20">
        <f>'KEEI BAU - Industry'!AR$40*'Others Split'!$H$12</f>
        <v>0</v>
      </c>
      <c r="AC13" s="20">
        <f>'KEEI BAU - Industry'!AS$40*'Others Split'!$H$12</f>
        <v>0</v>
      </c>
      <c r="AD13" s="20">
        <f>'KEEI BAU - Industry'!AT$40*'Others Split'!$H$12</f>
        <v>0</v>
      </c>
      <c r="AE13" s="20">
        <f>'KEEI BAU - Industry'!AU$40*'Others Split'!$H$12</f>
        <v>0</v>
      </c>
      <c r="AF13" s="20">
        <f>'KEEI BAU - Industry'!AV$40*'Others Split'!$H$12</f>
        <v>0</v>
      </c>
    </row>
    <row r="14" spans="1:35">
      <c r="A14" s="4" t="s">
        <v>14</v>
      </c>
      <c r="B14" s="20">
        <f>'KEEI BAU - Industry'!R$40*'Others Split'!$H$13</f>
        <v>127229192398021.02</v>
      </c>
      <c r="C14" s="20">
        <f>'KEEI BAU - Industry'!S$40*'Others Split'!$H$13</f>
        <v>132884952863400.41</v>
      </c>
      <c r="D14" s="20">
        <f>'KEEI BAU - Industry'!T$40*'Others Split'!$H$13</f>
        <v>138540713328779.8</v>
      </c>
      <c r="E14" s="20">
        <f>'KEEI BAU - Industry'!U$40*'Others Split'!$H$13</f>
        <v>144196473794159.19</v>
      </c>
      <c r="F14" s="20">
        <f>'KEEI BAU - Industry'!V$40*'Others Split'!$H$13</f>
        <v>149852234259538.56</v>
      </c>
      <c r="G14" s="20">
        <f>'KEEI BAU - Industry'!W$40*'Others Split'!$H$13</f>
        <v>155507994724917.97</v>
      </c>
      <c r="H14" s="20">
        <f>'KEEI BAU - Industry'!X$40*'Others Split'!$H$13</f>
        <v>159686820336307.81</v>
      </c>
      <c r="I14" s="20">
        <f>'KEEI BAU - Industry'!Y$40*'Others Split'!$H$13</f>
        <v>163865645947697.66</v>
      </c>
      <c r="J14" s="20">
        <f>'KEEI BAU - Industry'!Z$40*'Others Split'!$H$13</f>
        <v>168044471559086.16</v>
      </c>
      <c r="K14" s="20">
        <f>'KEEI BAU - Industry'!AA$40*'Others Split'!$H$13</f>
        <v>172223297170476</v>
      </c>
      <c r="L14" s="20">
        <f>'KEEI BAU - Industry'!AB$40*'Others Split'!$H$13</f>
        <v>176402122781863.84</v>
      </c>
      <c r="M14" s="20">
        <f>'KEEI BAU - Industry'!AC$40*'Others Split'!$H$13</f>
        <v>180136563350659.47</v>
      </c>
      <c r="N14" s="20">
        <f>'KEEI BAU - Industry'!AD$40*'Others Split'!$H$13</f>
        <v>183871003919453.09</v>
      </c>
      <c r="O14" s="20">
        <f>'KEEI BAU - Industry'!AE$40*'Others Split'!$H$13</f>
        <v>187605444488248.06</v>
      </c>
      <c r="P14" s="20">
        <f>'KEEI BAU - Industry'!AF$40*'Others Split'!$H$13</f>
        <v>191339885057041.69</v>
      </c>
      <c r="Q14" s="20">
        <f>'KEEI BAU - Industry'!AG$40*'Others Split'!$H$13</f>
        <v>195074325625835.31</v>
      </c>
      <c r="R14" s="20">
        <f>'KEEI BAU - Industry'!AH$40*'Others Split'!$H$13</f>
        <v>198889076744496.81</v>
      </c>
      <c r="S14" s="20">
        <f>'KEEI BAU - Industry'!AI$40*'Others Split'!$H$13</f>
        <v>202703827863158.34</v>
      </c>
      <c r="T14" s="20">
        <f>'KEEI BAU - Industry'!AJ$40*'Others Split'!$H$13</f>
        <v>206518578981818.5</v>
      </c>
      <c r="U14" s="20">
        <f>'KEEI BAU - Industry'!AK$40*'Others Split'!$H$13</f>
        <v>210333330100480</v>
      </c>
      <c r="V14" s="20">
        <f>'KEEI BAU - Industry'!AL$40*'Others Split'!$H$13</f>
        <v>214148081219139.5</v>
      </c>
      <c r="W14" s="20">
        <f>'KEEI BAU - Industry'!AM$40*'Others Split'!$H$13</f>
        <v>217855751604644.94</v>
      </c>
      <c r="X14" s="20">
        <f>'KEEI BAU - Industry'!AN$40*'Others Split'!$H$13</f>
        <v>221636431580938.59</v>
      </c>
      <c r="Y14" s="20">
        <f>'KEEI BAU - Industry'!AO$40*'Others Split'!$H$13</f>
        <v>225417111557232.22</v>
      </c>
      <c r="Z14" s="20">
        <f>'KEEI BAU - Industry'!AP$40*'Others Split'!$H$13</f>
        <v>229197791533524.53</v>
      </c>
      <c r="AA14" s="20">
        <f>'KEEI BAU - Industry'!AQ$40*'Others Split'!$H$13</f>
        <v>232978471509818.16</v>
      </c>
      <c r="AB14" s="20">
        <f>'KEEI BAU - Industry'!AR$40*'Others Split'!$H$13</f>
        <v>236759151486111.81</v>
      </c>
      <c r="AC14" s="20">
        <f>'KEEI BAU - Industry'!AS$40*'Others Split'!$H$13</f>
        <v>240539831462404.09</v>
      </c>
      <c r="AD14" s="20">
        <f>'KEEI BAU - Industry'!AT$40*'Others Split'!$H$13</f>
        <v>244320511438697.75</v>
      </c>
      <c r="AE14" s="20">
        <f>'KEEI BAU - Industry'!AU$40*'Others Split'!$H$13</f>
        <v>248101191414991.41</v>
      </c>
      <c r="AF14" s="20">
        <f>'KEEI BAU - Industry'!AV$40*'Others Split'!$H$13</f>
        <v>251881871391283.69</v>
      </c>
    </row>
    <row r="15" spans="1:35">
      <c r="A15" s="4" t="s">
        <v>15</v>
      </c>
      <c r="B15" s="4">
        <f>'KEEI BAU - Industry'!R26</f>
        <v>0</v>
      </c>
      <c r="C15" s="37">
        <f>'KEEI BAU - Industry'!S26</f>
        <v>0</v>
      </c>
      <c r="D15" s="37">
        <f>'KEEI BAU - Industry'!T26</f>
        <v>0</v>
      </c>
      <c r="E15" s="37">
        <f>'KEEI BAU - Industry'!U26</f>
        <v>0</v>
      </c>
      <c r="F15" s="37">
        <f>'KEEI BAU - Industry'!V26</f>
        <v>0</v>
      </c>
      <c r="G15" s="37">
        <f>'KEEI BAU - Industry'!W26</f>
        <v>0</v>
      </c>
      <c r="H15" s="37">
        <f>'KEEI BAU - Industry'!X26</f>
        <v>0</v>
      </c>
      <c r="I15" s="37">
        <f>'KEEI BAU - Industry'!Y26</f>
        <v>0</v>
      </c>
      <c r="J15" s="37">
        <f>'KEEI BAU - Industry'!Z26</f>
        <v>0</v>
      </c>
      <c r="K15" s="37">
        <f>'KEEI BAU - Industry'!AA26</f>
        <v>0</v>
      </c>
      <c r="L15" s="37">
        <f>'KEEI BAU - Industry'!AB26</f>
        <v>0</v>
      </c>
      <c r="M15" s="37">
        <f>'KEEI BAU - Industry'!AC26</f>
        <v>0</v>
      </c>
      <c r="N15" s="37">
        <f>'KEEI BAU - Industry'!AD26</f>
        <v>0</v>
      </c>
      <c r="O15" s="37">
        <f>'KEEI BAU - Industry'!AE26</f>
        <v>0</v>
      </c>
      <c r="P15" s="37">
        <f>'KEEI BAU - Industry'!AF26</f>
        <v>0</v>
      </c>
      <c r="Q15" s="37">
        <f>'KEEI BAU - Industry'!AG26</f>
        <v>0</v>
      </c>
      <c r="R15" s="37">
        <f>'KEEI BAU - Industry'!AH26</f>
        <v>0</v>
      </c>
      <c r="S15" s="37">
        <f>'KEEI BAU - Industry'!AI26</f>
        <v>0</v>
      </c>
      <c r="T15" s="37">
        <f>'KEEI BAU - Industry'!AJ26</f>
        <v>0</v>
      </c>
      <c r="U15" s="37">
        <f>'KEEI BAU - Industry'!AK26</f>
        <v>0</v>
      </c>
      <c r="V15" s="37">
        <f>'KEEI BAU - Industry'!AL26</f>
        <v>0</v>
      </c>
      <c r="W15" s="37">
        <f>'KEEI BAU - Industry'!AM26</f>
        <v>0</v>
      </c>
      <c r="X15" s="37">
        <f>'KEEI BAU - Industry'!AN26</f>
        <v>0</v>
      </c>
      <c r="Y15" s="37">
        <f>'KEEI BAU - Industry'!AO26</f>
        <v>0</v>
      </c>
      <c r="Z15" s="37">
        <f>'KEEI BAU - Industry'!AP26</f>
        <v>0</v>
      </c>
      <c r="AA15" s="37">
        <f>'KEEI BAU - Industry'!AQ26</f>
        <v>0</v>
      </c>
      <c r="AB15" s="37">
        <f>'KEEI BAU - Industry'!AR26</f>
        <v>0</v>
      </c>
      <c r="AC15" s="37">
        <f>'KEEI BAU - Industry'!AS26</f>
        <v>0</v>
      </c>
      <c r="AD15" s="37">
        <f>'KEEI BAU - Industry'!AT26</f>
        <v>0</v>
      </c>
      <c r="AE15" s="37">
        <f>'KEEI BAU - Industry'!AU26</f>
        <v>0</v>
      </c>
      <c r="AF15" s="37">
        <f>'KEEI BAU - Industry'!AV26</f>
        <v>0</v>
      </c>
    </row>
    <row r="16" spans="1:35">
      <c r="A16" s="4" t="s">
        <v>16</v>
      </c>
      <c r="B16" s="20">
        <f>'KEEI BAU - Industry'!R$19*'Non-ferrous Metals Split'!$H$6</f>
        <v>0</v>
      </c>
      <c r="C16" s="20">
        <f>'KEEI BAU - Industry'!S$19*'Non-ferrous Metals Split'!$H$6</f>
        <v>0</v>
      </c>
      <c r="D16" s="20">
        <f>'KEEI BAU - Industry'!T$19*'Non-ferrous Metals Split'!$H$6</f>
        <v>0</v>
      </c>
      <c r="E16" s="20">
        <f>'KEEI BAU - Industry'!U$19*'Non-ferrous Metals Split'!$H$6</f>
        <v>0</v>
      </c>
      <c r="F16" s="20">
        <f>'KEEI BAU - Industry'!V$19*'Non-ferrous Metals Split'!$H$6</f>
        <v>0</v>
      </c>
      <c r="G16" s="20">
        <f>'KEEI BAU - Industry'!W$19*'Non-ferrous Metals Split'!$H$6</f>
        <v>0</v>
      </c>
      <c r="H16" s="20">
        <f>'KEEI BAU - Industry'!X$19*'Non-ferrous Metals Split'!$H$6</f>
        <v>0</v>
      </c>
      <c r="I16" s="20">
        <f>'KEEI BAU - Industry'!Y$19*'Non-ferrous Metals Split'!$H$6</f>
        <v>0</v>
      </c>
      <c r="J16" s="20">
        <f>'KEEI BAU - Industry'!Z$19*'Non-ferrous Metals Split'!$H$6</f>
        <v>0</v>
      </c>
      <c r="K16" s="20">
        <f>'KEEI BAU - Industry'!AA$19*'Non-ferrous Metals Split'!$H$6</f>
        <v>0</v>
      </c>
      <c r="L16" s="20">
        <f>'KEEI BAU - Industry'!AB$19*'Non-ferrous Metals Split'!$H$6</f>
        <v>0</v>
      </c>
      <c r="M16" s="20">
        <f>'KEEI BAU - Industry'!AC$19*'Non-ferrous Metals Split'!$H$6</f>
        <v>0</v>
      </c>
      <c r="N16" s="20">
        <f>'KEEI BAU - Industry'!AD$19*'Non-ferrous Metals Split'!$H$6</f>
        <v>0</v>
      </c>
      <c r="O16" s="20">
        <f>'KEEI BAU - Industry'!AE$19*'Non-ferrous Metals Split'!$H$6</f>
        <v>0</v>
      </c>
      <c r="P16" s="20">
        <f>'KEEI BAU - Industry'!AF$19*'Non-ferrous Metals Split'!$H$6</f>
        <v>0</v>
      </c>
      <c r="Q16" s="20">
        <f>'KEEI BAU - Industry'!AG$19*'Non-ferrous Metals Split'!$H$6</f>
        <v>0</v>
      </c>
      <c r="R16" s="20">
        <f>'KEEI BAU - Industry'!AH$19*'Non-ferrous Metals Split'!$H$6</f>
        <v>0</v>
      </c>
      <c r="S16" s="20">
        <f>'KEEI BAU - Industry'!AI$19*'Non-ferrous Metals Split'!$H$6</f>
        <v>0</v>
      </c>
      <c r="T16" s="20">
        <f>'KEEI BAU - Industry'!AJ$19*'Non-ferrous Metals Split'!$H$6</f>
        <v>0</v>
      </c>
      <c r="U16" s="20">
        <f>'KEEI BAU - Industry'!AK$19*'Non-ferrous Metals Split'!$H$6</f>
        <v>0</v>
      </c>
      <c r="V16" s="20">
        <f>'KEEI BAU - Industry'!AL$19*'Non-ferrous Metals Split'!$H$6</f>
        <v>0</v>
      </c>
      <c r="W16" s="20">
        <f>'KEEI BAU - Industry'!AM$19*'Non-ferrous Metals Split'!$H$6</f>
        <v>0</v>
      </c>
      <c r="X16" s="20">
        <f>'KEEI BAU - Industry'!AN$19*'Non-ferrous Metals Split'!$H$6</f>
        <v>0</v>
      </c>
      <c r="Y16" s="20">
        <f>'KEEI BAU - Industry'!AO$19*'Non-ferrous Metals Split'!$H$6</f>
        <v>0</v>
      </c>
      <c r="Z16" s="20">
        <f>'KEEI BAU - Industry'!AP$19*'Non-ferrous Metals Split'!$H$6</f>
        <v>0</v>
      </c>
      <c r="AA16" s="20">
        <f>'KEEI BAU - Industry'!AQ$19*'Non-ferrous Metals Split'!$H$6</f>
        <v>0</v>
      </c>
      <c r="AB16" s="20">
        <f>'KEEI BAU - Industry'!AR$19*'Non-ferrous Metals Split'!$H$6</f>
        <v>0</v>
      </c>
      <c r="AC16" s="20">
        <f>'KEEI BAU - Industry'!AS$19*'Non-ferrous Metals Split'!$H$6</f>
        <v>0</v>
      </c>
      <c r="AD16" s="20">
        <f>'KEEI BAU - Industry'!AT$19*'Non-ferrous Metals Split'!$H$6</f>
        <v>0</v>
      </c>
      <c r="AE16" s="20">
        <f>'KEEI BAU - Industry'!AU$19*'Non-ferrous Metals Split'!$H$6</f>
        <v>0</v>
      </c>
      <c r="AF16" s="20">
        <f>'KEEI BAU - Industry'!AV$19*'Non-ferrous Metals Split'!$H$6</f>
        <v>0</v>
      </c>
    </row>
    <row r="17" spans="1:32">
      <c r="A17" s="4" t="s">
        <v>17</v>
      </c>
      <c r="B17" s="20">
        <f>'KEEI BAU - Industry'!R$19*'Non-ferrous Metals Split'!$H$7</f>
        <v>0</v>
      </c>
      <c r="C17" s="20">
        <f>'KEEI BAU - Industry'!S$19*'Non-ferrous Metals Split'!$H$7</f>
        <v>0</v>
      </c>
      <c r="D17" s="20">
        <f>'KEEI BAU - Industry'!T$19*'Non-ferrous Metals Split'!$H$7</f>
        <v>0</v>
      </c>
      <c r="E17" s="20">
        <f>'KEEI BAU - Industry'!U$19*'Non-ferrous Metals Split'!$H$7</f>
        <v>0</v>
      </c>
      <c r="F17" s="20">
        <f>'KEEI BAU - Industry'!V$19*'Non-ferrous Metals Split'!$H$7</f>
        <v>0</v>
      </c>
      <c r="G17" s="20">
        <f>'KEEI BAU - Industry'!W$19*'Non-ferrous Metals Split'!$H$7</f>
        <v>0</v>
      </c>
      <c r="H17" s="20">
        <f>'KEEI BAU - Industry'!X$19*'Non-ferrous Metals Split'!$H$7</f>
        <v>0</v>
      </c>
      <c r="I17" s="20">
        <f>'KEEI BAU - Industry'!Y$19*'Non-ferrous Metals Split'!$H$7</f>
        <v>0</v>
      </c>
      <c r="J17" s="20">
        <f>'KEEI BAU - Industry'!Z$19*'Non-ferrous Metals Split'!$H$7</f>
        <v>0</v>
      </c>
      <c r="K17" s="20">
        <f>'KEEI BAU - Industry'!AA$19*'Non-ferrous Metals Split'!$H$7</f>
        <v>0</v>
      </c>
      <c r="L17" s="20">
        <f>'KEEI BAU - Industry'!AB$19*'Non-ferrous Metals Split'!$H$7</f>
        <v>0</v>
      </c>
      <c r="M17" s="20">
        <f>'KEEI BAU - Industry'!AC$19*'Non-ferrous Metals Split'!$H$7</f>
        <v>0</v>
      </c>
      <c r="N17" s="20">
        <f>'KEEI BAU - Industry'!AD$19*'Non-ferrous Metals Split'!$H$7</f>
        <v>0</v>
      </c>
      <c r="O17" s="20">
        <f>'KEEI BAU - Industry'!AE$19*'Non-ferrous Metals Split'!$H$7</f>
        <v>0</v>
      </c>
      <c r="P17" s="20">
        <f>'KEEI BAU - Industry'!AF$19*'Non-ferrous Metals Split'!$H$7</f>
        <v>0</v>
      </c>
      <c r="Q17" s="20">
        <f>'KEEI BAU - Industry'!AG$19*'Non-ferrous Metals Split'!$H$7</f>
        <v>0</v>
      </c>
      <c r="R17" s="20">
        <f>'KEEI BAU - Industry'!AH$19*'Non-ferrous Metals Split'!$H$7</f>
        <v>0</v>
      </c>
      <c r="S17" s="20">
        <f>'KEEI BAU - Industry'!AI$19*'Non-ferrous Metals Split'!$H$7</f>
        <v>0</v>
      </c>
      <c r="T17" s="20">
        <f>'KEEI BAU - Industry'!AJ$19*'Non-ferrous Metals Split'!$H$7</f>
        <v>0</v>
      </c>
      <c r="U17" s="20">
        <f>'KEEI BAU - Industry'!AK$19*'Non-ferrous Metals Split'!$H$7</f>
        <v>0</v>
      </c>
      <c r="V17" s="20">
        <f>'KEEI BAU - Industry'!AL$19*'Non-ferrous Metals Split'!$H$7</f>
        <v>0</v>
      </c>
      <c r="W17" s="20">
        <f>'KEEI BAU - Industry'!AM$19*'Non-ferrous Metals Split'!$H$7</f>
        <v>0</v>
      </c>
      <c r="X17" s="20">
        <f>'KEEI BAU - Industry'!AN$19*'Non-ferrous Metals Split'!$H$7</f>
        <v>0</v>
      </c>
      <c r="Y17" s="20">
        <f>'KEEI BAU - Industry'!AO$19*'Non-ferrous Metals Split'!$H$7</f>
        <v>0</v>
      </c>
      <c r="Z17" s="20">
        <f>'KEEI BAU - Industry'!AP$19*'Non-ferrous Metals Split'!$H$7</f>
        <v>0</v>
      </c>
      <c r="AA17" s="20">
        <f>'KEEI BAU - Industry'!AQ$19*'Non-ferrous Metals Split'!$H$7</f>
        <v>0</v>
      </c>
      <c r="AB17" s="20">
        <f>'KEEI BAU - Industry'!AR$19*'Non-ferrous Metals Split'!$H$7</f>
        <v>0</v>
      </c>
      <c r="AC17" s="20">
        <f>'KEEI BAU - Industry'!AS$19*'Non-ferrous Metals Split'!$H$7</f>
        <v>0</v>
      </c>
      <c r="AD17" s="20">
        <f>'KEEI BAU - Industry'!AT$19*'Non-ferrous Metals Split'!$H$7</f>
        <v>0</v>
      </c>
      <c r="AE17" s="20">
        <f>'KEEI BAU - Industry'!AU$19*'Non-ferrous Metals Split'!$H$7</f>
        <v>0</v>
      </c>
      <c r="AF17" s="20">
        <f>'KEEI BAU - Industry'!AV$19*'Non-ferrous Metals Split'!$H$7</f>
        <v>0</v>
      </c>
    </row>
    <row r="18" spans="1:32">
      <c r="A18" s="4" t="s">
        <v>18</v>
      </c>
      <c r="B18" s="20">
        <f>'KEEI BAU - Industry'!R$33*'Machinery Split'!$H6</f>
        <v>0</v>
      </c>
      <c r="C18" s="20">
        <f>'KEEI BAU - Industry'!S$33*'Machinery Split'!$H6</f>
        <v>0</v>
      </c>
      <c r="D18" s="20">
        <f>'KEEI BAU - Industry'!T$33*'Machinery Split'!$H6</f>
        <v>0</v>
      </c>
      <c r="E18" s="20">
        <f>'KEEI BAU - Industry'!U$33*'Machinery Split'!$H6</f>
        <v>0</v>
      </c>
      <c r="F18" s="20">
        <f>'KEEI BAU - Industry'!V$33*'Machinery Split'!$H6</f>
        <v>0</v>
      </c>
      <c r="G18" s="20">
        <f>'KEEI BAU - Industry'!W$33*'Machinery Split'!$H6</f>
        <v>0</v>
      </c>
      <c r="H18" s="20">
        <f>'KEEI BAU - Industry'!X$33*'Machinery Split'!$H6</f>
        <v>0</v>
      </c>
      <c r="I18" s="20">
        <f>'KEEI BAU - Industry'!Y$33*'Machinery Split'!$H6</f>
        <v>0</v>
      </c>
      <c r="J18" s="20">
        <f>'KEEI BAU - Industry'!Z$33*'Machinery Split'!$H6</f>
        <v>0</v>
      </c>
      <c r="K18" s="20">
        <f>'KEEI BAU - Industry'!AA$33*'Machinery Split'!$H6</f>
        <v>0</v>
      </c>
      <c r="L18" s="20">
        <f>'KEEI BAU - Industry'!AB$33*'Machinery Split'!$H6</f>
        <v>0</v>
      </c>
      <c r="M18" s="20">
        <f>'KEEI BAU - Industry'!AC$33*'Machinery Split'!$H6</f>
        <v>0</v>
      </c>
      <c r="N18" s="20">
        <f>'KEEI BAU - Industry'!AD$33*'Machinery Split'!$H6</f>
        <v>0</v>
      </c>
      <c r="O18" s="20">
        <f>'KEEI BAU - Industry'!AE$33*'Machinery Split'!$H6</f>
        <v>0</v>
      </c>
      <c r="P18" s="20">
        <f>'KEEI BAU - Industry'!AF$33*'Machinery Split'!$H6</f>
        <v>0</v>
      </c>
      <c r="Q18" s="20">
        <f>'KEEI BAU - Industry'!AG$33*'Machinery Split'!$H6</f>
        <v>0</v>
      </c>
      <c r="R18" s="20">
        <f>'KEEI BAU - Industry'!AH$33*'Machinery Split'!$H6</f>
        <v>0</v>
      </c>
      <c r="S18" s="20">
        <f>'KEEI BAU - Industry'!AI$33*'Machinery Split'!$H6</f>
        <v>0</v>
      </c>
      <c r="T18" s="20">
        <f>'KEEI BAU - Industry'!AJ$33*'Machinery Split'!$H6</f>
        <v>0</v>
      </c>
      <c r="U18" s="20">
        <f>'KEEI BAU - Industry'!AK$33*'Machinery Split'!$H6</f>
        <v>0</v>
      </c>
      <c r="V18" s="20">
        <f>'KEEI BAU - Industry'!AL$33*'Machinery Split'!$H6</f>
        <v>0</v>
      </c>
      <c r="W18" s="20">
        <f>'KEEI BAU - Industry'!AM$33*'Machinery Split'!$H6</f>
        <v>0</v>
      </c>
      <c r="X18" s="20">
        <f>'KEEI BAU - Industry'!AN$33*'Machinery Split'!$H6</f>
        <v>0</v>
      </c>
      <c r="Y18" s="20">
        <f>'KEEI BAU - Industry'!AO$33*'Machinery Split'!$H6</f>
        <v>0</v>
      </c>
      <c r="Z18" s="20">
        <f>'KEEI BAU - Industry'!AP$33*'Machinery Split'!$H6</f>
        <v>0</v>
      </c>
      <c r="AA18" s="20">
        <f>'KEEI BAU - Industry'!AQ$33*'Machinery Split'!$H6</f>
        <v>0</v>
      </c>
      <c r="AB18" s="20">
        <f>'KEEI BAU - Industry'!AR$33*'Machinery Split'!$H6</f>
        <v>0</v>
      </c>
      <c r="AC18" s="20">
        <f>'KEEI BAU - Industry'!AS$33*'Machinery Split'!$H6</f>
        <v>0</v>
      </c>
      <c r="AD18" s="20">
        <f>'KEEI BAU - Industry'!AT$33*'Machinery Split'!$H6</f>
        <v>0</v>
      </c>
      <c r="AE18" s="20">
        <f>'KEEI BAU - Industry'!AU$33*'Machinery Split'!$H6</f>
        <v>0</v>
      </c>
      <c r="AF18" s="20">
        <f>'KEEI BAU - Industry'!AV$33*'Machinery Split'!$H6</f>
        <v>0</v>
      </c>
    </row>
    <row r="19" spans="1:32">
      <c r="A19" s="4" t="s">
        <v>19</v>
      </c>
      <c r="B19" s="20">
        <f>'KEEI BAU - Industry'!R$33*'Machinery Split'!$H7</f>
        <v>0</v>
      </c>
      <c r="C19" s="20">
        <f>'KEEI BAU - Industry'!S$33*'Machinery Split'!$H7</f>
        <v>0</v>
      </c>
      <c r="D19" s="20">
        <f>'KEEI BAU - Industry'!T$33*'Machinery Split'!$H7</f>
        <v>0</v>
      </c>
      <c r="E19" s="20">
        <f>'KEEI BAU - Industry'!U$33*'Machinery Split'!$H7</f>
        <v>0</v>
      </c>
      <c r="F19" s="20">
        <f>'KEEI BAU - Industry'!V$33*'Machinery Split'!$H7</f>
        <v>0</v>
      </c>
      <c r="G19" s="20">
        <f>'KEEI BAU - Industry'!W$33*'Machinery Split'!$H7</f>
        <v>0</v>
      </c>
      <c r="H19" s="20">
        <f>'KEEI BAU - Industry'!X$33*'Machinery Split'!$H7</f>
        <v>0</v>
      </c>
      <c r="I19" s="20">
        <f>'KEEI BAU - Industry'!Y$33*'Machinery Split'!$H7</f>
        <v>0</v>
      </c>
      <c r="J19" s="20">
        <f>'KEEI BAU - Industry'!Z$33*'Machinery Split'!$H7</f>
        <v>0</v>
      </c>
      <c r="K19" s="20">
        <f>'KEEI BAU - Industry'!AA$33*'Machinery Split'!$H7</f>
        <v>0</v>
      </c>
      <c r="L19" s="20">
        <f>'KEEI BAU - Industry'!AB$33*'Machinery Split'!$H7</f>
        <v>0</v>
      </c>
      <c r="M19" s="20">
        <f>'KEEI BAU - Industry'!AC$33*'Machinery Split'!$H7</f>
        <v>0</v>
      </c>
      <c r="N19" s="20">
        <f>'KEEI BAU - Industry'!AD$33*'Machinery Split'!$H7</f>
        <v>0</v>
      </c>
      <c r="O19" s="20">
        <f>'KEEI BAU - Industry'!AE$33*'Machinery Split'!$H7</f>
        <v>0</v>
      </c>
      <c r="P19" s="20">
        <f>'KEEI BAU - Industry'!AF$33*'Machinery Split'!$H7</f>
        <v>0</v>
      </c>
      <c r="Q19" s="20">
        <f>'KEEI BAU - Industry'!AG$33*'Machinery Split'!$H7</f>
        <v>0</v>
      </c>
      <c r="R19" s="20">
        <f>'KEEI BAU - Industry'!AH$33*'Machinery Split'!$H7</f>
        <v>0</v>
      </c>
      <c r="S19" s="20">
        <f>'KEEI BAU - Industry'!AI$33*'Machinery Split'!$H7</f>
        <v>0</v>
      </c>
      <c r="T19" s="20">
        <f>'KEEI BAU - Industry'!AJ$33*'Machinery Split'!$H7</f>
        <v>0</v>
      </c>
      <c r="U19" s="20">
        <f>'KEEI BAU - Industry'!AK$33*'Machinery Split'!$H7</f>
        <v>0</v>
      </c>
      <c r="V19" s="20">
        <f>'KEEI BAU - Industry'!AL$33*'Machinery Split'!$H7</f>
        <v>0</v>
      </c>
      <c r="W19" s="20">
        <f>'KEEI BAU - Industry'!AM$33*'Machinery Split'!$H7</f>
        <v>0</v>
      </c>
      <c r="X19" s="20">
        <f>'KEEI BAU - Industry'!AN$33*'Machinery Split'!$H7</f>
        <v>0</v>
      </c>
      <c r="Y19" s="20">
        <f>'KEEI BAU - Industry'!AO$33*'Machinery Split'!$H7</f>
        <v>0</v>
      </c>
      <c r="Z19" s="20">
        <f>'KEEI BAU - Industry'!AP$33*'Machinery Split'!$H7</f>
        <v>0</v>
      </c>
      <c r="AA19" s="20">
        <f>'KEEI BAU - Industry'!AQ$33*'Machinery Split'!$H7</f>
        <v>0</v>
      </c>
      <c r="AB19" s="20">
        <f>'KEEI BAU - Industry'!AR$33*'Machinery Split'!$H7</f>
        <v>0</v>
      </c>
      <c r="AC19" s="20">
        <f>'KEEI BAU - Industry'!AS$33*'Machinery Split'!$H7</f>
        <v>0</v>
      </c>
      <c r="AD19" s="20">
        <f>'KEEI BAU - Industry'!AT$33*'Machinery Split'!$H7</f>
        <v>0</v>
      </c>
      <c r="AE19" s="20">
        <f>'KEEI BAU - Industry'!AU$33*'Machinery Split'!$H7</f>
        <v>0</v>
      </c>
      <c r="AF19" s="20">
        <f>'KEEI BAU - Industry'!AV$33*'Machinery Split'!$H7</f>
        <v>0</v>
      </c>
    </row>
    <row r="20" spans="1:32">
      <c r="A20" s="4" t="s">
        <v>20</v>
      </c>
      <c r="B20" s="20">
        <f>'KEEI BAU - Industry'!R$33*'Machinery Split'!$H8</f>
        <v>0</v>
      </c>
      <c r="C20" s="20">
        <f>'KEEI BAU - Industry'!S$33*'Machinery Split'!$H8</f>
        <v>0</v>
      </c>
      <c r="D20" s="20">
        <f>'KEEI BAU - Industry'!T$33*'Machinery Split'!$H8</f>
        <v>0</v>
      </c>
      <c r="E20" s="20">
        <f>'KEEI BAU - Industry'!U$33*'Machinery Split'!$H8</f>
        <v>0</v>
      </c>
      <c r="F20" s="20">
        <f>'KEEI BAU - Industry'!V$33*'Machinery Split'!$H8</f>
        <v>0</v>
      </c>
      <c r="G20" s="20">
        <f>'KEEI BAU - Industry'!W$33*'Machinery Split'!$H8</f>
        <v>0</v>
      </c>
      <c r="H20" s="20">
        <f>'KEEI BAU - Industry'!X$33*'Machinery Split'!$H8</f>
        <v>0</v>
      </c>
      <c r="I20" s="20">
        <f>'KEEI BAU - Industry'!Y$33*'Machinery Split'!$H8</f>
        <v>0</v>
      </c>
      <c r="J20" s="20">
        <f>'KEEI BAU - Industry'!Z$33*'Machinery Split'!$H8</f>
        <v>0</v>
      </c>
      <c r="K20" s="20">
        <f>'KEEI BAU - Industry'!AA$33*'Machinery Split'!$H8</f>
        <v>0</v>
      </c>
      <c r="L20" s="20">
        <f>'KEEI BAU - Industry'!AB$33*'Machinery Split'!$H8</f>
        <v>0</v>
      </c>
      <c r="M20" s="20">
        <f>'KEEI BAU - Industry'!AC$33*'Machinery Split'!$H8</f>
        <v>0</v>
      </c>
      <c r="N20" s="20">
        <f>'KEEI BAU - Industry'!AD$33*'Machinery Split'!$H8</f>
        <v>0</v>
      </c>
      <c r="O20" s="20">
        <f>'KEEI BAU - Industry'!AE$33*'Machinery Split'!$H8</f>
        <v>0</v>
      </c>
      <c r="P20" s="20">
        <f>'KEEI BAU - Industry'!AF$33*'Machinery Split'!$H8</f>
        <v>0</v>
      </c>
      <c r="Q20" s="20">
        <f>'KEEI BAU - Industry'!AG$33*'Machinery Split'!$H8</f>
        <v>0</v>
      </c>
      <c r="R20" s="20">
        <f>'KEEI BAU - Industry'!AH$33*'Machinery Split'!$H8</f>
        <v>0</v>
      </c>
      <c r="S20" s="20">
        <f>'KEEI BAU - Industry'!AI$33*'Machinery Split'!$H8</f>
        <v>0</v>
      </c>
      <c r="T20" s="20">
        <f>'KEEI BAU - Industry'!AJ$33*'Machinery Split'!$H8</f>
        <v>0</v>
      </c>
      <c r="U20" s="20">
        <f>'KEEI BAU - Industry'!AK$33*'Machinery Split'!$H8</f>
        <v>0</v>
      </c>
      <c r="V20" s="20">
        <f>'KEEI BAU - Industry'!AL$33*'Machinery Split'!$H8</f>
        <v>0</v>
      </c>
      <c r="W20" s="20">
        <f>'KEEI BAU - Industry'!AM$33*'Machinery Split'!$H8</f>
        <v>0</v>
      </c>
      <c r="X20" s="20">
        <f>'KEEI BAU - Industry'!AN$33*'Machinery Split'!$H8</f>
        <v>0</v>
      </c>
      <c r="Y20" s="20">
        <f>'KEEI BAU - Industry'!AO$33*'Machinery Split'!$H8</f>
        <v>0</v>
      </c>
      <c r="Z20" s="20">
        <f>'KEEI BAU - Industry'!AP$33*'Machinery Split'!$H8</f>
        <v>0</v>
      </c>
      <c r="AA20" s="20">
        <f>'KEEI BAU - Industry'!AQ$33*'Machinery Split'!$H8</f>
        <v>0</v>
      </c>
      <c r="AB20" s="20">
        <f>'KEEI BAU - Industry'!AR$33*'Machinery Split'!$H8</f>
        <v>0</v>
      </c>
      <c r="AC20" s="20">
        <f>'KEEI BAU - Industry'!AS$33*'Machinery Split'!$H8</f>
        <v>0</v>
      </c>
      <c r="AD20" s="20">
        <f>'KEEI BAU - Industry'!AT$33*'Machinery Split'!$H8</f>
        <v>0</v>
      </c>
      <c r="AE20" s="20">
        <f>'KEEI BAU - Industry'!AU$33*'Machinery Split'!$H8</f>
        <v>0</v>
      </c>
      <c r="AF20" s="20">
        <f>'KEEI BAU - Industry'!AV$33*'Machinery Split'!$H8</f>
        <v>0</v>
      </c>
    </row>
    <row r="21" spans="1:32">
      <c r="A21" s="4" t="s">
        <v>21</v>
      </c>
      <c r="B21" s="20">
        <f>'KEEI BAU - Industry'!R$33*'Machinery Split'!$H9</f>
        <v>0</v>
      </c>
      <c r="C21" s="20">
        <f>'KEEI BAU - Industry'!S$33*'Machinery Split'!$H9</f>
        <v>0</v>
      </c>
      <c r="D21" s="20">
        <f>'KEEI BAU - Industry'!T$33*'Machinery Split'!$H9</f>
        <v>0</v>
      </c>
      <c r="E21" s="20">
        <f>'KEEI BAU - Industry'!U$33*'Machinery Split'!$H9</f>
        <v>0</v>
      </c>
      <c r="F21" s="20">
        <f>'KEEI BAU - Industry'!V$33*'Machinery Split'!$H9</f>
        <v>0</v>
      </c>
      <c r="G21" s="20">
        <f>'KEEI BAU - Industry'!W$33*'Machinery Split'!$H9</f>
        <v>0</v>
      </c>
      <c r="H21" s="20">
        <f>'KEEI BAU - Industry'!X$33*'Machinery Split'!$H9</f>
        <v>0</v>
      </c>
      <c r="I21" s="20">
        <f>'KEEI BAU - Industry'!Y$33*'Machinery Split'!$H9</f>
        <v>0</v>
      </c>
      <c r="J21" s="20">
        <f>'KEEI BAU - Industry'!Z$33*'Machinery Split'!$H9</f>
        <v>0</v>
      </c>
      <c r="K21" s="20">
        <f>'KEEI BAU - Industry'!AA$33*'Machinery Split'!$H9</f>
        <v>0</v>
      </c>
      <c r="L21" s="20">
        <f>'KEEI BAU - Industry'!AB$33*'Machinery Split'!$H9</f>
        <v>0</v>
      </c>
      <c r="M21" s="20">
        <f>'KEEI BAU - Industry'!AC$33*'Machinery Split'!$H9</f>
        <v>0</v>
      </c>
      <c r="N21" s="20">
        <f>'KEEI BAU - Industry'!AD$33*'Machinery Split'!$H9</f>
        <v>0</v>
      </c>
      <c r="O21" s="20">
        <f>'KEEI BAU - Industry'!AE$33*'Machinery Split'!$H9</f>
        <v>0</v>
      </c>
      <c r="P21" s="20">
        <f>'KEEI BAU - Industry'!AF$33*'Machinery Split'!$H9</f>
        <v>0</v>
      </c>
      <c r="Q21" s="20">
        <f>'KEEI BAU - Industry'!AG$33*'Machinery Split'!$H9</f>
        <v>0</v>
      </c>
      <c r="R21" s="20">
        <f>'KEEI BAU - Industry'!AH$33*'Machinery Split'!$H9</f>
        <v>0</v>
      </c>
      <c r="S21" s="20">
        <f>'KEEI BAU - Industry'!AI$33*'Machinery Split'!$H9</f>
        <v>0</v>
      </c>
      <c r="T21" s="20">
        <f>'KEEI BAU - Industry'!AJ$33*'Machinery Split'!$H9</f>
        <v>0</v>
      </c>
      <c r="U21" s="20">
        <f>'KEEI BAU - Industry'!AK$33*'Machinery Split'!$H9</f>
        <v>0</v>
      </c>
      <c r="V21" s="20">
        <f>'KEEI BAU - Industry'!AL$33*'Machinery Split'!$H9</f>
        <v>0</v>
      </c>
      <c r="W21" s="20">
        <f>'KEEI BAU - Industry'!AM$33*'Machinery Split'!$H9</f>
        <v>0</v>
      </c>
      <c r="X21" s="20">
        <f>'KEEI BAU - Industry'!AN$33*'Machinery Split'!$H9</f>
        <v>0</v>
      </c>
      <c r="Y21" s="20">
        <f>'KEEI BAU - Industry'!AO$33*'Machinery Split'!$H9</f>
        <v>0</v>
      </c>
      <c r="Z21" s="20">
        <f>'KEEI BAU - Industry'!AP$33*'Machinery Split'!$H9</f>
        <v>0</v>
      </c>
      <c r="AA21" s="20">
        <f>'KEEI BAU - Industry'!AQ$33*'Machinery Split'!$H9</f>
        <v>0</v>
      </c>
      <c r="AB21" s="20">
        <f>'KEEI BAU - Industry'!AR$33*'Machinery Split'!$H9</f>
        <v>0</v>
      </c>
      <c r="AC21" s="20">
        <f>'KEEI BAU - Industry'!AS$33*'Machinery Split'!$H9</f>
        <v>0</v>
      </c>
      <c r="AD21" s="20">
        <f>'KEEI BAU - Industry'!AT$33*'Machinery Split'!$H9</f>
        <v>0</v>
      </c>
      <c r="AE21" s="20">
        <f>'KEEI BAU - Industry'!AU$33*'Machinery Split'!$H9</f>
        <v>0</v>
      </c>
      <c r="AF21" s="20">
        <f>'KEEI BAU - Industry'!AV$33*'Machinery Split'!$H9</f>
        <v>0</v>
      </c>
    </row>
    <row r="22" spans="1:32">
      <c r="A22" s="4" t="s">
        <v>22</v>
      </c>
      <c r="B22" s="20">
        <f>'KEEI BAU - Industry'!R$33*'Machinery Split'!$H10</f>
        <v>0</v>
      </c>
      <c r="C22" s="20">
        <f>'KEEI BAU - Industry'!S$33*'Machinery Split'!$H10</f>
        <v>0</v>
      </c>
      <c r="D22" s="20">
        <f>'KEEI BAU - Industry'!T$33*'Machinery Split'!$H10</f>
        <v>0</v>
      </c>
      <c r="E22" s="20">
        <f>'KEEI BAU - Industry'!U$33*'Machinery Split'!$H10</f>
        <v>0</v>
      </c>
      <c r="F22" s="20">
        <f>'KEEI BAU - Industry'!V$33*'Machinery Split'!$H10</f>
        <v>0</v>
      </c>
      <c r="G22" s="20">
        <f>'KEEI BAU - Industry'!W$33*'Machinery Split'!$H10</f>
        <v>0</v>
      </c>
      <c r="H22" s="20">
        <f>'KEEI BAU - Industry'!X$33*'Machinery Split'!$H10</f>
        <v>0</v>
      </c>
      <c r="I22" s="20">
        <f>'KEEI BAU - Industry'!Y$33*'Machinery Split'!$H10</f>
        <v>0</v>
      </c>
      <c r="J22" s="20">
        <f>'KEEI BAU - Industry'!Z$33*'Machinery Split'!$H10</f>
        <v>0</v>
      </c>
      <c r="K22" s="20">
        <f>'KEEI BAU - Industry'!AA$33*'Machinery Split'!$H10</f>
        <v>0</v>
      </c>
      <c r="L22" s="20">
        <f>'KEEI BAU - Industry'!AB$33*'Machinery Split'!$H10</f>
        <v>0</v>
      </c>
      <c r="M22" s="20">
        <f>'KEEI BAU - Industry'!AC$33*'Machinery Split'!$H10</f>
        <v>0</v>
      </c>
      <c r="N22" s="20">
        <f>'KEEI BAU - Industry'!AD$33*'Machinery Split'!$H10</f>
        <v>0</v>
      </c>
      <c r="O22" s="20">
        <f>'KEEI BAU - Industry'!AE$33*'Machinery Split'!$H10</f>
        <v>0</v>
      </c>
      <c r="P22" s="20">
        <f>'KEEI BAU - Industry'!AF$33*'Machinery Split'!$H10</f>
        <v>0</v>
      </c>
      <c r="Q22" s="20">
        <f>'KEEI BAU - Industry'!AG$33*'Machinery Split'!$H10</f>
        <v>0</v>
      </c>
      <c r="R22" s="20">
        <f>'KEEI BAU - Industry'!AH$33*'Machinery Split'!$H10</f>
        <v>0</v>
      </c>
      <c r="S22" s="20">
        <f>'KEEI BAU - Industry'!AI$33*'Machinery Split'!$H10</f>
        <v>0</v>
      </c>
      <c r="T22" s="20">
        <f>'KEEI BAU - Industry'!AJ$33*'Machinery Split'!$H10</f>
        <v>0</v>
      </c>
      <c r="U22" s="20">
        <f>'KEEI BAU - Industry'!AK$33*'Machinery Split'!$H10</f>
        <v>0</v>
      </c>
      <c r="V22" s="20">
        <f>'KEEI BAU - Industry'!AL$33*'Machinery Split'!$H10</f>
        <v>0</v>
      </c>
      <c r="W22" s="20">
        <f>'KEEI BAU - Industry'!AM$33*'Machinery Split'!$H10</f>
        <v>0</v>
      </c>
      <c r="X22" s="20">
        <f>'KEEI BAU - Industry'!AN$33*'Machinery Split'!$H10</f>
        <v>0</v>
      </c>
      <c r="Y22" s="20">
        <f>'KEEI BAU - Industry'!AO$33*'Machinery Split'!$H10</f>
        <v>0</v>
      </c>
      <c r="Z22" s="20">
        <f>'KEEI BAU - Industry'!AP$33*'Machinery Split'!$H10</f>
        <v>0</v>
      </c>
      <c r="AA22" s="20">
        <f>'KEEI BAU - Industry'!AQ$33*'Machinery Split'!$H10</f>
        <v>0</v>
      </c>
      <c r="AB22" s="20">
        <f>'KEEI BAU - Industry'!AR$33*'Machinery Split'!$H10</f>
        <v>0</v>
      </c>
      <c r="AC22" s="20">
        <f>'KEEI BAU - Industry'!AS$33*'Machinery Split'!$H10</f>
        <v>0</v>
      </c>
      <c r="AD22" s="20">
        <f>'KEEI BAU - Industry'!AT$33*'Machinery Split'!$H10</f>
        <v>0</v>
      </c>
      <c r="AE22" s="20">
        <f>'KEEI BAU - Industry'!AU$33*'Machinery Split'!$H10</f>
        <v>0</v>
      </c>
      <c r="AF22" s="20">
        <f>'KEEI BAU - Industry'!AV$33*'Machinery Split'!$H10</f>
        <v>0</v>
      </c>
    </row>
    <row r="23" spans="1:32">
      <c r="A23" s="4" t="s">
        <v>23</v>
      </c>
      <c r="B23" s="20">
        <f>'KEEI BAU - Industry'!R$40*'Others Split'!$H$14</f>
        <v>68517148953687.078</v>
      </c>
      <c r="C23" s="20">
        <f>'KEEI BAU - Industry'!S$40*'Others Split'!$H$14</f>
        <v>71562963950613.859</v>
      </c>
      <c r="D23" s="20">
        <f>'KEEI BAU - Industry'!T$40*'Others Split'!$H$14</f>
        <v>74608778947540.625</v>
      </c>
      <c r="E23" s="20">
        <f>'KEEI BAU - Industry'!U$40*'Others Split'!$H$14</f>
        <v>77654593944467.391</v>
      </c>
      <c r="F23" s="20">
        <f>'KEEI BAU - Industry'!V$40*'Others Split'!$H$14</f>
        <v>80700408941394.172</v>
      </c>
      <c r="G23" s="20">
        <f>'KEEI BAU - Industry'!W$40*'Others Split'!$H$14</f>
        <v>83746223938320.953</v>
      </c>
      <c r="H23" s="20">
        <f>'KEEI BAU - Industry'!X$40*'Others Split'!$H$14</f>
        <v>85996660425973.563</v>
      </c>
      <c r="I23" s="20">
        <f>'KEEI BAU - Industry'!Y$40*'Others Split'!$H$14</f>
        <v>88247096913626.172</v>
      </c>
      <c r="J23" s="20">
        <f>'KEEI BAU - Industry'!Z$40*'Others Split'!$H$14</f>
        <v>90497533401278.047</v>
      </c>
      <c r="K23" s="20">
        <f>'KEEI BAU - Industry'!AA$40*'Others Split'!$H$14</f>
        <v>92747969888930.656</v>
      </c>
      <c r="L23" s="20">
        <f>'KEEI BAU - Industry'!AB$40*'Others Split'!$H$14</f>
        <v>94998406376582.188</v>
      </c>
      <c r="M23" s="20">
        <f>'KEEI BAU - Industry'!AC$40*'Others Split'!$H$14</f>
        <v>97009526748315.703</v>
      </c>
      <c r="N23" s="20">
        <f>'KEEI BAU - Industry'!AD$40*'Others Split'!$H$14</f>
        <v>99020647120048.125</v>
      </c>
      <c r="O23" s="20">
        <f>'KEEI BAU - Industry'!AE$40*'Others Split'!$H$14</f>
        <v>101031767491781.28</v>
      </c>
      <c r="P23" s="20">
        <f>'KEEI BAU - Industry'!AF$40*'Others Split'!$H$14</f>
        <v>103042887863513.7</v>
      </c>
      <c r="Q23" s="20">
        <f>'KEEI BAU - Industry'!AG$40*'Others Split'!$H$14</f>
        <v>105054008235246.13</v>
      </c>
      <c r="R23" s="20">
        <f>'KEEI BAU - Industry'!AH$40*'Others Split'!$H$14</f>
        <v>107108378507446.66</v>
      </c>
      <c r="S23" s="20">
        <f>'KEEI BAU - Industry'!AI$40*'Others Split'!$H$14</f>
        <v>109162748779647.17</v>
      </c>
      <c r="T23" s="20">
        <f>'KEEI BAU - Industry'!AJ$40*'Others Split'!$H$14</f>
        <v>111217119051846.97</v>
      </c>
      <c r="U23" s="20">
        <f>'KEEI BAU - Industry'!AK$40*'Others Split'!$H$14</f>
        <v>113271489324047.5</v>
      </c>
      <c r="V23" s="20">
        <f>'KEEI BAU - Industry'!AL$40*'Others Split'!$H$14</f>
        <v>115325859596246.94</v>
      </c>
      <c r="W23" s="20">
        <f>'KEEI BAU - Industry'!AM$40*'Others Split'!$H$14</f>
        <v>117322563334490.59</v>
      </c>
      <c r="X23" s="20">
        <f>'KEEI BAU - Industry'!AN$40*'Others Split'!$H$14</f>
        <v>119358585164068.47</v>
      </c>
      <c r="Y23" s="20">
        <f>'KEEI BAU - Industry'!AO$40*'Others Split'!$H$14</f>
        <v>121394606993646.34</v>
      </c>
      <c r="Z23" s="20">
        <f>'KEEI BAU - Industry'!AP$40*'Others Split'!$H$14</f>
        <v>123430628823223.48</v>
      </c>
      <c r="AA23" s="20">
        <f>'KEEI BAU - Industry'!AQ$40*'Others Split'!$H$14</f>
        <v>125466650652801.36</v>
      </c>
      <c r="AB23" s="20">
        <f>'KEEI BAU - Industry'!AR$40*'Others Split'!$H$14</f>
        <v>127502672482379.22</v>
      </c>
      <c r="AC23" s="20">
        <f>'KEEI BAU - Industry'!AS$40*'Others Split'!$H$14</f>
        <v>129538694311956.38</v>
      </c>
      <c r="AD23" s="20">
        <f>'KEEI BAU - Industry'!AT$40*'Others Split'!$H$14</f>
        <v>131574716141534.23</v>
      </c>
      <c r="AE23" s="20">
        <f>'KEEI BAU - Industry'!AU$40*'Others Split'!$H$14</f>
        <v>133610737971112.11</v>
      </c>
      <c r="AF23" s="20">
        <f>'KEEI BAU - Industry'!AV$40*'Others Split'!$H$14</f>
        <v>135646759800689.25</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179">
        <f>'Water and Waste'!F34*(1+'Water and Waste'!D40)*(1+'Water and Waste'!E40)</f>
        <v>25612478040.130802</v>
      </c>
      <c r="C25" s="179">
        <f>B25*(1+'Water and Waste'!F40)</f>
        <v>25638090518.170929</v>
      </c>
      <c r="D25" s="179">
        <f>C25*(1+'Water and Waste'!G40)</f>
        <v>25663728608.689098</v>
      </c>
      <c r="E25" s="179">
        <f>D25*(1+'Water and Waste'!H40)</f>
        <v>25689392337.297783</v>
      </c>
      <c r="F25" s="179">
        <f>E25*(1+'Water and Waste'!I40)</f>
        <v>25715081729.635078</v>
      </c>
      <c r="G25" s="179">
        <f>F25*(1+'Water and Waste'!J40)</f>
        <v>25740796811.364712</v>
      </c>
      <c r="H25" s="179">
        <f>G25*(1+'Water and Waste'!K40)</f>
        <v>25766537608.176075</v>
      </c>
      <c r="I25" s="179">
        <f>H25*(1+'Water and Waste'!L40)</f>
        <v>25792304145.784248</v>
      </c>
      <c r="J25" s="179">
        <f>I25*(1+'Water and Waste'!M40)</f>
        <v>25818096449.930031</v>
      </c>
      <c r="K25" s="179">
        <f>J25*(1+'Water and Waste'!N40)</f>
        <v>25843914546.379959</v>
      </c>
      <c r="L25" s="179">
        <f>K25*(1+'Water and Waste'!O40)</f>
        <v>25869758460.926334</v>
      </c>
      <c r="M25" s="179">
        <f>L25*(1+'Water and Waste'!P40)</f>
        <v>25895628219.387257</v>
      </c>
      <c r="N25" s="179">
        <f>M25*(1+'Water and Waste'!Q40)</f>
        <v>25921523847.60664</v>
      </c>
      <c r="O25" s="179">
        <f>N25*(1+'Water and Waste'!R40)</f>
        <v>25947445371.454243</v>
      </c>
      <c r="P25" s="179">
        <f>O25*(1+'Water and Waste'!S40)</f>
        <v>25973392816.825695</v>
      </c>
      <c r="Q25" s="179">
        <f>P25*(1+'Water and Waste'!T40)</f>
        <v>25999366209.642517</v>
      </c>
      <c r="R25" s="179">
        <f>Q25*(1+'Water and Waste'!U40)</f>
        <v>26025365575.852158</v>
      </c>
      <c r="S25" s="179">
        <f>R25*(1+'Water and Waste'!V40)</f>
        <v>26051390941.428005</v>
      </c>
      <c r="T25" s="179">
        <f>S25*(1+'Water and Waste'!W40)</f>
        <v>26077442332.369431</v>
      </c>
      <c r="U25" s="179">
        <f>T25*(1+'Water and Waste'!X40)</f>
        <v>26103519774.701797</v>
      </c>
      <c r="V25" s="179">
        <f>U25*(1+'Water and Waste'!Y40)</f>
        <v>26129623294.476498</v>
      </c>
      <c r="W25" s="179">
        <f>V25*(1+'Water and Waste'!Z40)</f>
        <v>25998975178.004116</v>
      </c>
      <c r="X25" s="179">
        <f>W25*(1+'Water and Waste'!AA40)</f>
        <v>25868980302.114094</v>
      </c>
      <c r="Y25" s="179">
        <f>X25*(1+'Water and Waste'!AB40)</f>
        <v>25739635400.603523</v>
      </c>
      <c r="Z25" s="179">
        <f>Y25*(1+'Water and Waste'!AC40)</f>
        <v>25610937223.600506</v>
      </c>
      <c r="AA25" s="179">
        <f>Z25*(1+'Water and Waste'!AD40)</f>
        <v>25482882537.482502</v>
      </c>
      <c r="AB25" s="179">
        <f>AA25*(1+'Water and Waste'!AE40)</f>
        <v>25355468124.79509</v>
      </c>
      <c r="AC25" s="179">
        <f>AB25*(1+'Water and Waste'!AF40)</f>
        <v>25228690784.171116</v>
      </c>
      <c r="AD25" s="179">
        <f>AC25*(1+'Water and Waste'!AG40)</f>
        <v>25102547330.250259</v>
      </c>
      <c r="AE25" s="179">
        <f>AD25*(1+'Water and Waste'!AH40)</f>
        <v>24977034593.599007</v>
      </c>
      <c r="AF25" s="179">
        <f>AE25*(1+'Water and Waste'!AI40)</f>
        <v>24852149420.631008</v>
      </c>
    </row>
    <row r="26" spans="1:32">
      <c r="A26" s="4" t="s">
        <v>26</v>
      </c>
      <c r="B26" s="20">
        <f>'KEEI BAU - Industry'!R$40*'Others Split'!$H$15</f>
        <v>6087721328894.5859</v>
      </c>
      <c r="C26" s="20">
        <f>'KEEI BAU - Industry'!S$40*'Others Split'!$H$15</f>
        <v>6358340775322.3896</v>
      </c>
      <c r="D26" s="20">
        <f>'KEEI BAU - Industry'!T$40*'Others Split'!$H$15</f>
        <v>6628960221750.1924</v>
      </c>
      <c r="E26" s="20">
        <f>'KEEI BAU - Industry'!U$40*'Others Split'!$H$15</f>
        <v>6899579668177.9941</v>
      </c>
      <c r="F26" s="20">
        <f>'KEEI BAU - Industry'!V$40*'Others Split'!$H$15</f>
        <v>7170199114605.7979</v>
      </c>
      <c r="G26" s="20">
        <f>'KEEI BAU - Industry'!W$40*'Others Split'!$H$15</f>
        <v>7440818561033.6016</v>
      </c>
      <c r="H26" s="20">
        <f>'KEEI BAU - Industry'!X$40*'Others Split'!$H$15</f>
        <v>7640768944469.2246</v>
      </c>
      <c r="I26" s="20">
        <f>'KEEI BAU - Industry'!Y$40*'Others Split'!$H$15</f>
        <v>7840719327904.8467</v>
      </c>
      <c r="J26" s="20">
        <f>'KEEI BAU - Industry'!Z$40*'Others Split'!$H$15</f>
        <v>8040669711340.4053</v>
      </c>
      <c r="K26" s="20">
        <f>'KEEI BAU - Industry'!AA$40*'Others Split'!$H$15</f>
        <v>8240620094776.0283</v>
      </c>
      <c r="L26" s="20">
        <f>'KEEI BAU - Industry'!AB$40*'Others Split'!$H$15</f>
        <v>8440570478211.5537</v>
      </c>
      <c r="M26" s="20">
        <f>'KEEI BAU - Industry'!AC$40*'Others Split'!$H$15</f>
        <v>8619257720295.3145</v>
      </c>
      <c r="N26" s="20">
        <f>'KEEI BAU - Industry'!AD$40*'Others Split'!$H$15</f>
        <v>8797944962378.9766</v>
      </c>
      <c r="O26" s="20">
        <f>'KEEI BAU - Industry'!AE$40*'Others Split'!$H$15</f>
        <v>8976632204462.7051</v>
      </c>
      <c r="P26" s="20">
        <f>'KEEI BAU - Industry'!AF$40*'Others Split'!$H$15</f>
        <v>9155319446546.3691</v>
      </c>
      <c r="Q26" s="20">
        <f>'KEEI BAU - Industry'!AG$40*'Others Split'!$H$15</f>
        <v>9334006688630.0313</v>
      </c>
      <c r="R26" s="20">
        <f>'KEEI BAU - Industry'!AH$40*'Others Split'!$H$15</f>
        <v>9516536667102.6563</v>
      </c>
      <c r="S26" s="20">
        <f>'KEEI BAU - Industry'!AI$40*'Others Split'!$H$15</f>
        <v>9699066645575.2813</v>
      </c>
      <c r="T26" s="20">
        <f>'KEEI BAU - Industry'!AJ$40*'Others Split'!$H$15</f>
        <v>9881596624047.8398</v>
      </c>
      <c r="U26" s="20">
        <f>'KEEI BAU - Industry'!AK$40*'Others Split'!$H$15</f>
        <v>10064126602520.465</v>
      </c>
      <c r="V26" s="20">
        <f>'KEEI BAU - Industry'!AL$40*'Others Split'!$H$15</f>
        <v>10246656580992.992</v>
      </c>
      <c r="W26" s="20">
        <f>'KEEI BAU - Industry'!AM$40*'Others Split'!$H$15</f>
        <v>10424062910947.057</v>
      </c>
      <c r="X26" s="20">
        <f>'KEEI BAU - Industry'!AN$40*'Others Split'!$H$15</f>
        <v>10604962637618.318</v>
      </c>
      <c r="Y26" s="20">
        <f>'KEEI BAU - Industry'!AO$40*'Others Split'!$H$15</f>
        <v>10785862364289.582</v>
      </c>
      <c r="Z26" s="20">
        <f>'KEEI BAU - Industry'!AP$40*'Others Split'!$H$15</f>
        <v>10966762090960.779</v>
      </c>
      <c r="AA26" s="20">
        <f>'KEEI BAU - Industry'!AQ$40*'Others Split'!$H$15</f>
        <v>11147661817632.043</v>
      </c>
      <c r="AB26" s="20">
        <f>'KEEI BAU - Industry'!AR$40*'Others Split'!$H$15</f>
        <v>11328561544303.305</v>
      </c>
      <c r="AC26" s="20">
        <f>'KEEI BAU - Industry'!AS$40*'Others Split'!$H$15</f>
        <v>11509461270974.502</v>
      </c>
      <c r="AD26" s="20">
        <f>'KEEI BAU - Industry'!AT$40*'Others Split'!$H$15</f>
        <v>11690360997645.766</v>
      </c>
      <c r="AE26" s="20">
        <f>'KEEI BAU - Industry'!AU$40*'Others Split'!$H$15</f>
        <v>11871260724317.027</v>
      </c>
      <c r="AF26" s="20">
        <f>'KEEI BAU - Industry'!AV$40*'Others Split'!$H$15</f>
        <v>12052160450988.227</v>
      </c>
    </row>
  </sheetData>
  <phoneticPr fontId="34" type="noConversion"/>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zoomScale="55" zoomScaleNormal="55" workbookViewId="0">
      <selection activeCell="B5" sqref="B5"/>
    </sheetView>
  </sheetViews>
  <sheetFormatPr defaultColWidth="9.08984375" defaultRowHeight="14.5"/>
  <cols>
    <col min="1" max="1" width="39.90625" style="4" customWidth="1"/>
    <col min="2"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'2019 KESIS Energy Balance'!BI51*(1+'KEEI BAU - Industry'!$AW$35)</f>
        <v>0</v>
      </c>
      <c r="C2" s="179">
        <f>B2*(1+'KEEI BAU - Industry'!$AW$35)</f>
        <v>0</v>
      </c>
      <c r="D2" s="179">
        <f>C2*(1+'KEEI BAU - Industry'!$AW$35)</f>
        <v>0</v>
      </c>
      <c r="E2" s="179">
        <f>D2*(1+'KEEI BAU - Industry'!$AW$35)</f>
        <v>0</v>
      </c>
      <c r="F2" s="179">
        <f>E2*(1+'KEEI BAU - Industry'!$AW$35)</f>
        <v>0</v>
      </c>
      <c r="G2" s="179">
        <f>F2*(1+'KEEI BAU - Industry'!$AW$35)</f>
        <v>0</v>
      </c>
      <c r="H2" s="179">
        <f>G2*(1+'KEEI BAU - Industry'!$AW$35)</f>
        <v>0</v>
      </c>
      <c r="I2" s="179">
        <f>H2*(1+'KEEI BAU - Industry'!$AW$35)</f>
        <v>0</v>
      </c>
      <c r="J2" s="179">
        <f>I2*(1+'KEEI BAU - Industry'!$AW$35)</f>
        <v>0</v>
      </c>
      <c r="K2" s="179">
        <f>J2*(1+'KEEI BAU - Industry'!$AW$35)</f>
        <v>0</v>
      </c>
      <c r="L2" s="179">
        <f>K2*(1+'KEEI BAU - Industry'!$AW$35)</f>
        <v>0</v>
      </c>
      <c r="M2" s="179">
        <f>L2*(1+'KEEI BAU - Industry'!$AW$35)</f>
        <v>0</v>
      </c>
      <c r="N2" s="179">
        <f>M2*(1+'KEEI BAU - Industry'!$AW$35)</f>
        <v>0</v>
      </c>
      <c r="O2" s="179">
        <f>N2*(1+'KEEI BAU - Industry'!$AW$35)</f>
        <v>0</v>
      </c>
      <c r="P2" s="179">
        <f>O2*(1+'KEEI BAU - Industry'!$AW$35)</f>
        <v>0</v>
      </c>
      <c r="Q2" s="179">
        <f>P2*(1+'KEEI BAU - Industry'!$AW$35)</f>
        <v>0</v>
      </c>
      <c r="R2" s="179">
        <f>Q2*(1+'KEEI BAU - Industry'!$AW$35)</f>
        <v>0</v>
      </c>
      <c r="S2" s="179">
        <f>R2*(1+'KEEI BAU - Industry'!$AW$35)</f>
        <v>0</v>
      </c>
      <c r="T2" s="179">
        <f>S2*(1+'KEEI BAU - Industry'!$AW$35)</f>
        <v>0</v>
      </c>
      <c r="U2" s="179">
        <f>T2*(1+'KEEI BAU - Industry'!$AW$35)</f>
        <v>0</v>
      </c>
      <c r="V2" s="179">
        <f>U2*(1+'KEEI BAU - Industry'!$AW$35)</f>
        <v>0</v>
      </c>
      <c r="W2" s="179">
        <f>V2*(1+'KEEI BAU - Industry'!$AW$35)</f>
        <v>0</v>
      </c>
      <c r="X2" s="179">
        <f>W2*(1+'KEEI BAU - Industry'!$AW$35)</f>
        <v>0</v>
      </c>
      <c r="Y2" s="179">
        <f>X2*(1+'KEEI BAU - Industry'!$AW$35)</f>
        <v>0</v>
      </c>
      <c r="Z2" s="179">
        <f>Y2*(1+'KEEI BAU - Industry'!$AW$35)</f>
        <v>0</v>
      </c>
      <c r="AA2" s="179">
        <f>Z2*(1+'KEEI BAU - Industry'!$AW$35)</f>
        <v>0</v>
      </c>
      <c r="AB2" s="179">
        <f>AA2*(1+'KEEI BAU - Industry'!$AW$35)</f>
        <v>0</v>
      </c>
      <c r="AC2" s="179">
        <f>AB2*(1+'KEEI BAU - Industry'!$AW$35)</f>
        <v>0</v>
      </c>
      <c r="AD2" s="179">
        <f>AC2*(1+'KEEI BAU - Industry'!$AW$35)</f>
        <v>0</v>
      </c>
      <c r="AE2" s="179">
        <f>AD2*(1+'KEEI BAU - Industry'!$AW$35)</f>
        <v>0</v>
      </c>
      <c r="AF2" s="179">
        <f>AE2*(1+'KEEI BAU - Industry'!$AW$35)</f>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4">
        <f>'2019 KESIS Energy Balance'!BI53*(1+'KEEI BAU - Industry'!$AW$35)</f>
        <v>0</v>
      </c>
      <c r="C5" s="179">
        <f>B5*(1+'KEEI BAU - Industry'!$AW$35)</f>
        <v>0</v>
      </c>
      <c r="D5" s="179">
        <f>C5*(1+'KEEI BAU - Industry'!$AW$35)</f>
        <v>0</v>
      </c>
      <c r="E5" s="179">
        <f>D5*(1+'KEEI BAU - Industry'!$AW$35)</f>
        <v>0</v>
      </c>
      <c r="F5" s="179">
        <f>E5*(1+'KEEI BAU - Industry'!$AW$35)</f>
        <v>0</v>
      </c>
      <c r="G5" s="179">
        <f>F5*(1+'KEEI BAU - Industry'!$AW$35)</f>
        <v>0</v>
      </c>
      <c r="H5" s="179">
        <f>G5*(1+'KEEI BAU - Industry'!$AW$35)</f>
        <v>0</v>
      </c>
      <c r="I5" s="179">
        <f>H5*(1+'KEEI BAU - Industry'!$AW$35)</f>
        <v>0</v>
      </c>
      <c r="J5" s="179">
        <f>I5*(1+'KEEI BAU - Industry'!$AW$35)</f>
        <v>0</v>
      </c>
      <c r="K5" s="179">
        <f>J5*(1+'KEEI BAU - Industry'!$AW$35)</f>
        <v>0</v>
      </c>
      <c r="L5" s="179">
        <f>K5*(1+'KEEI BAU - Industry'!$AW$35)</f>
        <v>0</v>
      </c>
      <c r="M5" s="179">
        <f>L5*(1+'KEEI BAU - Industry'!$AW$35)</f>
        <v>0</v>
      </c>
      <c r="N5" s="179">
        <f>M5*(1+'KEEI BAU - Industry'!$AW$35)</f>
        <v>0</v>
      </c>
      <c r="O5" s="179">
        <f>N5*(1+'KEEI BAU - Industry'!$AW$35)</f>
        <v>0</v>
      </c>
      <c r="P5" s="179">
        <f>O5*(1+'KEEI BAU - Industry'!$AW$35)</f>
        <v>0</v>
      </c>
      <c r="Q5" s="179">
        <f>P5*(1+'KEEI BAU - Industry'!$AW$35)</f>
        <v>0</v>
      </c>
      <c r="R5" s="179">
        <f>Q5*(1+'KEEI BAU - Industry'!$AW$35)</f>
        <v>0</v>
      </c>
      <c r="S5" s="179">
        <f>R5*(1+'KEEI BAU - Industry'!$AW$35)</f>
        <v>0</v>
      </c>
      <c r="T5" s="179">
        <f>S5*(1+'KEEI BAU - Industry'!$AW$35)</f>
        <v>0</v>
      </c>
      <c r="U5" s="179">
        <f>T5*(1+'KEEI BAU - Industry'!$AW$35)</f>
        <v>0</v>
      </c>
      <c r="V5" s="179">
        <f>U5*(1+'KEEI BAU - Industry'!$AW$35)</f>
        <v>0</v>
      </c>
      <c r="W5" s="179">
        <f>V5*(1+'KEEI BAU - Industry'!$AW$35)</f>
        <v>0</v>
      </c>
      <c r="X5" s="179">
        <f>W5*(1+'KEEI BAU - Industry'!$AW$35)</f>
        <v>0</v>
      </c>
      <c r="Y5" s="179">
        <f>X5*(1+'KEEI BAU - Industry'!$AW$35)</f>
        <v>0</v>
      </c>
      <c r="Z5" s="179">
        <f>Y5*(1+'KEEI BAU - Industry'!$AW$35)</f>
        <v>0</v>
      </c>
      <c r="AA5" s="179">
        <f>Z5*(1+'KEEI BAU - Industry'!$AW$35)</f>
        <v>0</v>
      </c>
      <c r="AB5" s="179">
        <f>AA5*(1+'KEEI BAU - Industry'!$AW$35)</f>
        <v>0</v>
      </c>
      <c r="AC5" s="179">
        <f>AB5*(1+'KEEI BAU - Industry'!$AW$35)</f>
        <v>0</v>
      </c>
      <c r="AD5" s="179">
        <f>AC5*(1+'KEEI BAU - Industry'!$AW$35)</f>
        <v>0</v>
      </c>
      <c r="AE5" s="179">
        <f>AD5*(1+'KEEI BAU - Industry'!$AW$35)</f>
        <v>0</v>
      </c>
      <c r="AF5" s="179">
        <f>AE5*(1+'KEEI BAU - Industry'!$AW$35)</f>
        <v>0</v>
      </c>
    </row>
    <row r="6" spans="1:35">
      <c r="A6" s="4" t="s">
        <v>6</v>
      </c>
      <c r="B6" s="179">
        <f>'2019 KESIS Energy Balance'!BI55*(1+'KEEI BAU - Industry'!$AW$35)</f>
        <v>136.05075463216477</v>
      </c>
      <c r="C6" s="179">
        <f>B6*(1+'KEEI BAU - Industry'!$AW$35)</f>
        <v>138.14423449672361</v>
      </c>
      <c r="D6" s="179">
        <f>C6*(1+'KEEI BAU - Industry'!$AW$35)</f>
        <v>140.26992776542832</v>
      </c>
      <c r="E6" s="179">
        <f>D6*(1+'KEEI BAU - Industry'!$AW$35)</f>
        <v>142.42833012176942</v>
      </c>
      <c r="F6" s="179">
        <f>E6*(1+'KEEI BAU - Industry'!$AW$35)</f>
        <v>144.6199448765631</v>
      </c>
      <c r="G6" s="179">
        <f>F6*(1+'KEEI BAU - Industry'!$AW$35)</f>
        <v>146.84528308531654</v>
      </c>
      <c r="H6" s="179">
        <f>G6*(1+'KEEI BAU - Industry'!$AW$35)</f>
        <v>149.10486366739937</v>
      </c>
      <c r="I6" s="179">
        <f>H6*(1+'KEEI BAU - Industry'!$AW$35)</f>
        <v>151.39921352704872</v>
      </c>
      <c r="J6" s="179">
        <f>I6*(1+'KEEI BAU - Industry'!$AW$35)</f>
        <v>153.72886767623629</v>
      </c>
      <c r="K6" s="179">
        <f>J6*(1+'KEEI BAU - Industry'!$AW$35)</f>
        <v>156.09436935942614</v>
      </c>
      <c r="L6" s="179">
        <f>K6*(1+'KEEI BAU - Industry'!$AW$35)</f>
        <v>158.49627018025197</v>
      </c>
      <c r="M6" s="179">
        <f>L6*(1+'KEEI BAU - Industry'!$AW$35)</f>
        <v>160.9351302301439</v>
      </c>
      <c r="N6" s="179">
        <f>M6*(1+'KEEI BAU - Industry'!$AW$35)</f>
        <v>163.4115182189343</v>
      </c>
      <c r="O6" s="179">
        <f>N6*(1+'KEEI BAU - Industry'!$AW$35)</f>
        <v>165.92601160747338</v>
      </c>
      <c r="P6" s="179">
        <f>O6*(1+'KEEI BAU - Industry'!$AW$35)</f>
        <v>168.47919674228544</v>
      </c>
      <c r="Q6" s="179">
        <f>P6*(1+'KEEI BAU - Industry'!$AW$35)</f>
        <v>171.07166899229705</v>
      </c>
      <c r="R6" s="179">
        <f>Q6*(1+'KEEI BAU - Industry'!$AW$35)</f>
        <v>173.70403288766923</v>
      </c>
      <c r="S6" s="179">
        <f>R6*(1+'KEEI BAU - Industry'!$AW$35)</f>
        <v>176.37690226076592</v>
      </c>
      <c r="T6" s="179">
        <f>S6*(1+'KEEI BAU - Industry'!$AW$35)</f>
        <v>179.09090038929142</v>
      </c>
      <c r="U6" s="179">
        <f>T6*(1+'KEEI BAU - Industry'!$AW$35)</f>
        <v>181.84666014163062</v>
      </c>
      <c r="V6" s="179">
        <f>U6*(1+'KEEI BAU - Industry'!$AW$35)</f>
        <v>184.64482412442544</v>
      </c>
      <c r="W6" s="179">
        <f>V6*(1+'KEEI BAU - Industry'!$AW$35)</f>
        <v>187.48604483242221</v>
      </c>
      <c r="X6" s="179">
        <f>W6*(1+'KEEI BAU - Industry'!$AW$35)</f>
        <v>190.3709848006248</v>
      </c>
      <c r="Y6" s="179">
        <f>X6*(1+'KEEI BAU - Industry'!$AW$35)</f>
        <v>193.30031675878894</v>
      </c>
      <c r="Z6" s="179">
        <f>Y6*(1+'KEEI BAU - Industry'!$AW$35)</f>
        <v>196.27472378829395</v>
      </c>
      <c r="AA6" s="179">
        <f>Z6*(1+'KEEI BAU - Industry'!$AW$35)</f>
        <v>199.29489948142827</v>
      </c>
      <c r="AB6" s="179">
        <f>AA6*(1+'KEEI BAU - Industry'!$AW$35)</f>
        <v>202.3615481031259</v>
      </c>
      <c r="AC6" s="179">
        <f>AB6*(1+'KEEI BAU - Industry'!$AW$35)</f>
        <v>205.47538475519175</v>
      </c>
      <c r="AD6" s="179">
        <f>AC6*(1+'KEEI BAU - Industry'!$AW$35)</f>
        <v>208.63713554305383</v>
      </c>
      <c r="AE6" s="179">
        <f>AD6*(1+'KEEI BAU - Industry'!$AW$35)</f>
        <v>211.84753774508144</v>
      </c>
      <c r="AF6" s="179">
        <f>AE6*(1+'KEEI BAU - Industry'!$AW$35)</f>
        <v>215.10733998450871</v>
      </c>
    </row>
    <row r="7" spans="1:35">
      <c r="A7" s="4" t="s">
        <v>7</v>
      </c>
      <c r="B7" s="179">
        <f>'2019 KESIS Energy Balance'!BI56*(1+'KEEI BAU - Industry'!$AW$35)</f>
        <v>256.94075862500199</v>
      </c>
      <c r="C7" s="179">
        <f>B7*(1+'KEEI BAU - Industry'!$AW$35)</f>
        <v>260.89443242872488</v>
      </c>
      <c r="D7" s="179">
        <f>C7*(1+'KEEI BAU - Industry'!$AW$35)</f>
        <v>264.90894335548694</v>
      </c>
      <c r="E7" s="179">
        <f>D7*(1+'KEEI BAU - Industry'!$AW$35)</f>
        <v>268.98522753601702</v>
      </c>
      <c r="F7" s="179">
        <f>E7*(1+'KEEI BAU - Industry'!$AW$35)</f>
        <v>273.12423550574795</v>
      </c>
      <c r="G7" s="179">
        <f>F7*(1+'KEEI BAU - Industry'!$AW$35)</f>
        <v>277.32693242646855</v>
      </c>
      <c r="H7" s="179">
        <f>G7*(1+'KEEI BAU - Industry'!$AW$35)</f>
        <v>281.59429831138681</v>
      </c>
      <c r="I7" s="179">
        <f>H7*(1+'KEEI BAU - Industry'!$AW$35)</f>
        <v>285.92732825365584</v>
      </c>
      <c r="J7" s="179">
        <f>I7*(1+'KEEI BAU - Industry'!$AW$35)</f>
        <v>290.32703265841644</v>
      </c>
      <c r="K7" s="179">
        <f>J7*(1+'KEEI BAU - Industry'!$AW$35)</f>
        <v>294.79443747841015</v>
      </c>
      <c r="L7" s="179">
        <f>K7*(1+'KEEI BAU - Industry'!$AW$35)</f>
        <v>299.33058445321791</v>
      </c>
      <c r="M7" s="179">
        <f>L7*(1+'KEEI BAU - Industry'!$AW$35)</f>
        <v>303.93653135217983</v>
      </c>
      <c r="N7" s="179">
        <f>M7*(1+'KEEI BAU - Industry'!$AW$35)</f>
        <v>308.61335222105299</v>
      </c>
      <c r="O7" s="179">
        <f>N7*(1+'KEEI BAU - Industry'!$AW$35)</f>
        <v>313.36213763246474</v>
      </c>
      <c r="P7" s="179">
        <f>O7*(1+'KEEI BAU - Industry'!$AW$35)</f>
        <v>318.18399494021975</v>
      </c>
      <c r="Q7" s="179">
        <f>P7*(1+'KEEI BAU - Industry'!$AW$35)</f>
        <v>323.08004853752016</v>
      </c>
      <c r="R7" s="179">
        <f>Q7*(1+'KEEI BAU - Industry'!$AW$35)</f>
        <v>328.05144011915928</v>
      </c>
      <c r="S7" s="179">
        <f>R7*(1+'KEEI BAU - Industry'!$AW$35)</f>
        <v>333.09932894774965</v>
      </c>
      <c r="T7" s="179">
        <f>S7*(1+'KEEI BAU - Industry'!$AW$35)</f>
        <v>338.22489212404764</v>
      </c>
      <c r="U7" s="179">
        <f>T7*(1+'KEEI BAU - Industry'!$AW$35)</f>
        <v>343.42932486143786</v>
      </c>
      <c r="V7" s="179">
        <f>U7*(1+'KEEI BAU - Industry'!$AW$35)</f>
        <v>348.71384076464096</v>
      </c>
      <c r="W7" s="179">
        <f>V7*(1+'KEEI BAU - Industry'!$AW$35)</f>
        <v>354.07967211271028</v>
      </c>
      <c r="X7" s="179">
        <f>W7*(1+'KEEI BAU - Industry'!$AW$35)</f>
        <v>359.5280701463829</v>
      </c>
      <c r="Y7" s="179">
        <f>X7*(1+'KEEI BAU - Industry'!$AW$35)</f>
        <v>365.06030535985235</v>
      </c>
      <c r="Z7" s="179">
        <f>Y7*(1+'KEEI BAU - Industry'!$AW$35)</f>
        <v>370.67766779703118</v>
      </c>
      <c r="AA7" s="179">
        <f>Z7*(1+'KEEI BAU - Industry'!$AW$35)</f>
        <v>376.38146735237194</v>
      </c>
      <c r="AB7" s="179">
        <f>AA7*(1+'KEEI BAU - Industry'!$AW$35)</f>
        <v>382.17303407631732</v>
      </c>
      <c r="AC7" s="179">
        <f>AB7*(1+'KEEI BAU - Industry'!$AW$35)</f>
        <v>388.05371848545019</v>
      </c>
      <c r="AD7" s="179">
        <f>AC7*(1+'KEEI BAU - Industry'!$AW$35)</f>
        <v>394.02489187741622</v>
      </c>
      <c r="AE7" s="179">
        <f>AD7*(1+'KEEI BAU - Industry'!$AW$35)</f>
        <v>400.08794665069223</v>
      </c>
      <c r="AF7" s="179">
        <f>AE7*(1+'KEEI BAU - Industry'!$AW$35)</f>
        <v>406.2442966292752</v>
      </c>
    </row>
    <row r="8" spans="1:35">
      <c r="A8" s="4" t="s">
        <v>8</v>
      </c>
      <c r="B8" s="179">
        <f>'2019 KESIS Energy Balance'!BI57*(1+'KEEI BAU - Industry'!$AW$35)</f>
        <v>8.8765174528833288</v>
      </c>
      <c r="C8" s="179">
        <f>B8*(1+'KEEI BAU - Industry'!$AW$35)</f>
        <v>9.0131047919632046</v>
      </c>
      <c r="D8" s="179">
        <f>C8*(1+'KEEI BAU - Industry'!$AW$35)</f>
        <v>9.1517938675964015</v>
      </c>
      <c r="E8" s="179">
        <f>D8*(1+'KEEI BAU - Industry'!$AW$35)</f>
        <v>9.292617020236797</v>
      </c>
      <c r="F8" s="179">
        <f>E8*(1+'KEEI BAU - Industry'!$AW$35)</f>
        <v>9.4356070879767326</v>
      </c>
      <c r="G8" s="179">
        <f>F8*(1+'KEEI BAU - Industry'!$AW$35)</f>
        <v>9.5807974142044277</v>
      </c>
      <c r="H8" s="179">
        <f>G8*(1+'KEEI BAU - Industry'!$AW$35)</f>
        <v>9.7282218553792106</v>
      </c>
      <c r="I8" s="179">
        <f>H8*(1+'KEEI BAU - Industry'!$AW$35)</f>
        <v>9.8779147889264003</v>
      </c>
      <c r="J8" s="179">
        <f>I8*(1+'KEEI BAU - Industry'!$AW$35)</f>
        <v>10.029911121253663</v>
      </c>
      <c r="K8" s="179">
        <f>J8*(1+'KEEI BAU - Industry'!$AW$35)</f>
        <v>10.184246295890727</v>
      </c>
      <c r="L8" s="179">
        <f>K8*(1+'KEEI BAU - Industry'!$AW$35)</f>
        <v>10.340956301754339</v>
      </c>
      <c r="M8" s="179">
        <f>L8*(1+'KEEI BAU - Industry'!$AW$35)</f>
        <v>10.500077681540406</v>
      </c>
      <c r="N8" s="179">
        <f>M8*(1+'KEEI BAU - Industry'!$AW$35)</f>
        <v>10.661647540245268</v>
      </c>
      <c r="O8" s="179">
        <f>N8*(1+'KEEI BAU - Industry'!$AW$35)</f>
        <v>10.825703553818087</v>
      </c>
      <c r="P8" s="179">
        <f>O8*(1+'KEEI BAU - Industry'!$AW$35)</f>
        <v>10.992283977946387</v>
      </c>
      <c r="Q8" s="179">
        <f>P8*(1+'KEEI BAU - Industry'!$AW$35)</f>
        <v>11.161427656976766</v>
      </c>
      <c r="R8" s="179">
        <f>Q8*(1+'KEEI BAU - Industry'!$AW$35)</f>
        <v>11.333174032972883</v>
      </c>
      <c r="S8" s="179">
        <f>R8*(1+'KEEI BAU - Industry'!$AW$35)</f>
        <v>11.507563154912827</v>
      </c>
      <c r="T8" s="179">
        <f>S8*(1+'KEEI BAU - Industry'!$AW$35)</f>
        <v>11.684635688028008</v>
      </c>
      <c r="U8" s="179">
        <f>T8*(1+'KEEI BAU - Industry'!$AW$35)</f>
        <v>11.864432923285749</v>
      </c>
      <c r="V8" s="179">
        <f>U8*(1+'KEEI BAU - Industry'!$AW$35)</f>
        <v>12.04699678701779</v>
      </c>
      <c r="W8" s="179">
        <f>V8*(1+'KEEI BAU - Industry'!$AW$35)</f>
        <v>12.232369850696957</v>
      </c>
      <c r="X8" s="179">
        <f>W8*(1+'KEEI BAU - Industry'!$AW$35)</f>
        <v>12.420595340864262</v>
      </c>
      <c r="Y8" s="179">
        <f>X8*(1+'KEEI BAU - Industry'!$AW$35)</f>
        <v>12.61171714920876</v>
      </c>
      <c r="Z8" s="179">
        <f>Y8*(1+'KEEI BAU - Industry'!$AW$35)</f>
        <v>12.805779842802508</v>
      </c>
      <c r="AA8" s="179">
        <f>Z8*(1+'KEEI BAU - Industry'!$AW$35)</f>
        <v>13.002828674493021</v>
      </c>
      <c r="AB8" s="179">
        <f>AA8*(1+'KEEI BAU - Industry'!$AW$35)</f>
        <v>13.202909593455628</v>
      </c>
      <c r="AC8" s="179">
        <f>AB8*(1+'KEEI BAU - Industry'!$AW$35)</f>
        <v>13.406069255908214</v>
      </c>
      <c r="AD8" s="179">
        <f>AC8*(1+'KEEI BAU - Industry'!$AW$35)</f>
        <v>13.612355035990834</v>
      </c>
      <c r="AE8" s="179">
        <f>AD8*(1+'KEEI BAU - Industry'!$AW$35)</f>
        <v>13.821815036812733</v>
      </c>
      <c r="AF8" s="179">
        <f>AE8*(1+'KEEI BAU - Industry'!$AW$35)</f>
        <v>14.03449810166935</v>
      </c>
    </row>
    <row r="9" spans="1:35">
      <c r="A9" s="4" t="s">
        <v>9</v>
      </c>
      <c r="B9" s="179">
        <f>'2019 KESIS Energy Balance'!BI58*(1+'KEEI BAU - Industry'!$AW$35)</f>
        <v>259.40713484246407</v>
      </c>
      <c r="C9" s="179">
        <f>B9*(1+'KEEI BAU - Industry'!$AW$35)</f>
        <v>263.39875998988691</v>
      </c>
      <c r="D9" s="179">
        <f>C9*(1+'KEEI BAU - Industry'!$AW$35)</f>
        <v>267.45180623633701</v>
      </c>
      <c r="E9" s="179">
        <f>D9*(1+'KEEI BAU - Industry'!$AW$35)</f>
        <v>271.56721869846893</v>
      </c>
      <c r="F9" s="179">
        <f>E9*(1+'KEEI BAU - Industry'!$AW$35)</f>
        <v>275.74595703591206</v>
      </c>
      <c r="G9" s="179">
        <f>F9*(1+'KEEI BAU - Industry'!$AW$35)</f>
        <v>279.98899567505032</v>
      </c>
      <c r="H9" s="179">
        <f>G9*(1+'KEEI BAU - Industry'!$AW$35)</f>
        <v>284.29732403624558</v>
      </c>
      <c r="I9" s="179">
        <f>H9*(1+'KEEI BAU - Industry'!$AW$35)</f>
        <v>288.67194676455739</v>
      </c>
      <c r="J9" s="179">
        <f>I9*(1+'KEEI BAU - Industry'!$AW$35)</f>
        <v>293.11388396401287</v>
      </c>
      <c r="K9" s="179">
        <f>J9*(1+'KEEI BAU - Industry'!$AW$35)</f>
        <v>297.62417143548146</v>
      </c>
      <c r="L9" s="179">
        <f>K9*(1+'KEEI BAU - Industry'!$AW$35)</f>
        <v>302.2038609182099</v>
      </c>
      <c r="M9" s="179">
        <f>L9*(1+'KEEI BAU - Industry'!$AW$35)</f>
        <v>306.85402033507393</v>
      </c>
      <c r="N9" s="179">
        <f>M9*(1+'KEEI BAU - Industry'!$AW$35)</f>
        <v>311.57573404160371</v>
      </c>
      <c r="O9" s="179">
        <f>N9*(1+'KEEI BAU - Industry'!$AW$35)</f>
        <v>316.37010307884117</v>
      </c>
      <c r="P9" s="179">
        <f>O9*(1+'KEEI BAU - Industry'!$AW$35)</f>
        <v>321.23824543008823</v>
      </c>
      <c r="Q9" s="179">
        <f>P9*(1+'KEEI BAU - Industry'!$AW$35)</f>
        <v>326.18129628160563</v>
      </c>
      <c r="R9" s="179">
        <f>Q9*(1+'KEEI BAU - Industry'!$AW$35)</f>
        <v>331.20040828732328</v>
      </c>
      <c r="S9" s="179">
        <f>R9*(1+'KEEI BAU - Industry'!$AW$35)</f>
        <v>336.29675183762402</v>
      </c>
      <c r="T9" s="179">
        <f>S9*(1+'KEEI BAU - Industry'!$AW$35)</f>
        <v>341.47151533226298</v>
      </c>
      <c r="U9" s="179">
        <f>T9*(1+'KEEI BAU - Industry'!$AW$35)</f>
        <v>346.72590545748676</v>
      </c>
      <c r="V9" s="179">
        <f>U9*(1+'KEEI BAU - Industry'!$AW$35)</f>
        <v>352.06114746741662</v>
      </c>
      <c r="W9" s="179">
        <f>V9*(1+'KEEI BAU - Industry'!$AW$35)</f>
        <v>357.47848546976149</v>
      </c>
      <c r="X9" s="179">
        <f>W9*(1+'KEEI BAU - Industry'!$AW$35)</f>
        <v>362.97918271592738</v>
      </c>
      <c r="Y9" s="179">
        <f>X9*(1+'KEEI BAU - Industry'!$AW$35)</f>
        <v>368.56452189559093</v>
      </c>
      <c r="Z9" s="179">
        <f>Y9*(1+'KEEI BAU - Industry'!$AW$35)</f>
        <v>374.23580543580562</v>
      </c>
      <c r="AA9" s="179">
        <f>Z9*(1+'KEEI BAU - Industry'!$AW$35)</f>
        <v>379.99435580471038</v>
      </c>
      <c r="AB9" s="179">
        <f>AA9*(1+'KEEI BAU - Industry'!$AW$35)</f>
        <v>385.84151581991182</v>
      </c>
      <c r="AC9" s="179">
        <f>AB9*(1+'KEEI BAU - Industry'!$AW$35)</f>
        <v>391.77864896161134</v>
      </c>
      <c r="AD9" s="179">
        <f>AC9*(1+'KEEI BAU - Industry'!$AW$35)</f>
        <v>397.80713969055068</v>
      </c>
      <c r="AE9" s="179">
        <f>AD9*(1+'KEEI BAU - Industry'!$AW$35)</f>
        <v>403.92839377084982</v>
      </c>
      <c r="AF9" s="179">
        <f>AE9*(1+'KEEI BAU - Industry'!$AW$35)</f>
        <v>410.14383859781265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179">
        <f>'2019 KESIS Energy Balance'!BI59*(1+'KEEI BAU - Industry'!$AW$7)*'Petrochemicals Split'!$J$6</f>
        <v>1386.1483780153455</v>
      </c>
      <c r="C11" s="179">
        <f>B11*(1+'KEEI BAU - Industry'!$AW$7)</f>
        <v>1396.7538310744858</v>
      </c>
      <c r="D11" s="179">
        <f>C11*(1+'KEEI BAU - Industry'!$AW$7)</f>
        <v>1407.4404266984291</v>
      </c>
      <c r="E11" s="179">
        <f>D11*(1+'KEEI BAU - Industry'!$AW$7)</f>
        <v>1418.2087857108013</v>
      </c>
      <c r="F11" s="179">
        <f>E11*(1+'KEEI BAU - Industry'!$AW$7)</f>
        <v>1429.0595336851641</v>
      </c>
      <c r="G11" s="179">
        <f>F11*(1+'KEEI BAU - Industry'!$AW$7)</f>
        <v>1439.9933009813569</v>
      </c>
      <c r="H11" s="179">
        <f>G11*(1+'KEEI BAU - Industry'!$AW$7)</f>
        <v>1451.0107227821168</v>
      </c>
      <c r="I11" s="179">
        <f>H11*(1+'KEEI BAU - Industry'!$AW$7)</f>
        <v>1462.1124391299784</v>
      </c>
      <c r="J11" s="179">
        <f>I11*(1+'KEEI BAU - Industry'!$AW$7)</f>
        <v>1473.2990949644568</v>
      </c>
      <c r="K11" s="179">
        <f>J11*(1+'KEEI BAU - Industry'!$AW$7)</f>
        <v>1484.5713401595137</v>
      </c>
      <c r="L11" s="179">
        <f>K11*(1+'KEEI BAU - Industry'!$AW$7)</f>
        <v>1495.9298295613116</v>
      </c>
      <c r="M11" s="179">
        <f>L11*(1+'KEEI BAU - Industry'!$AW$7)</f>
        <v>1507.3752230262562</v>
      </c>
      <c r="N11" s="179">
        <f>M11*(1+'KEEI BAU - Industry'!$AW$7)</f>
        <v>1518.9081854593292</v>
      </c>
      <c r="O11" s="179">
        <f>N11*(1+'KEEI BAU - Industry'!$AW$7)</f>
        <v>1530.529386852716</v>
      </c>
      <c r="P11" s="179">
        <f>O11*(1+'KEEI BAU - Industry'!$AW$7)</f>
        <v>1542.2395023247275</v>
      </c>
      <c r="Q11" s="179">
        <f>P11*(1+'KEEI BAU - Industry'!$AW$7)</f>
        <v>1554.0392121590203</v>
      </c>
      <c r="R11" s="179">
        <f>Q11*(1+'KEEI BAU - Industry'!$AW$7)</f>
        <v>1565.929201844117</v>
      </c>
      <c r="S11" s="179">
        <f>R11*(1+'KEEI BAU - Industry'!$AW$7)</f>
        <v>1577.9101621132281</v>
      </c>
      <c r="T11" s="179">
        <f>S11*(1+'KEEI BAU - Industry'!$AW$7)</f>
        <v>1589.9827889843805</v>
      </c>
      <c r="U11" s="179">
        <f>T11*(1+'KEEI BAU - Industry'!$AW$7)</f>
        <v>1602.1477838008504</v>
      </c>
      <c r="V11" s="179">
        <f>U11*(1+'KEEI BAU - Industry'!$AW$7)</f>
        <v>1614.4058532719077</v>
      </c>
      <c r="W11" s="179">
        <f>V11*(1+'KEEI BAU - Industry'!$AW$7)</f>
        <v>1626.7577095138713</v>
      </c>
      <c r="X11" s="179">
        <f>W11*(1+'KEEI BAU - Industry'!$AW$7)</f>
        <v>1639.2040700914781</v>
      </c>
      <c r="Y11" s="179">
        <f>X11*(1+'KEEI BAU - Industry'!$AW$7)</f>
        <v>1651.7456580595697</v>
      </c>
      <c r="Z11" s="179">
        <f>Y11*(1+'KEEI BAU - Industry'!$AW$7)</f>
        <v>1664.3832020050963</v>
      </c>
      <c r="AA11" s="179">
        <f>Z11*(1+'KEEI BAU - Industry'!$AW$7)</f>
        <v>1677.1174360894443</v>
      </c>
      <c r="AB11" s="179">
        <f>AA11*(1+'KEEI BAU - Industry'!$AW$7)</f>
        <v>1689.949100091085</v>
      </c>
      <c r="AC11" s="179">
        <f>AB11*(1+'KEEI BAU - Industry'!$AW$7)</f>
        <v>1702.8789394485525</v>
      </c>
      <c r="AD11" s="179">
        <f>AC11*(1+'KEEI BAU - Industry'!$AW$7)</f>
        <v>1715.9077053037474</v>
      </c>
      <c r="AE11" s="179">
        <f>AD11*(1+'KEEI BAU - Industry'!$AW$7)</f>
        <v>1729.0361545455751</v>
      </c>
      <c r="AF11" s="179">
        <f>AE11*(1+'KEEI BAU - Industry'!$AW$7)</f>
        <v>1742.2650498539144</v>
      </c>
    </row>
    <row r="12" spans="1:35">
      <c r="A12" s="4" t="s">
        <v>12</v>
      </c>
      <c r="B12" s="179">
        <f>'2019 KESIS Energy Balance'!BI59*(1+'KEEI BAU - Industry'!$AW$7)*'Petrochemicals Split'!$J$7</f>
        <v>989.65593612199496</v>
      </c>
      <c r="C12" s="179">
        <f>B12*(1+'KEEI BAU - Industry'!$AW$7)</f>
        <v>997.22781640675123</v>
      </c>
      <c r="D12" s="179">
        <f>C12*(1+'KEEI BAU - Industry'!$AW$7)</f>
        <v>1004.8576293213782</v>
      </c>
      <c r="E12" s="179">
        <f>D12*(1+'KEEI BAU - Industry'!$AW$7)</f>
        <v>1012.5458181097569</v>
      </c>
      <c r="F12" s="179">
        <f>E12*(1+'KEEI BAU - Industry'!$AW$7)</f>
        <v>1020.2928294070373</v>
      </c>
      <c r="G12" s="179">
        <f>F12*(1+'KEEI BAU - Industry'!$AW$7)</f>
        <v>1028.0991132655854</v>
      </c>
      <c r="H12" s="179">
        <f>G12*(1+'KEEI BAU - Industry'!$AW$7)</f>
        <v>1035.9651231811279</v>
      </c>
      <c r="I12" s="179">
        <f>H12*(1+'KEEI BAU - Industry'!$AW$7)</f>
        <v>1043.8913161190981</v>
      </c>
      <c r="J12" s="179">
        <f>I12*(1+'KEEI BAU - Industry'!$AW$7)</f>
        <v>1051.8781525411819</v>
      </c>
      <c r="K12" s="179">
        <f>J12*(1+'KEEI BAU - Industry'!$AW$7)</f>
        <v>1059.9260964320683</v>
      </c>
      <c r="L12" s="179">
        <f>K12*(1+'KEEI BAU - Industry'!$AW$7)</f>
        <v>1068.035615326404</v>
      </c>
      <c r="M12" s="179">
        <f>L12*(1+'KEEI BAU - Industry'!$AW$7)</f>
        <v>1076.2071803359536</v>
      </c>
      <c r="N12" s="179">
        <f>M12*(1+'KEEI BAU - Industry'!$AW$7)</f>
        <v>1084.4412661769691</v>
      </c>
      <c r="O12" s="179">
        <f>N12*(1+'KEEI BAU - Industry'!$AW$7)</f>
        <v>1092.7383511977671</v>
      </c>
      <c r="P12" s="179">
        <f>O12*(1+'KEEI BAU - Industry'!$AW$7)</f>
        <v>1101.0989174065182</v>
      </c>
      <c r="Q12" s="179">
        <f>P12*(1+'KEEI BAU - Industry'!$AW$7)</f>
        <v>1109.5234504992488</v>
      </c>
      <c r="R12" s="179">
        <f>Q12*(1+'KEEI BAU - Industry'!$AW$7)</f>
        <v>1118.0124398880564</v>
      </c>
      <c r="S12" s="179">
        <f>R12*(1+'KEEI BAU - Industry'!$AW$7)</f>
        <v>1126.5663787295421</v>
      </c>
      <c r="T12" s="179">
        <f>S12*(1+'KEEI BAU - Industry'!$AW$7)</f>
        <v>1135.1857639534589</v>
      </c>
      <c r="U12" s="179">
        <f>T12*(1+'KEEI BAU - Industry'!$AW$7)</f>
        <v>1143.8710962915814</v>
      </c>
      <c r="V12" s="179">
        <f>U12*(1+'KEEI BAU - Industry'!$AW$7)</f>
        <v>1152.6228803067941</v>
      </c>
      <c r="W12" s="179">
        <f>V12*(1+'KEEI BAU - Industry'!$AW$7)</f>
        <v>1161.4416244224037</v>
      </c>
      <c r="X12" s="179">
        <f>W12*(1+'KEEI BAU - Industry'!$AW$7)</f>
        <v>1170.3278409516756</v>
      </c>
      <c r="Y12" s="179">
        <f>X12*(1+'KEEI BAU - Industry'!$AW$7)</f>
        <v>1179.2820461275955</v>
      </c>
      <c r="Z12" s="179">
        <f>Y12*(1+'KEEI BAU - Industry'!$AW$7)</f>
        <v>1188.3047601328597</v>
      </c>
      <c r="AA12" s="179">
        <f>Z12*(1+'KEEI BAU - Industry'!$AW$7)</f>
        <v>1197.3965071300938</v>
      </c>
      <c r="AB12" s="179">
        <f>AA12*(1+'KEEI BAU - Industry'!$AW$7)</f>
        <v>1206.5578152923042</v>
      </c>
      <c r="AC12" s="179">
        <f>AB12*(1+'KEEI BAU - Industry'!$AW$7)</f>
        <v>1215.7892168335609</v>
      </c>
      <c r="AD12" s="179">
        <f>AC12*(1+'KEEI BAU - Industry'!$AW$7)</f>
        <v>1225.0912480399161</v>
      </c>
      <c r="AE12" s="179">
        <f>AD12*(1+'KEEI BAU - Industry'!$AW$7)</f>
        <v>1234.4644493005585</v>
      </c>
      <c r="AF12" s="179">
        <f>AE12*(1+'KEEI BAU - Industry'!$AW$7)</f>
        <v>1243.9093651392072</v>
      </c>
    </row>
    <row r="13" spans="1:35">
      <c r="A13" s="4" t="s">
        <v>13</v>
      </c>
      <c r="B13" s="179">
        <f>'2019 KESIS Energy Balance'!BI60*'Others Split'!$J$12*(1+'KEEI BAU - Industry'!$AW$35)</f>
        <v>7.9252755017212131E-6</v>
      </c>
      <c r="C13" s="179">
        <f>B13*(1+'KEEI BAU - Industry'!$AW$35)</f>
        <v>8.0472256131248021E-6</v>
      </c>
      <c r="D13" s="179">
        <f>C13*(1+'KEEI BAU - Industry'!$AW$35)</f>
        <v>8.1710522308615936E-6</v>
      </c>
      <c r="E13" s="179">
        <f>D13*(1+'KEEI BAU - Industry'!$AW$35)</f>
        <v>8.2967842296573079E-6</v>
      </c>
      <c r="F13" s="179">
        <f>E13*(1+'KEEI BAU - Industry'!$AW$35)</f>
        <v>8.4244509285472716E-6</v>
      </c>
      <c r="G13" s="179">
        <f>F13*(1+'KEEI BAU - Industry'!$AW$35)</f>
        <v>8.5540820977132252E-6</v>
      </c>
      <c r="H13" s="179">
        <f>G13*(1+'KEEI BAU - Industry'!$AW$35)</f>
        <v>8.6857079654253339E-6</v>
      </c>
      <c r="I13" s="179">
        <f>H13*(1+'KEEI BAU - Industry'!$AW$35)</f>
        <v>8.8193592250910234E-6</v>
      </c>
      <c r="J13" s="179">
        <f>I13*(1+'KEEI BAU - Industry'!$AW$35)</f>
        <v>8.9550670424122693E-6</v>
      </c>
      <c r="K13" s="179">
        <f>J13*(1+'KEEI BAU - Industry'!$AW$35)</f>
        <v>9.0928630626530309E-6</v>
      </c>
      <c r="L13" s="179">
        <f>K13*(1+'KEEI BAU - Industry'!$AW$35)</f>
        <v>9.2327794180185064E-6</v>
      </c>
      <c r="M13" s="179">
        <f>L13*(1+'KEEI BAU - Industry'!$AW$35)</f>
        <v>9.374848735147935E-6</v>
      </c>
      <c r="N13" s="179">
        <f>M13*(1+'KEEI BAU - Industry'!$AW$35)</f>
        <v>9.5191041427226996E-6</v>
      </c>
      <c r="O13" s="179">
        <f>N13*(1+'KEEI BAU - Industry'!$AW$35)</f>
        <v>9.665579279191494E-6</v>
      </c>
      <c r="P13" s="179">
        <f>O13*(1+'KEEI BAU - Industry'!$AW$35)</f>
        <v>9.8143083006143617E-6</v>
      </c>
      <c r="Q13" s="179">
        <f>P13*(1+'KEEI BAU - Industry'!$AW$35)</f>
        <v>9.965325888627443E-6</v>
      </c>
      <c r="R13" s="179">
        <f>Q13*(1+'KEEI BAU - Industry'!$AW$35)</f>
        <v>1.0118667258530263E-5</v>
      </c>
      <c r="S13" s="179">
        <f>R13*(1+'KEEI BAU - Industry'!$AW$35)</f>
        <v>1.0274368167497481E-5</v>
      </c>
      <c r="T13" s="179">
        <f>S13*(1+'KEEI BAU - Industry'!$AW$35)</f>
        <v>1.0432464922916986E-5</v>
      </c>
      <c r="U13" s="179">
        <f>T13*(1+'KEEI BAU - Industry'!$AW$35)</f>
        <v>1.0592994390856298E-5</v>
      </c>
      <c r="V13" s="179">
        <f>U13*(1+'KEEI BAU - Industry'!$AW$35)</f>
        <v>1.0755994004659246E-5</v>
      </c>
      <c r="W13" s="179">
        <f>V13*(1+'KEEI BAU - Industry'!$AW$35)</f>
        <v>1.092150177367493E-5</v>
      </c>
      <c r="X13" s="179">
        <f>W13*(1+'KEEI BAU - Industry'!$AW$35)</f>
        <v>1.1089556292120995E-5</v>
      </c>
      <c r="Y13" s="179">
        <f>X13*(1+'KEEI BAU - Industry'!$AW$35)</f>
        <v>1.1260196748083292E-5</v>
      </c>
      <c r="Z13" s="179">
        <f>Y13*(1+'KEEI BAU - Industry'!$AW$35)</f>
        <v>1.143346293265402E-5</v>
      </c>
      <c r="AA13" s="179">
        <f>Z13*(1+'KEEI BAU - Industry'!$AW$35)</f>
        <v>1.160939524921048E-5</v>
      </c>
      <c r="AB13" s="179">
        <f>AA13*(1+'KEEI BAU - Industry'!$AW$35)</f>
        <v>1.1788034722836609E-5</v>
      </c>
      <c r="AC13" s="179">
        <f>AB13*(1+'KEEI BAU - Industry'!$AW$35)</f>
        <v>1.1969423009889481E-5</v>
      </c>
      <c r="AD13" s="179">
        <f>AC13*(1+'KEEI BAU - Industry'!$AW$35)</f>
        <v>1.2153602407713026E-5</v>
      </c>
      <c r="AE13" s="179">
        <f>AD13*(1+'KEEI BAU - Industry'!$AW$35)</f>
        <v>1.2340615864501204E-5</v>
      </c>
      <c r="AF13" s="179">
        <f>AE13*(1+'KEEI BAU - Industry'!$AW$35)</f>
        <v>1.2530506989312952E-5</v>
      </c>
    </row>
    <row r="14" spans="1:35">
      <c r="A14" s="4" t="s">
        <v>14</v>
      </c>
      <c r="B14" s="179">
        <f>'2019 KESIS Energy Balance'!BI60*'Others Split'!$J$13*(1+'KEEI BAU - Industry'!$AW$35)</f>
        <v>1.6590243383603068E-4</v>
      </c>
      <c r="C14" s="179">
        <f>B14*(1+'KEEI BAU - Industry'!$AW$35)</f>
        <v>1.6845525616807915E-4</v>
      </c>
      <c r="D14" s="179">
        <f>C14*(1+'KEEI BAU - Industry'!$AW$35)</f>
        <v>1.7104736003270264E-4</v>
      </c>
      <c r="E14" s="179">
        <f>D14*(1+'KEEI BAU - Industry'!$AW$35)</f>
        <v>1.7367934987415961E-4</v>
      </c>
      <c r="F14" s="179">
        <f>E14*(1+'KEEI BAU - Industry'!$AW$35)</f>
        <v>1.7635183943758953E-4</v>
      </c>
      <c r="G14" s="179">
        <f>F14*(1+'KEEI BAU - Industry'!$AW$35)</f>
        <v>1.7906545191213017E-4</v>
      </c>
      <c r="H14" s="179">
        <f>G14*(1+'KEEI BAU - Industry'!$AW$35)</f>
        <v>1.81820820076237E-4</v>
      </c>
      <c r="I14" s="179">
        <f>H14*(1+'KEEI BAU - Industry'!$AW$35)</f>
        <v>1.8461858644523875E-4</v>
      </c>
      <c r="J14" s="179">
        <f>I14*(1+'KEEI BAU - Industry'!$AW$35)</f>
        <v>1.8745940342116348E-4</v>
      </c>
      <c r="K14" s="179">
        <f>J14*(1+'KEEI BAU - Industry'!$AW$35)</f>
        <v>1.9034393344487008E-4</v>
      </c>
      <c r="L14" s="179">
        <f>K14*(1+'KEEI BAU - Industry'!$AW$35)</f>
        <v>1.9327284915052071E-4</v>
      </c>
      <c r="M14" s="179">
        <f>L14*(1+'KEEI BAU - Industry'!$AW$35)</f>
        <v>1.9624683352243008E-4</v>
      </c>
      <c r="N14" s="179">
        <f>M14*(1+'KEEI BAU - Industry'!$AW$35)</f>
        <v>1.9926658005432849E-4</v>
      </c>
      <c r="O14" s="179">
        <f>N14*(1+'KEEI BAU - Industry'!$AW$35)</f>
        <v>2.0233279291107523E-4</v>
      </c>
      <c r="P14" s="179">
        <f>O14*(1+'KEEI BAU - Industry'!$AW$35)</f>
        <v>2.0544618709286062E-4</v>
      </c>
      <c r="Q14" s="179">
        <f>P14*(1+'KEEI BAU - Industry'!$AW$35)</f>
        <v>2.0860748860193444E-4</v>
      </c>
      <c r="R14" s="179">
        <f>Q14*(1+'KEEI BAU - Industry'!$AW$35)</f>
        <v>2.1181743461190015E-4</v>
      </c>
      <c r="S14" s="179">
        <f>R14*(1+'KEEI BAU - Industry'!$AW$35)</f>
        <v>2.150767736396139E-4</v>
      </c>
      <c r="T14" s="179">
        <f>S14*(1+'KEEI BAU - Industry'!$AW$35)</f>
        <v>2.1838626571972887E-4</v>
      </c>
      <c r="U14" s="179">
        <f>T14*(1+'KEEI BAU - Industry'!$AW$35)</f>
        <v>2.2174668258192513E-4</v>
      </c>
      <c r="V14" s="179">
        <f>U14*(1+'KEEI BAU - Industry'!$AW$35)</f>
        <v>2.2515880783086686E-4</v>
      </c>
      <c r="W14" s="179">
        <f>V14*(1+'KEEI BAU - Industry'!$AW$35)</f>
        <v>2.2862343712892852E-4</v>
      </c>
      <c r="X14" s="179">
        <f>W14*(1+'KEEI BAU - Industry'!$AW$35)</f>
        <v>2.3214137838173282E-4</v>
      </c>
      <c r="Y14" s="179">
        <f>X14*(1+'KEEI BAU - Industry'!$AW$35)</f>
        <v>2.3571345192654358E-4</v>
      </c>
      <c r="Z14" s="179">
        <f>Y14*(1+'KEEI BAU - Industry'!$AW$35)</f>
        <v>2.3934049072355749E-4</v>
      </c>
      <c r="AA14" s="179">
        <f>Z14*(1+'KEEI BAU - Industry'!$AW$35)</f>
        <v>2.4302334055013937E-4</v>
      </c>
      <c r="AB14" s="179">
        <f>AA14*(1+'KEEI BAU - Industry'!$AW$35)</f>
        <v>2.4676286019804629E-4</v>
      </c>
      <c r="AC14" s="179">
        <f>AB14*(1+'KEEI BAU - Industry'!$AW$35)</f>
        <v>2.505599216736864E-4</v>
      </c>
      <c r="AD14" s="179">
        <f>AC14*(1+'KEEI BAU - Industry'!$AW$35)</f>
        <v>2.5441541040145926E-4</v>
      </c>
      <c r="AE14" s="179">
        <f>AD14*(1+'KEEI BAU - Industry'!$AW$35)</f>
        <v>2.5833022543022508E-4</v>
      </c>
      <c r="AF14" s="179">
        <f>AE14*(1+'KEEI BAU - Industry'!$AW$35)</f>
        <v>2.62305279642951E-4</v>
      </c>
    </row>
    <row r="15" spans="1:35">
      <c r="A15" s="4" t="s">
        <v>15</v>
      </c>
      <c r="B15" s="179">
        <f>'2019 KESIS Energy Balance'!BI61*(1+'KEEI BAU - Industry'!$AW$21)</f>
        <v>6.2244236817898804</v>
      </c>
      <c r="C15" s="179">
        <f>B15*(1+'KEEI BAU - Industry'!$AW$21)</f>
        <v>6.2449145987148116</v>
      </c>
      <c r="D15" s="179">
        <f>C15*(1+'KEEI BAU - Industry'!$AW$21)</f>
        <v>6.2654729721140914</v>
      </c>
      <c r="E15" s="179">
        <f>D15*(1+'KEEI BAU - Industry'!$AW$21)</f>
        <v>6.2860990240556704</v>
      </c>
      <c r="F15" s="179">
        <f>E15*(1+'KEEI BAU - Industry'!$AW$21)</f>
        <v>6.3067929773385512</v>
      </c>
      <c r="G15" s="179">
        <f>F15*(1+'KEEI BAU - Industry'!$AW$21)</f>
        <v>6.3275550554951945</v>
      </c>
      <c r="H15" s="179">
        <f>G15*(1+'KEEI BAU - Industry'!$AW$21)</f>
        <v>6.3483854827939341</v>
      </c>
      <c r="I15" s="179">
        <f>H15*(1+'KEEI BAU - Industry'!$AW$21)</f>
        <v>6.3692844842414003</v>
      </c>
      <c r="J15" s="179">
        <f>I15*(1+'KEEI BAU - Industry'!$AW$21)</f>
        <v>6.390252285584948</v>
      </c>
      <c r="K15" s="179">
        <f>J15*(1+'KEEI BAU - Industry'!$AW$21)</f>
        <v>6.4112891133150969</v>
      </c>
      <c r="L15" s="179">
        <f>K15*(1+'KEEI BAU - Industry'!$AW$21)</f>
        <v>6.4323951946679774</v>
      </c>
      <c r="M15" s="179">
        <f>L15*(1+'KEEI BAU - Industry'!$AW$21)</f>
        <v>6.4535707576277863</v>
      </c>
      <c r="N15" s="179">
        <f>M15*(1+'KEEI BAU - Industry'!$AW$21)</f>
        <v>6.4748160309292482</v>
      </c>
      <c r="O15" s="179">
        <f>N15*(1+'KEEI BAU - Industry'!$AW$21)</f>
        <v>6.496131244060086</v>
      </c>
      <c r="P15" s="179">
        <f>O15*(1+'KEEI BAU - Industry'!$AW$21)</f>
        <v>6.5175166272635003</v>
      </c>
      <c r="Q15" s="179">
        <f>P15*(1+'KEEI BAU - Industry'!$AW$21)</f>
        <v>6.5389724115406578</v>
      </c>
      <c r="R15" s="179">
        <f>Q15*(1+'KEEI BAU - Industry'!$AW$21)</f>
        <v>6.5604988286531842</v>
      </c>
      <c r="S15" s="179">
        <f>R15*(1+'KEEI BAU - Industry'!$AW$21)</f>
        <v>6.5820961111256695</v>
      </c>
      <c r="T15" s="179">
        <f>S15*(1+'KEEI BAU - Industry'!$AW$21)</f>
        <v>6.6037644922481773</v>
      </c>
      <c r="U15" s="179">
        <f>T15*(1+'KEEI BAU - Industry'!$AW$21)</f>
        <v>6.6255042060787686</v>
      </c>
      <c r="V15" s="179">
        <f>U15*(1+'KEEI BAU - Industry'!$AW$21)</f>
        <v>6.6473154874460265</v>
      </c>
      <c r="W15" s="179">
        <f>V15*(1+'KEEI BAU - Industry'!$AW$21)</f>
        <v>6.6691985719515943</v>
      </c>
      <c r="X15" s="179">
        <f>W15*(1+'KEEI BAU - Industry'!$AW$21)</f>
        <v>6.6911536959727203</v>
      </c>
      <c r="Y15" s="179">
        <f>X15*(1+'KEEI BAU - Industry'!$AW$21)</f>
        <v>6.7131810966648109</v>
      </c>
      <c r="Z15" s="179">
        <f>Y15*(1+'KEEI BAU - Industry'!$AW$21)</f>
        <v>6.7352810119639921</v>
      </c>
      <c r="AA15" s="179">
        <f>Z15*(1+'KEEI BAU - Industry'!$AW$21)</f>
        <v>6.7574536805896814</v>
      </c>
      <c r="AB15" s="179">
        <f>AA15*(1+'KEEI BAU - Industry'!$AW$21)</f>
        <v>6.7796993420471638</v>
      </c>
      <c r="AC15" s="179">
        <f>AB15*(1+'KEEI BAU - Industry'!$AW$21)</f>
        <v>6.8020182366301798</v>
      </c>
      <c r="AD15" s="179">
        <f>AC15*(1+'KEEI BAU - Industry'!$AW$21)</f>
        <v>6.8244106054235223</v>
      </c>
      <c r="AE15" s="179">
        <f>AD15*(1+'KEEI BAU - Industry'!$AW$21)</f>
        <v>6.8468766903056393</v>
      </c>
      <c r="AF15" s="179">
        <f>AE15*(1+'KEEI BAU - Industry'!$AW$21)</f>
        <v>6.8694167339512475</v>
      </c>
    </row>
    <row r="16" spans="1:35">
      <c r="A16" s="4" t="s">
        <v>16</v>
      </c>
      <c r="B16" s="179">
        <f>'2019 KESIS Energy Balance'!BI62*'Non-ferrous Metals Split'!$J$6*(1+'KEEI BAU - Industry'!$AW$14)</f>
        <v>2.3136604185399214</v>
      </c>
      <c r="C16" s="179">
        <f>B16*(1+'KEEI BAU - Industry'!$AW$14)</f>
        <v>2.3104849236533194</v>
      </c>
      <c r="D16" s="179">
        <f>C16*(1+'KEEI BAU - Industry'!$AW$14)</f>
        <v>2.3073137871279075</v>
      </c>
      <c r="E16" s="179">
        <f>D16*(1+'KEEI BAU - Industry'!$AW$14)</f>
        <v>2.3041470029818423</v>
      </c>
      <c r="F16" s="179">
        <f>E16*(1+'KEEI BAU - Industry'!$AW$14)</f>
        <v>2.3009845652414906</v>
      </c>
      <c r="G16" s="179">
        <f>F16*(1+'KEEI BAU - Industry'!$AW$14)</f>
        <v>2.2978264679414186</v>
      </c>
      <c r="H16" s="179">
        <f>G16*(1+'KEEI BAU - Industry'!$AW$14)</f>
        <v>2.2946727051243796</v>
      </c>
      <c r="I16" s="179">
        <f>H16*(1+'KEEI BAU - Industry'!$AW$14)</f>
        <v>2.2915232708413029</v>
      </c>
      <c r="J16" s="179">
        <f>I16*(1+'KEEI BAU - Industry'!$AW$14)</f>
        <v>2.2883781591512831</v>
      </c>
      <c r="K16" s="179">
        <f>J16*(1+'KEEI BAU - Industry'!$AW$14)</f>
        <v>2.2852373641215689</v>
      </c>
      <c r="L16" s="179">
        <f>K16*(1+'KEEI BAU - Industry'!$AW$14)</f>
        <v>2.2821008798275515</v>
      </c>
      <c r="M16" s="179">
        <f>L16*(1+'KEEI BAU - Industry'!$AW$14)</f>
        <v>2.2789687003527539</v>
      </c>
      <c r="N16" s="179">
        <f>M16*(1+'KEEI BAU - Industry'!$AW$14)</f>
        <v>2.2758408197888191</v>
      </c>
      <c r="O16" s="179">
        <f>N16*(1+'KEEI BAU - Industry'!$AW$14)</f>
        <v>2.2727172322354994</v>
      </c>
      <c r="P16" s="179">
        <f>O16*(1+'KEEI BAU - Industry'!$AW$14)</f>
        <v>2.2695979318006452</v>
      </c>
      <c r="Q16" s="179">
        <f>P16*(1+'KEEI BAU - Industry'!$AW$14)</f>
        <v>2.266482912600194</v>
      </c>
      <c r="R16" s="179">
        <f>Q16*(1+'KEEI BAU - Industry'!$AW$14)</f>
        <v>2.2633721687581594</v>
      </c>
      <c r="S16" s="179">
        <f>R16*(1+'KEEI BAU - Industry'!$AW$14)</f>
        <v>2.2602656944066188</v>
      </c>
      <c r="T16" s="179">
        <f>S16*(1+'KEEI BAU - Industry'!$AW$14)</f>
        <v>2.2571634836857042</v>
      </c>
      <c r="U16" s="179">
        <f>T16*(1+'KEEI BAU - Industry'!$AW$14)</f>
        <v>2.2540655307435902</v>
      </c>
      <c r="V16" s="179">
        <f>U16*(1+'KEEI BAU - Industry'!$AW$14)</f>
        <v>2.2509718297364825</v>
      </c>
      <c r="W16" s="179">
        <f>V16*(1+'KEEI BAU - Industry'!$AW$14)</f>
        <v>2.2478823748286079</v>
      </c>
      <c r="X16" s="179">
        <f>W16*(1+'KEEI BAU - Industry'!$AW$14)</f>
        <v>2.2447971601922028</v>
      </c>
      <c r="Y16" s="179">
        <f>X16*(1+'KEEI BAU - Industry'!$AW$14)</f>
        <v>2.2417161800075016</v>
      </c>
      <c r="Z16" s="179">
        <f>Y16*(1+'KEEI BAU - Industry'!$AW$14)</f>
        <v>2.2386394284627271</v>
      </c>
      <c r="AA16" s="179">
        <f>Z16*(1+'KEEI BAU - Industry'!$AW$14)</f>
        <v>2.2355668997540779</v>
      </c>
      <c r="AB16" s="179">
        <f>AA16*(1+'KEEI BAU - Industry'!$AW$14)</f>
        <v>2.2324985880857193</v>
      </c>
      <c r="AC16" s="179">
        <f>AB16*(1+'KEEI BAU - Industry'!$AW$14)</f>
        <v>2.2294344876697707</v>
      </c>
      <c r="AD16" s="179">
        <f>AC16*(1+'KEEI BAU - Industry'!$AW$14)</f>
        <v>2.2263745927262955</v>
      </c>
      <c r="AE16" s="179">
        <f>AD16*(1+'KEEI BAU - Industry'!$AW$14)</f>
        <v>2.2233188974832898</v>
      </c>
      <c r="AF16" s="179">
        <f>AE16*(1+'KEEI BAU - Industry'!$AW$14)</f>
        <v>2.2202673961766721</v>
      </c>
    </row>
    <row r="17" spans="1:32">
      <c r="A17" s="4" t="s">
        <v>17</v>
      </c>
      <c r="B17" s="179">
        <f>'2019 KESIS Energy Balance'!BI62*'Non-ferrous Metals Split'!$J$7*(1+'KEEI BAU - Industry'!$AW$14)</f>
        <v>1.6059525258100631</v>
      </c>
      <c r="C17" s="179">
        <f>B17*(1+'KEEI BAU - Industry'!$AW$14)</f>
        <v>1.6037483587711276</v>
      </c>
      <c r="D17" s="179">
        <f>C17*(1+'KEEI BAU - Industry'!$AW$14)</f>
        <v>1.6015472169476064</v>
      </c>
      <c r="E17" s="179">
        <f>D17*(1+'KEEI BAU - Industry'!$AW$14)</f>
        <v>1.5993490961873964</v>
      </c>
      <c r="F17" s="179">
        <f>E17*(1+'KEEI BAU - Industry'!$AW$14)</f>
        <v>1.5971539923440936</v>
      </c>
      <c r="G17" s="179">
        <f>F17*(1+'KEEI BAU - Industry'!$AW$14)</f>
        <v>1.5949619012769849</v>
      </c>
      <c r="H17" s="179">
        <f>G17*(1+'KEEI BAU - Industry'!$AW$14)</f>
        <v>1.5927728188510399</v>
      </c>
      <c r="I17" s="179">
        <f>H17*(1+'KEEI BAU - Industry'!$AW$14)</f>
        <v>1.5905867409369043</v>
      </c>
      <c r="J17" s="179">
        <f>I17*(1+'KEEI BAU - Industry'!$AW$14)</f>
        <v>1.5884036634108907</v>
      </c>
      <c r="K17" s="179">
        <f>J17*(1+'KEEI BAU - Industry'!$AW$14)</f>
        <v>1.5862235821549715</v>
      </c>
      <c r="L17" s="179">
        <f>K17*(1+'KEEI BAU - Industry'!$AW$14)</f>
        <v>1.5840464930567713</v>
      </c>
      <c r="M17" s="179">
        <f>L17*(1+'KEEI BAU - Industry'!$AW$14)</f>
        <v>1.5818723920095588</v>
      </c>
      <c r="N17" s="179">
        <f>M17*(1+'KEEI BAU - Industry'!$AW$14)</f>
        <v>1.5797012749122394</v>
      </c>
      <c r="O17" s="179">
        <f>N17*(1+'KEEI BAU - Industry'!$AW$14)</f>
        <v>1.5775331376693471</v>
      </c>
      <c r="P17" s="179">
        <f>O17*(1+'KEEI BAU - Industry'!$AW$14)</f>
        <v>1.5753679761910366</v>
      </c>
      <c r="Q17" s="179">
        <f>P17*(1+'KEEI BAU - Industry'!$AW$14)</f>
        <v>1.5732057863930766</v>
      </c>
      <c r="R17" s="179">
        <f>Q17*(1+'KEEI BAU - Industry'!$AW$14)</f>
        <v>1.5710465641968407</v>
      </c>
      <c r="S17" s="179">
        <f>R17*(1+'KEEI BAU - Industry'!$AW$14)</f>
        <v>1.5688903055293009</v>
      </c>
      <c r="T17" s="179">
        <f>S17*(1+'KEEI BAU - Industry'!$AW$14)</f>
        <v>1.566737006323019</v>
      </c>
      <c r="U17" s="179">
        <f>T17*(1+'KEEI BAU - Industry'!$AW$14)</f>
        <v>1.5645866625161398</v>
      </c>
      <c r="V17" s="179">
        <f>U17*(1+'KEEI BAU - Industry'!$AW$14)</f>
        <v>1.5624392700523826</v>
      </c>
      <c r="W17" s="179">
        <f>V17*(1+'KEEI BAU - Industry'!$AW$14)</f>
        <v>1.5602948248810344</v>
      </c>
      <c r="X17" s="179">
        <f>W17*(1+'KEEI BAU - Industry'!$AW$14)</f>
        <v>1.5581533229569413</v>
      </c>
      <c r="Y17" s="179">
        <f>X17*(1+'KEEI BAU - Industry'!$AW$14)</f>
        <v>1.5560147602405017</v>
      </c>
      <c r="Z17" s="179">
        <f>Y17*(1+'KEEI BAU - Industry'!$AW$14)</f>
        <v>1.553879132697658</v>
      </c>
      <c r="AA17" s="179">
        <f>Z17*(1+'KEEI BAU - Industry'!$AW$14)</f>
        <v>1.5517464362998898</v>
      </c>
      <c r="AB17" s="179">
        <f>AA17*(1+'KEEI BAU - Industry'!$AW$14)</f>
        <v>1.5496166670242055</v>
      </c>
      <c r="AC17" s="179">
        <f>AB17*(1+'KEEI BAU - Industry'!$AW$14)</f>
        <v>1.5474898208531351</v>
      </c>
      <c r="AD17" s="179">
        <f>AC17*(1+'KEEI BAU - Industry'!$AW$14)</f>
        <v>1.5453658937747228</v>
      </c>
      <c r="AE17" s="179">
        <f>AD17*(1+'KEEI BAU - Industry'!$AW$14)</f>
        <v>1.5432448817825188</v>
      </c>
      <c r="AF17" s="179">
        <f>AE17*(1+'KEEI BAU - Industry'!$AW$14)</f>
        <v>1.5411267808755726</v>
      </c>
    </row>
    <row r="18" spans="1:32">
      <c r="A18" s="4" t="s">
        <v>18</v>
      </c>
      <c r="B18" s="179">
        <f>SUM('2019 KESIS Energy Balance'!$BI$63:$BI$64)*'Machinery Split'!$J6*(1+'KEEI BAU - Industry'!$AW$28)</f>
        <v>285.88150584649742</v>
      </c>
      <c r="C18" s="179">
        <f>B18*(1+'KEEI BAU - Industry'!$AW$28)</f>
        <v>289.53683741723381</v>
      </c>
      <c r="D18" s="179">
        <f>C18*(1+'KEEI BAU - Industry'!$AW$28)</f>
        <v>293.23890670488709</v>
      </c>
      <c r="E18" s="179">
        <f>D18*(1+'KEEI BAU - Industry'!$AW$28)</f>
        <v>296.98831130618413</v>
      </c>
      <c r="F18" s="179">
        <f>E18*(1+'KEEI BAU - Industry'!$AW$28)</f>
        <v>300.78565645882958</v>
      </c>
      <c r="G18" s="179">
        <f>F18*(1+'KEEI BAU - Industry'!$AW$28)</f>
        <v>304.63155513920447</v>
      </c>
      <c r="H18" s="179">
        <f>G18*(1+'KEEI BAU - Industry'!$AW$28)</f>
        <v>308.52662816131442</v>
      </c>
      <c r="I18" s="179">
        <f>H18*(1+'KEEI BAU - Industry'!$AW$28)</f>
        <v>312.47150427700285</v>
      </c>
      <c r="J18" s="179">
        <f>I18*(1+'KEEI BAU - Industry'!$AW$28)</f>
        <v>316.46682027744572</v>
      </c>
      <c r="K18" s="179">
        <f>J18*(1+'KEEI BAU - Industry'!$AW$28)</f>
        <v>320.51322109594372</v>
      </c>
      <c r="L18" s="179">
        <f>K18*(1+'KEEI BAU - Industry'!$AW$28)</f>
        <v>324.61135991202889</v>
      </c>
      <c r="M18" s="179">
        <f>L18*(1+'KEEI BAU - Industry'!$AW$28)</f>
        <v>328.76189825690255</v>
      </c>
      <c r="N18" s="179">
        <f>M18*(1+'KEEI BAU - Industry'!$AW$28)</f>
        <v>332.96550612022105</v>
      </c>
      <c r="O18" s="179">
        <f>N18*(1+'KEEI BAU - Industry'!$AW$28)</f>
        <v>337.22286205824724</v>
      </c>
      <c r="P18" s="179">
        <f>O18*(1+'KEEI BAU - Industry'!$AW$28)</f>
        <v>341.53465330338452</v>
      </c>
      <c r="Q18" s="179">
        <f>P18*(1+'KEEI BAU - Industry'!$AW$28)</f>
        <v>345.90157587511146</v>
      </c>
      <c r="R18" s="179">
        <f>Q18*(1+'KEEI BAU - Industry'!$AW$28)</f>
        <v>350.32433469233507</v>
      </c>
      <c r="S18" s="179">
        <f>R18*(1+'KEEI BAU - Industry'!$AW$28)</f>
        <v>354.80364368718028</v>
      </c>
      <c r="T18" s="179">
        <f>S18*(1+'KEEI BAU - Industry'!$AW$28)</f>
        <v>359.34022592023467</v>
      </c>
      <c r="U18" s="179">
        <f>T18*(1+'KEEI BAU - Industry'!$AW$28)</f>
        <v>363.93481369726652</v>
      </c>
      <c r="V18" s="179">
        <f>U18*(1+'KEEI BAU - Industry'!$AW$28)</f>
        <v>368.58814868743542</v>
      </c>
      <c r="W18" s="179">
        <f>V18*(1+'KEEI BAU - Industry'!$AW$28)</f>
        <v>373.30098204301419</v>
      </c>
      <c r="X18" s="179">
        <f>W18*(1+'KEEI BAU - Industry'!$AW$28)</f>
        <v>378.07407452064166</v>
      </c>
      <c r="Y18" s="179">
        <f>X18*(1+'KEEI BAU - Industry'!$AW$28)</f>
        <v>382.90819660412575</v>
      </c>
      <c r="Z18" s="179">
        <f>Y18*(1+'KEEI BAU - Industry'!$AW$28)</f>
        <v>387.8041286288169</v>
      </c>
      <c r="AA18" s="179">
        <f>Z18*(1+'KEEI BAU - Industry'!$AW$28)</f>
        <v>392.7626609075715</v>
      </c>
      <c r="AB18" s="179">
        <f>AA18*(1+'KEEI BAU - Industry'!$AW$28)</f>
        <v>397.7845938583261</v>
      </c>
      <c r="AC18" s="179">
        <f>AB18*(1+'KEEI BAU - Industry'!$AW$28)</f>
        <v>402.87073813330284</v>
      </c>
      <c r="AD18" s="179">
        <f>AC18*(1+'KEEI BAU - Industry'!$AW$28)</f>
        <v>408.02191474986665</v>
      </c>
      <c r="AE18" s="179">
        <f>AD18*(1+'KEEI BAU - Industry'!$AW$28)</f>
        <v>413.238955223056</v>
      </c>
      <c r="AF18" s="179">
        <f>AE18*(1+'KEEI BAU - Industry'!$AW$28)</f>
        <v>418.5227016998079</v>
      </c>
    </row>
    <row r="19" spans="1:32">
      <c r="A19" s="4" t="s">
        <v>19</v>
      </c>
      <c r="B19" s="179">
        <f>SUM('2019 KESIS Energy Balance'!$BI$63:$BI$64)*'Machinery Split'!$J7*(1+'KEEI BAU - Industry'!$AW$28)</f>
        <v>58.278874470084887</v>
      </c>
      <c r="C19" s="179">
        <f>B19*(1+'KEEI BAU - Industry'!$AW$28)</f>
        <v>59.024038481750154</v>
      </c>
      <c r="D19" s="179">
        <f>C19*(1+'KEEI BAU - Industry'!$AW$28)</f>
        <v>59.778730292456324</v>
      </c>
      <c r="E19" s="179">
        <f>D19*(1+'KEEI BAU - Industry'!$AW$28)</f>
        <v>60.543071726329558</v>
      </c>
      <c r="F19" s="179">
        <f>E19*(1+'KEEI BAU - Industry'!$AW$28)</f>
        <v>61.317186165160862</v>
      </c>
      <c r="G19" s="179">
        <f>F19*(1+'KEEI BAU - Industry'!$AW$28)</f>
        <v>62.10119856832268</v>
      </c>
      <c r="H19" s="179">
        <f>G19*(1+'KEEI BAU - Industry'!$AW$28)</f>
        <v>62.895235492940131</v>
      </c>
      <c r="I19" s="179">
        <f>H19*(1+'KEEI BAU - Industry'!$AW$28)</f>
        <v>63.699425114320142</v>
      </c>
      <c r="J19" s="179">
        <f>I19*(1+'KEEI BAU - Industry'!$AW$28)</f>
        <v>64.513897246641832</v>
      </c>
      <c r="K19" s="179">
        <f>J19*(1+'KEEI BAU - Industry'!$AW$28)</f>
        <v>65.338783363911389</v>
      </c>
      <c r="L19" s="179">
        <f>K19*(1+'KEEI BAU - Industry'!$AW$28)</f>
        <v>66.174216621184954</v>
      </c>
      <c r="M19" s="179">
        <f>L19*(1+'KEEI BAU - Industry'!$AW$28)</f>
        <v>67.020331876062784</v>
      </c>
      <c r="N19" s="179">
        <f>M19*(1+'KEEI BAU - Industry'!$AW$28)</f>
        <v>67.877265710458289</v>
      </c>
      <c r="O19" s="179">
        <f>N19*(1+'KEEI BAU - Industry'!$AW$28)</f>
        <v>68.745156452645446</v>
      </c>
      <c r="P19" s="179">
        <f>O19*(1+'KEEI BAU - Industry'!$AW$28)</f>
        <v>69.624144199588031</v>
      </c>
      <c r="Q19" s="179">
        <f>P19*(1+'KEEI BAU - Industry'!$AW$28)</f>
        <v>70.514370839554417</v>
      </c>
      <c r="R19" s="179">
        <f>Q19*(1+'KEEI BAU - Industry'!$AW$28)</f>
        <v>71.415980075021494</v>
      </c>
      <c r="S19" s="179">
        <f>R19*(1+'KEEI BAU - Industry'!$AW$28)</f>
        <v>72.329117445871489</v>
      </c>
      <c r="T19" s="179">
        <f>S19*(1+'KEEI BAU - Industry'!$AW$28)</f>
        <v>73.253930352885334</v>
      </c>
      <c r="U19" s="179">
        <f>T19*(1+'KEEI BAU - Industry'!$AW$28)</f>
        <v>74.190568081536455</v>
      </c>
      <c r="V19" s="179">
        <f>U19*(1+'KEEI BAU - Industry'!$AW$28)</f>
        <v>75.139181826088787</v>
      </c>
      <c r="W19" s="179">
        <f>V19*(1+'KEEI BAU - Industry'!$AW$28)</f>
        <v>76.09992471400291</v>
      </c>
      <c r="X19" s="179">
        <f>W19*(1+'KEEI BAU - Industry'!$AW$28)</f>
        <v>77.072951830654233</v>
      </c>
      <c r="Y19" s="179">
        <f>X19*(1+'KEEI BAU - Industry'!$AW$28)</f>
        <v>78.058420244367241</v>
      </c>
      <c r="Z19" s="179">
        <f>Y19*(1+'KEEI BAU - Industry'!$AW$28)</f>
        <v>79.056489031769843</v>
      </c>
      <c r="AA19" s="179">
        <f>Z19*(1+'KEEI BAU - Industry'!$AW$28)</f>
        <v>80.067319303471876</v>
      </c>
      <c r="AB19" s="179">
        <f>AA19*(1+'KEEI BAU - Industry'!$AW$28)</f>
        <v>81.091074230071996</v>
      </c>
      <c r="AC19" s="179">
        <f>AB19*(1+'KEEI BAU - Industry'!$AW$28)</f>
        <v>82.127919068497008</v>
      </c>
      <c r="AD19" s="179">
        <f>AC19*(1+'KEEI BAU - Industry'!$AW$28)</f>
        <v>83.178021188678059</v>
      </c>
      <c r="AE19" s="179">
        <f>AD19*(1+'KEEI BAU - Industry'!$AW$28)</f>
        <v>84.241550100567906</v>
      </c>
      <c r="AF19" s="179">
        <f>AE19*(1+'KEEI BAU - Industry'!$AW$28)</f>
        <v>85.318677481503556</v>
      </c>
    </row>
    <row r="20" spans="1:32">
      <c r="A20" s="4" t="s">
        <v>20</v>
      </c>
      <c r="B20" s="179">
        <f>SUM('2019 KESIS Energy Balance'!$BI$63:$BI$64)*'Machinery Split'!$J8*(1+'KEEI BAU - Industry'!$AW$28)</f>
        <v>2.5595451625375119</v>
      </c>
      <c r="C20" s="179">
        <f>B20*(1+'KEEI BAU - Industry'!$AW$28)</f>
        <v>2.5922719603471349</v>
      </c>
      <c r="D20" s="179">
        <f>C20*(1+'KEEI BAU - Industry'!$AW$28)</f>
        <v>2.6254172087903114</v>
      </c>
      <c r="E20" s="179">
        <f>D20*(1+'KEEI BAU - Industry'!$AW$28)</f>
        <v>2.6589862582509602</v>
      </c>
      <c r="F20" s="179">
        <f>E20*(1+'KEEI BAU - Industry'!$AW$28)</f>
        <v>2.6929845275239566</v>
      </c>
      <c r="G20" s="179">
        <f>F20*(1+'KEEI BAU - Industry'!$AW$28)</f>
        <v>2.7274175046898472</v>
      </c>
      <c r="H20" s="179">
        <f>G20*(1+'KEEI BAU - Industry'!$AW$28)</f>
        <v>2.7622907480007486</v>
      </c>
      <c r="I20" s="179">
        <f>H20*(1+'KEEI BAU - Industry'!$AW$28)</f>
        <v>2.7976098867775736</v>
      </c>
      <c r="J20" s="179">
        <f>I20*(1+'KEEI BAU - Industry'!$AW$28)</f>
        <v>2.833380622318729</v>
      </c>
      <c r="K20" s="179">
        <f>J20*(1+'KEEI BAU - Industry'!$AW$28)</f>
        <v>2.8696087288204328</v>
      </c>
      <c r="L20" s="179">
        <f>K20*(1+'KEEI BAU - Industry'!$AW$28)</f>
        <v>2.9063000543087987</v>
      </c>
      <c r="M20" s="179">
        <f>L20*(1+'KEEI BAU - Industry'!$AW$28)</f>
        <v>2.9434605215838383</v>
      </c>
      <c r="N20" s="179">
        <f>M20*(1+'KEEI BAU - Industry'!$AW$28)</f>
        <v>2.9810961291755329</v>
      </c>
      <c r="O20" s="179">
        <f>N20*(1+'KEEI BAU - Industry'!$AW$28)</f>
        <v>3.0192129523121314</v>
      </c>
      <c r="P20" s="179">
        <f>O20*(1+'KEEI BAU - Industry'!$AW$28)</f>
        <v>3.0578171439008259</v>
      </c>
      <c r="Q20" s="179">
        <f>P20*(1+'KEEI BAU - Industry'!$AW$28)</f>
        <v>3.0969149355209709</v>
      </c>
      <c r="R20" s="179">
        <f>Q20*(1+'KEEI BAU - Industry'!$AW$28)</f>
        <v>3.1365126384299975</v>
      </c>
      <c r="S20" s="179">
        <f>R20*(1+'KEEI BAU - Industry'!$AW$28)</f>
        <v>3.1766166445821931</v>
      </c>
      <c r="T20" s="179">
        <f>S20*(1+'KEEI BAU - Industry'!$AW$28)</f>
        <v>3.2172334276605037</v>
      </c>
      <c r="U20" s="179">
        <f>T20*(1+'KEEI BAU - Industry'!$AW$28)</f>
        <v>3.2583695441215328</v>
      </c>
      <c r="V20" s="179">
        <f>U20*(1+'KEEI BAU - Industry'!$AW$28)</f>
        <v>3.3000316342538989</v>
      </c>
      <c r="W20" s="179">
        <f>V20*(1+'KEEI BAU - Industry'!$AW$28)</f>
        <v>3.3422264232501275</v>
      </c>
      <c r="X20" s="179">
        <f>W20*(1+'KEEI BAU - Industry'!$AW$28)</f>
        <v>3.3849607222922464</v>
      </c>
      <c r="Y20" s="179">
        <f>X20*(1+'KEEI BAU - Industry'!$AW$28)</f>
        <v>3.4282414296512638</v>
      </c>
      <c r="Z20" s="179">
        <f>Y20*(1+'KEEI BAU - Industry'!$AW$28)</f>
        <v>3.4720755318007024</v>
      </c>
      <c r="AA20" s="179">
        <f>Z20*(1+'KEEI BAU - Industry'!$AW$28)</f>
        <v>3.5164701045443731</v>
      </c>
      <c r="AB20" s="179">
        <f>AA20*(1+'KEEI BAU - Industry'!$AW$28)</f>
        <v>3.5614323141585675</v>
      </c>
      <c r="AC20" s="179">
        <f>AB20*(1+'KEEI BAU - Industry'!$AW$28)</f>
        <v>3.606969418548855</v>
      </c>
      <c r="AD20" s="179">
        <f>AC20*(1+'KEEI BAU - Industry'!$AW$28)</f>
        <v>3.6530887684216715</v>
      </c>
      <c r="AE20" s="179">
        <f>AD20*(1+'KEEI BAU - Industry'!$AW$28)</f>
        <v>3.6997978084708874</v>
      </c>
      <c r="AF20" s="179">
        <f>AE20*(1+'KEEI BAU - Industry'!$AW$28)</f>
        <v>3.7471040785795475</v>
      </c>
    </row>
    <row r="21" spans="1:32">
      <c r="A21" s="4" t="s">
        <v>21</v>
      </c>
      <c r="B21" s="179">
        <f>SUM('2019 KESIS Energy Balance'!$BI$63:$BI$64)*'Machinery Split'!$J9*(1+'KEEI BAU - Industry'!$AW$28)</f>
        <v>10.43506873957601</v>
      </c>
      <c r="C21" s="179">
        <f>B21*(1+'KEEI BAU - Industry'!$AW$28)</f>
        <v>10.568493376799859</v>
      </c>
      <c r="D21" s="179">
        <f>C21*(1+'KEEI BAU - Industry'!$AW$28)</f>
        <v>10.703624005068194</v>
      </c>
      <c r="E21" s="179">
        <f>D21*(1+'KEEI BAU - Industry'!$AW$28)</f>
        <v>10.840482437484685</v>
      </c>
      <c r="F21" s="179">
        <f>E21*(1+'KEEI BAU - Industry'!$AW$28)</f>
        <v>10.979090766059208</v>
      </c>
      <c r="G21" s="179">
        <f>F21*(1+'KEEI BAU - Industry'!$AW$28)</f>
        <v>11.119471365273993</v>
      </c>
      <c r="H21" s="179">
        <f>G21*(1+'KEEI BAU - Industry'!$AW$28)</f>
        <v>11.26164689569536</v>
      </c>
      <c r="I21" s="179">
        <f>H21*(1+'KEEI BAU - Industry'!$AW$28)</f>
        <v>11.405640307631646</v>
      </c>
      <c r="J21" s="179">
        <f>I21*(1+'KEEI BAU - Industry'!$AW$28)</f>
        <v>11.551474844837895</v>
      </c>
      <c r="K21" s="179">
        <f>J21*(1+'KEEI BAU - Industry'!$AW$28)</f>
        <v>11.699174048267917</v>
      </c>
      <c r="L21" s="179">
        <f>K21*(1+'KEEI BAU - Industry'!$AW$28)</f>
        <v>11.848761759874332</v>
      </c>
      <c r="M21" s="179">
        <f>L21*(1+'KEEI BAU - Industry'!$AW$28)</f>
        <v>12.000262126457185</v>
      </c>
      <c r="N21" s="179">
        <f>M21*(1+'KEEI BAU - Industry'!$AW$28)</f>
        <v>12.153699603561787</v>
      </c>
      <c r="O21" s="179">
        <f>N21*(1+'KEEI BAU - Industry'!$AW$28)</f>
        <v>12.309098959426381</v>
      </c>
      <c r="P21" s="179">
        <f>O21*(1+'KEEI BAU - Industry'!$AW$28)</f>
        <v>12.46648527898029</v>
      </c>
      <c r="Q21" s="179">
        <f>P21*(1+'KEEI BAU - Industry'!$AW$28)</f>
        <v>12.62588396789319</v>
      </c>
      <c r="R21" s="179">
        <f>Q21*(1+'KEEI BAU - Industry'!$AW$28)</f>
        <v>12.787320756676145</v>
      </c>
      <c r="S21" s="179">
        <f>R21*(1+'KEEI BAU - Industry'!$AW$28)</f>
        <v>12.950821704835096</v>
      </c>
      <c r="T21" s="179">
        <f>S21*(1+'KEEI BAU - Industry'!$AW$28)</f>
        <v>13.116413205077439</v>
      </c>
      <c r="U21" s="179">
        <f>T21*(1+'KEEI BAU - Industry'!$AW$28)</f>
        <v>13.284121987572403</v>
      </c>
      <c r="V21" s="179">
        <f>U21*(1+'KEEI BAU - Industry'!$AW$28)</f>
        <v>13.453975124265897</v>
      </c>
      <c r="W21" s="179">
        <f>V21*(1+'KEEI BAU - Industry'!$AW$28)</f>
        <v>13.626000033250522</v>
      </c>
      <c r="X21" s="179">
        <f>W21*(1+'KEEI BAU - Industry'!$AW$28)</f>
        <v>13.800224483191469</v>
      </c>
      <c r="Y21" s="179">
        <f>X21*(1+'KEEI BAU - Industry'!$AW$28)</f>
        <v>13.976676597809002</v>
      </c>
      <c r="Z21" s="179">
        <f>Y21*(1+'KEEI BAU - Industry'!$AW$28)</f>
        <v>14.155384860418252</v>
      </c>
      <c r="AA21" s="179">
        <f>Z21*(1+'KEEI BAU - Industry'!$AW$28)</f>
        <v>14.336378118527064</v>
      </c>
      <c r="AB21" s="179">
        <f>AA21*(1+'KEEI BAU - Industry'!$AW$28)</f>
        <v>14.519685588492624</v>
      </c>
      <c r="AC21" s="179">
        <f>AB21*(1+'KEEI BAU - Industry'!$AW$28)</f>
        <v>14.705336860237642</v>
      </c>
      <c r="AD21" s="179">
        <f>AC21*(1+'KEEI BAU - Industry'!$AW$28)</f>
        <v>14.893361902026816</v>
      </c>
      <c r="AE21" s="179">
        <f>AD21*(1+'KEEI BAU - Industry'!$AW$28)</f>
        <v>15.083791065304389</v>
      </c>
      <c r="AF21" s="179">
        <f>AE21*(1+'KEEI BAU - Industry'!$AW$28)</f>
        <v>15.276655089593541</v>
      </c>
    </row>
    <row r="22" spans="1:32">
      <c r="A22" s="4" t="s">
        <v>22</v>
      </c>
      <c r="B22" s="179">
        <f>SUM('2019 KESIS Energy Balance'!$BI$63:$BI$64)*'Machinery Split'!$J10*(1+'KEEI BAU - Industry'!$AW$28)</f>
        <v>0</v>
      </c>
      <c r="C22" s="179">
        <f>B22*(1+'KEEI BAU - Industry'!$AW$28)</f>
        <v>0</v>
      </c>
      <c r="D22" s="179">
        <f>C22*(1+'KEEI BAU - Industry'!$AW$28)</f>
        <v>0</v>
      </c>
      <c r="E22" s="179">
        <f>D22*(1+'KEEI BAU - Industry'!$AW$28)</f>
        <v>0</v>
      </c>
      <c r="F22" s="179">
        <f>E22*(1+'KEEI BAU - Industry'!$AW$28)</f>
        <v>0</v>
      </c>
      <c r="G22" s="179">
        <f>F22*(1+'KEEI BAU - Industry'!$AW$28)</f>
        <v>0</v>
      </c>
      <c r="H22" s="179">
        <f>G22*(1+'KEEI BAU - Industry'!$AW$28)</f>
        <v>0</v>
      </c>
      <c r="I22" s="179">
        <f>H22*(1+'KEEI BAU - Industry'!$AW$28)</f>
        <v>0</v>
      </c>
      <c r="J22" s="179">
        <f>I22*(1+'KEEI BAU - Industry'!$AW$28)</f>
        <v>0</v>
      </c>
      <c r="K22" s="179">
        <f>J22*(1+'KEEI BAU - Industry'!$AW$28)</f>
        <v>0</v>
      </c>
      <c r="L22" s="179">
        <f>K22*(1+'KEEI BAU - Industry'!$AW$28)</f>
        <v>0</v>
      </c>
      <c r="M22" s="179">
        <f>L22*(1+'KEEI BAU - Industry'!$AW$28)</f>
        <v>0</v>
      </c>
      <c r="N22" s="179">
        <f>M22*(1+'KEEI BAU - Industry'!$AW$28)</f>
        <v>0</v>
      </c>
      <c r="O22" s="179">
        <f>N22*(1+'KEEI BAU - Industry'!$AW$28)</f>
        <v>0</v>
      </c>
      <c r="P22" s="179">
        <f>O22*(1+'KEEI BAU - Industry'!$AW$28)</f>
        <v>0</v>
      </c>
      <c r="Q22" s="179">
        <f>P22*(1+'KEEI BAU - Industry'!$AW$28)</f>
        <v>0</v>
      </c>
      <c r="R22" s="179">
        <f>Q22*(1+'KEEI BAU - Industry'!$AW$28)</f>
        <v>0</v>
      </c>
      <c r="S22" s="179">
        <f>R22*(1+'KEEI BAU - Industry'!$AW$28)</f>
        <v>0</v>
      </c>
      <c r="T22" s="179">
        <f>S22*(1+'KEEI BAU - Industry'!$AW$28)</f>
        <v>0</v>
      </c>
      <c r="U22" s="179">
        <f>T22*(1+'KEEI BAU - Industry'!$AW$28)</f>
        <v>0</v>
      </c>
      <c r="V22" s="179">
        <f>U22*(1+'KEEI BAU - Industry'!$AW$28)</f>
        <v>0</v>
      </c>
      <c r="W22" s="179">
        <f>V22*(1+'KEEI BAU - Industry'!$AW$28)</f>
        <v>0</v>
      </c>
      <c r="X22" s="179">
        <f>W22*(1+'KEEI BAU - Industry'!$AW$28)</f>
        <v>0</v>
      </c>
      <c r="Y22" s="179">
        <f>X22*(1+'KEEI BAU - Industry'!$AW$28)</f>
        <v>0</v>
      </c>
      <c r="Z22" s="179">
        <f>Y22*(1+'KEEI BAU - Industry'!$AW$28)</f>
        <v>0</v>
      </c>
      <c r="AA22" s="179">
        <f>Z22*(1+'KEEI BAU - Industry'!$AW$28)</f>
        <v>0</v>
      </c>
      <c r="AB22" s="179">
        <f>AA22*(1+'KEEI BAU - Industry'!$AW$28)</f>
        <v>0</v>
      </c>
      <c r="AC22" s="179">
        <f>AB22*(1+'KEEI BAU - Industry'!$AW$28)</f>
        <v>0</v>
      </c>
      <c r="AD22" s="179">
        <f>AC22*(1+'KEEI BAU - Industry'!$AW$28)</f>
        <v>0</v>
      </c>
      <c r="AE22" s="179">
        <f>AD22*(1+'KEEI BAU - Industry'!$AW$28)</f>
        <v>0</v>
      </c>
      <c r="AF22" s="179">
        <f>AE22*(1+'KEEI BAU - Industry'!$AW$28)</f>
        <v>0</v>
      </c>
    </row>
    <row r="23" spans="1:32">
      <c r="A23" s="4" t="s">
        <v>23</v>
      </c>
      <c r="B23" s="179">
        <f>'2019 KESIS Energy Balance'!BI65*(1+'KEEI BAU - Industry'!$AW$35)</f>
        <v>4.9753987095777066E-2</v>
      </c>
      <c r="C23" s="179">
        <f>B23*(1+'KEEI BAU - Industry'!$AW$35)</f>
        <v>5.051957616177042E-2</v>
      </c>
      <c r="D23" s="179">
        <f>C23*(1+'KEEI BAU - Industry'!$AW$35)</f>
        <v>5.1296945723201065E-2</v>
      </c>
      <c r="E23" s="179">
        <f>D23*(1+'KEEI BAU - Industry'!$AW$35)</f>
        <v>5.2086277052345351E-2</v>
      </c>
      <c r="F23" s="179">
        <f>E23*(1+'KEEI BAU - Industry'!$AW$35)</f>
        <v>5.2887754210805299E-2</v>
      </c>
      <c r="G23" s="179">
        <f>F23*(1+'KEEI BAU - Industry'!$AW$35)</f>
        <v>5.3701564092429308E-2</v>
      </c>
      <c r="H23" s="179">
        <f>G23*(1+'KEEI BAU - Industry'!$AW$35)</f>
        <v>5.4527896466893322E-2</v>
      </c>
      <c r="I23" s="179">
        <f>H23*(1+'KEEI BAU - Industry'!$AW$35)</f>
        <v>5.5366944023952612E-2</v>
      </c>
      <c r="J23" s="179">
        <f>I23*(1+'KEEI BAU - Industry'!$AW$35)</f>
        <v>5.6218902418374475E-2</v>
      </c>
      <c r="K23" s="179">
        <f>J23*(1+'KEEI BAU - Industry'!$AW$35)</f>
        <v>5.7083970315562317E-2</v>
      </c>
      <c r="L23" s="179">
        <f>K23*(1+'KEEI BAU - Industry'!$AW$35)</f>
        <v>5.7962349437881804E-2</v>
      </c>
      <c r="M23" s="179">
        <f>L23*(1+'KEEI BAU - Industry'!$AW$35)</f>
        <v>5.8854244611699844E-2</v>
      </c>
      <c r="N23" s="179">
        <f>M23*(1+'KEEI BAU - Industry'!$AW$35)</f>
        <v>5.9759863815147363E-2</v>
      </c>
      <c r="O23" s="179">
        <f>N23*(1+'KEEI BAU - Industry'!$AW$35)</f>
        <v>6.0679418226617071E-2</v>
      </c>
      <c r="P23" s="179">
        <f>O23*(1+'KEEI BAU - Industry'!$AW$35)</f>
        <v>6.1613122274007455E-2</v>
      </c>
      <c r="Q23" s="179">
        <f>P23*(1+'KEEI BAU - Industry'!$AW$35)</f>
        <v>6.2561193684724514E-2</v>
      </c>
      <c r="R23" s="179">
        <f>Q23*(1+'KEEI BAU - Industry'!$AW$35)</f>
        <v>6.3523853536452915E-2</v>
      </c>
      <c r="S23" s="179">
        <f>R23*(1+'KEEI BAU - Industry'!$AW$35)</f>
        <v>6.4501326308708376E-2</v>
      </c>
      <c r="T23" s="179">
        <f>S23*(1+'KEEI BAU - Industry'!$AW$35)</f>
        <v>6.5493839935183304E-2</v>
      </c>
      <c r="U23" s="179">
        <f>T23*(1+'KEEI BAU - Industry'!$AW$35)</f>
        <v>6.6501625856897936E-2</v>
      </c>
      <c r="V23" s="179">
        <f>U23*(1+'KEEI BAU - Industry'!$AW$35)</f>
        <v>6.7524919076169268E-2</v>
      </c>
      <c r="W23" s="179">
        <f>V23*(1+'KEEI BAU - Industry'!$AW$35)</f>
        <v>6.8563958211410536E-2</v>
      </c>
      <c r="X23" s="179">
        <f>W23*(1+'KEEI BAU - Industry'!$AW$35)</f>
        <v>6.9618985552773835E-2</v>
      </c>
      <c r="Y23" s="179">
        <f>X23*(1+'KEEI BAU - Industry'!$AW$35)</f>
        <v>7.0690247118648963E-2</v>
      </c>
      <c r="Z23" s="179">
        <f>Y23*(1+'KEEI BAU - Industry'!$AW$35)</f>
        <v>7.1777992713031674E-2</v>
      </c>
      <c r="AA23" s="179">
        <f>Z23*(1+'KEEI BAU - Industry'!$AW$35)</f>
        <v>7.2882475983774647E-2</v>
      </c>
      <c r="AB23" s="179">
        <f>AA23*(1+'KEEI BAU - Industry'!$AW$35)</f>
        <v>7.4003954481734802E-2</v>
      </c>
      <c r="AC23" s="179">
        <f>AB23*(1+'KEEI BAU - Industry'!$AW$35)</f>
        <v>7.5142689720830741E-2</v>
      </c>
      <c r="AD23" s="179">
        <f>AC23*(1+'KEEI BAU - Industry'!$AW$35)</f>
        <v>7.6298947239024334E-2</v>
      </c>
      <c r="AE23" s="179">
        <f>AD23*(1+'KEEI BAU - Industry'!$AW$35)</f>
        <v>7.7472996660240642E-2</v>
      </c>
      <c r="AF23" s="179">
        <f>AE23*(1+'KEEI BAU - Industry'!$AW$35)</f>
        <v>7.8665111757240669E-2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179">
        <f>'2019 KESIS Energy Balance'!BI66*(1+'KEEI BAU - Industry'!$AW$35)</f>
        <v>0</v>
      </c>
      <c r="C26" s="179">
        <f>B26*(1+'KEEI BAU - Industry'!$AW$35)</f>
        <v>0</v>
      </c>
      <c r="D26" s="179">
        <f>C26*(1+'KEEI BAU - Industry'!$AW$35)</f>
        <v>0</v>
      </c>
      <c r="E26" s="179">
        <f>D26*(1+'KEEI BAU - Industry'!$AW$35)</f>
        <v>0</v>
      </c>
      <c r="F26" s="179">
        <f>E26*(1+'KEEI BAU - Industry'!$AW$35)</f>
        <v>0</v>
      </c>
      <c r="G26" s="179">
        <f>F26*(1+'KEEI BAU - Industry'!$AW$35)</f>
        <v>0</v>
      </c>
      <c r="H26" s="179">
        <f>G26*(1+'KEEI BAU - Industry'!$AW$35)</f>
        <v>0</v>
      </c>
      <c r="I26" s="179">
        <f>H26*(1+'KEEI BAU - Industry'!$AW$35)</f>
        <v>0</v>
      </c>
      <c r="J26" s="179">
        <f>I26*(1+'KEEI BAU - Industry'!$AW$35)</f>
        <v>0</v>
      </c>
      <c r="K26" s="179">
        <f>J26*(1+'KEEI BAU - Industry'!$AW$35)</f>
        <v>0</v>
      </c>
      <c r="L26" s="179">
        <f>K26*(1+'KEEI BAU - Industry'!$AW$35)</f>
        <v>0</v>
      </c>
      <c r="M26" s="179">
        <f>L26*(1+'KEEI BAU - Industry'!$AW$35)</f>
        <v>0</v>
      </c>
      <c r="N26" s="179">
        <f>M26*(1+'KEEI BAU - Industry'!$AW$35)</f>
        <v>0</v>
      </c>
      <c r="O26" s="179">
        <f>N26*(1+'KEEI BAU - Industry'!$AW$35)</f>
        <v>0</v>
      </c>
      <c r="P26" s="179">
        <f>O26*(1+'KEEI BAU - Industry'!$AW$35)</f>
        <v>0</v>
      </c>
      <c r="Q26" s="179">
        <f>P26*(1+'KEEI BAU - Industry'!$AW$35)</f>
        <v>0</v>
      </c>
      <c r="R26" s="179">
        <f>Q26*(1+'KEEI BAU - Industry'!$AW$35)</f>
        <v>0</v>
      </c>
      <c r="S26" s="179">
        <f>R26*(1+'KEEI BAU - Industry'!$AW$35)</f>
        <v>0</v>
      </c>
      <c r="T26" s="179">
        <f>S26*(1+'KEEI BAU - Industry'!$AW$35)</f>
        <v>0</v>
      </c>
      <c r="U26" s="179">
        <f>T26*(1+'KEEI BAU - Industry'!$AW$35)</f>
        <v>0</v>
      </c>
      <c r="V26" s="179">
        <f>U26*(1+'KEEI BAU - Industry'!$AW$35)</f>
        <v>0</v>
      </c>
      <c r="W26" s="179">
        <f>V26*(1+'KEEI BAU - Industry'!$AW$35)</f>
        <v>0</v>
      </c>
      <c r="X26" s="179">
        <f>W26*(1+'KEEI BAU - Industry'!$AW$35)</f>
        <v>0</v>
      </c>
      <c r="Y26" s="179">
        <f>X26*(1+'KEEI BAU - Industry'!$AW$35)</f>
        <v>0</v>
      </c>
      <c r="Z26" s="179">
        <f>Y26*(1+'KEEI BAU - Industry'!$AW$35)</f>
        <v>0</v>
      </c>
      <c r="AA26" s="179">
        <f>Z26*(1+'KEEI BAU - Industry'!$AW$35)</f>
        <v>0</v>
      </c>
      <c r="AB26" s="179">
        <f>AA26*(1+'KEEI BAU - Industry'!$AW$35)</f>
        <v>0</v>
      </c>
      <c r="AC26" s="179">
        <f>AB26*(1+'KEEI BAU - Industry'!$AW$35)</f>
        <v>0</v>
      </c>
      <c r="AD26" s="179">
        <f>AC26*(1+'KEEI BAU - Industry'!$AW$35)</f>
        <v>0</v>
      </c>
      <c r="AE26" s="179">
        <f>AD26*(1+'KEEI BAU - Industry'!$AW$35)</f>
        <v>0</v>
      </c>
      <c r="AF26" s="179">
        <f>AE26*(1+'KEEI BAU - Industry'!$AW$35)</f>
        <v>0</v>
      </c>
    </row>
    <row r="28" spans="1:32">
      <c r="A28" s="397"/>
    </row>
  </sheetData>
  <phoneticPr fontId="34"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workbookViewId="0">
      <selection activeCell="B10" sqref="B10"/>
    </sheetView>
  </sheetViews>
  <sheetFormatPr defaultColWidth="9.08984375" defaultRowHeight="14.5"/>
  <cols>
    <col min="1" max="1" width="39.90625" style="4" customWidth="1"/>
    <col min="2" max="33" width="11.1796875"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37">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4">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f>-'2019 KESIS Energy Balance'!S30*About!C70/1000*(1+'KEEI BAU - Oil Supply'!R9)</f>
        <v>5976949475130753</v>
      </c>
      <c r="C10" s="37">
        <f>B10*(1+'KEEI BAU - Oil Supply'!S9)</f>
        <v>5764464020594013</v>
      </c>
      <c r="D10" s="37">
        <f>C10*(1+'KEEI BAU - Oil Supply'!T9)</f>
        <v>5551978566057336</v>
      </c>
      <c r="E10" s="37">
        <f>D10*(1+'KEEI BAU - Oil Supply'!U9)</f>
        <v>5339493111520659</v>
      </c>
      <c r="F10" s="37">
        <f>E10*(1+'KEEI BAU - Oil Supply'!V9)</f>
        <v>5127007656983982</v>
      </c>
      <c r="G10" s="37">
        <f>F10*(1+'KEEI BAU - Oil Supply'!W9)</f>
        <v>4914522202447291</v>
      </c>
      <c r="H10" s="37">
        <f>G10*(1+'KEEI BAU - Oil Supply'!X9)</f>
        <v>4928873741323744</v>
      </c>
      <c r="I10" s="37">
        <f>H10*(1+'KEEI BAU - Oil Supply'!Y9)</f>
        <v>4943225280200198</v>
      </c>
      <c r="J10" s="37">
        <f>I10*(1+'KEEI BAU - Oil Supply'!Z9)</f>
        <v>4957576819076649</v>
      </c>
      <c r="K10" s="37">
        <f>J10*(1+'KEEI BAU - Oil Supply'!AA9)</f>
        <v>4971928357953103</v>
      </c>
      <c r="L10" s="37">
        <f>K10*(1+'KEEI BAU - Oil Supply'!AB9)</f>
        <v>4986279896829553</v>
      </c>
      <c r="M10" s="37">
        <f>L10*(1+'KEEI BAU - Oil Supply'!AC9)</f>
        <v>4983683324128201</v>
      </c>
      <c r="N10" s="37">
        <f>M10*(1+'KEEI BAU - Oil Supply'!AD9)</f>
        <v>4981086751426848</v>
      </c>
      <c r="O10" s="37">
        <f>N10*(1+'KEEI BAU - Oil Supply'!AE9)</f>
        <v>4978490178725495</v>
      </c>
      <c r="P10" s="37">
        <f>O10*(1+'KEEI BAU - Oil Supply'!AF9)</f>
        <v>4975893606024142</v>
      </c>
      <c r="Q10" s="37">
        <f>P10*(1+'KEEI BAU - Oil Supply'!AG9)</f>
        <v>4973297033322789</v>
      </c>
      <c r="R10" s="37">
        <f>Q10*(1+'KEEI BAU - Oil Supply'!AH9)</f>
        <v>4962300704352603</v>
      </c>
      <c r="S10" s="37">
        <f>R10*(1+'KEEI BAU - Oil Supply'!AI9)</f>
        <v>4951304375382417</v>
      </c>
      <c r="T10" s="37">
        <f>S10*(1+'KEEI BAU - Oil Supply'!AJ9)</f>
        <v>4940308046412231</v>
      </c>
      <c r="U10" s="37">
        <f>T10*(1+'KEEI BAU - Oil Supply'!AK9)</f>
        <v>4929311717442044</v>
      </c>
      <c r="V10" s="37">
        <f>U10*(1+'KEEI BAU - Oil Supply'!AL9)</f>
        <v>4918315388471858</v>
      </c>
      <c r="W10" s="37">
        <f>V10*(1+'KEEI BAU - Oil Supply'!AM9)</f>
        <v>4918518734526783</v>
      </c>
      <c r="X10" s="37">
        <f>W10*(1+'KEEI BAU - Oil Supply'!AN9)</f>
        <v>4911085938519132</v>
      </c>
      <c r="Y10" s="37">
        <f>X10*(1+'KEEI BAU - Oil Supply'!AO9)</f>
        <v>4903653142511481</v>
      </c>
      <c r="Z10" s="37">
        <f>Y10*(1+'KEEI BAU - Oil Supply'!AP9)</f>
        <v>4896220346503832</v>
      </c>
      <c r="AA10" s="37">
        <f>Z10*(1+'KEEI BAU - Oil Supply'!AQ9)</f>
        <v>4888787550496181</v>
      </c>
      <c r="AB10" s="37">
        <f>AA10*(1+'KEEI BAU - Oil Supply'!AR9)</f>
        <v>4881354754488530</v>
      </c>
      <c r="AC10" s="37">
        <f>AB10*(1+'KEEI BAU - Oil Supply'!AS9)</f>
        <v>4873921958480879</v>
      </c>
      <c r="AD10" s="37">
        <f>AC10*(1+'KEEI BAU - Oil Supply'!AT9)</f>
        <v>4866489162473228</v>
      </c>
      <c r="AE10" s="37">
        <f>AD10*(1+'KEEI BAU - Oil Supply'!AU9)</f>
        <v>4859056366465576</v>
      </c>
      <c r="AF10" s="37">
        <f>AE10*(1+'KEEI BAU - Oil Supply'!AV9)</f>
        <v>4851623570457925</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zoomScale="55" zoomScaleNormal="55" workbookViewId="0">
      <selection activeCell="B33" sqref="B33"/>
    </sheetView>
  </sheetViews>
  <sheetFormatPr defaultColWidth="9.08984375" defaultRowHeight="14.5"/>
  <cols>
    <col min="1" max="1" width="39.90625" style="4" customWidth="1"/>
    <col min="2" max="33" width="11.9062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Split'!$D$46*'Others Split'!$I$6</f>
        <v>76236330577659.875</v>
      </c>
      <c r="C2" s="179">
        <f>'KEEI BAU - Industry'!S37*'Others Split'!$D$46*'Others Split'!$I$6</f>
        <v>77927733637930.109</v>
      </c>
      <c r="D2" s="179">
        <f>'KEEI BAU - Industry'!T37*'Others Split'!$D$46*'Others Split'!$I$6</f>
        <v>79619136698200.344</v>
      </c>
      <c r="E2" s="179">
        <f>'KEEI BAU - Industry'!U37*'Others Split'!$D$46*'Others Split'!$I$6</f>
        <v>81310539758470.594</v>
      </c>
      <c r="F2" s="179">
        <f>'KEEI BAU - Industry'!V37*'Others Split'!$D$46*'Others Split'!$I$6</f>
        <v>83001942818740.828</v>
      </c>
      <c r="G2" s="179">
        <f>'KEEI BAU - Industry'!W37*'Others Split'!$D$46*'Others Split'!$I$6</f>
        <v>84693345879011.063</v>
      </c>
      <c r="H2" s="179">
        <f>'KEEI BAU - Industry'!X37*'Others Split'!$D$46*'Others Split'!$I$6</f>
        <v>85474970809551.922</v>
      </c>
      <c r="I2" s="179">
        <f>'KEEI BAU - Industry'!Y37*'Others Split'!$D$46*'Others Split'!$I$6</f>
        <v>86256595740092.547</v>
      </c>
      <c r="J2" s="179">
        <f>'KEEI BAU - Industry'!Z37*'Others Split'!$D$46*'Others Split'!$I$6</f>
        <v>87038220670633.172</v>
      </c>
      <c r="K2" s="179">
        <f>'KEEI BAU - Industry'!AA37*'Others Split'!$D$46*'Others Split'!$I$6</f>
        <v>87819845601173.781</v>
      </c>
      <c r="L2" s="179">
        <f>'KEEI BAU - Industry'!AB37*'Others Split'!$D$46*'Others Split'!$I$6</f>
        <v>88601470531714.563</v>
      </c>
      <c r="M2" s="179">
        <f>'KEEI BAU - Industry'!AC37*'Others Split'!$D$46*'Others Split'!$I$6</f>
        <v>89157177292962.563</v>
      </c>
      <c r="N2" s="179">
        <f>'KEEI BAU - Industry'!AD37*'Others Split'!$D$46*'Others Split'!$I$6</f>
        <v>89712884054210.719</v>
      </c>
      <c r="O2" s="179">
        <f>'KEEI BAU - Industry'!AE37*'Others Split'!$D$46*'Others Split'!$I$6</f>
        <v>90268590815458.875</v>
      </c>
      <c r="P2" s="179">
        <f>'KEEI BAU - Industry'!AF37*'Others Split'!$D$46*'Others Split'!$I$6</f>
        <v>90824297576707</v>
      </c>
      <c r="Q2" s="179">
        <f>'KEEI BAU - Industry'!AG37*'Others Split'!$D$46*'Others Split'!$I$6</f>
        <v>91380004337955.125</v>
      </c>
      <c r="R2" s="179">
        <f>'KEEI BAU - Industry'!AH37*'Others Split'!$D$46*'Others Split'!$I$6</f>
        <v>91816260113140.781</v>
      </c>
      <c r="S2" s="179">
        <f>'KEEI BAU - Industry'!AI37*'Others Split'!$D$46*'Others Split'!$I$6</f>
        <v>92252515888326.094</v>
      </c>
      <c r="T2" s="179">
        <f>'KEEI BAU - Industry'!AJ37*'Others Split'!$D$46*'Others Split'!$I$6</f>
        <v>92688771663511.547</v>
      </c>
      <c r="U2" s="179">
        <f>'KEEI BAU - Industry'!AK37*'Others Split'!$D$46*'Others Split'!$I$6</f>
        <v>93125027438697.031</v>
      </c>
      <c r="V2" s="179">
        <f>'KEEI BAU - Industry'!AL37*'Others Split'!$D$46*'Others Split'!$I$6</f>
        <v>93561283213882.328</v>
      </c>
      <c r="W2" s="179">
        <f>'KEEI BAU - Industry'!AM37*'Others Split'!$D$46*'Others Split'!$I$6</f>
        <v>94156806970484.75</v>
      </c>
      <c r="X2" s="179">
        <f>'KEEI BAU - Industry'!AN37*'Others Split'!$D$46*'Others Split'!$I$6</f>
        <v>94643738921575.547</v>
      </c>
      <c r="Y2" s="179">
        <f>'KEEI BAU - Industry'!AO37*'Others Split'!$D$46*'Others Split'!$I$6</f>
        <v>95130670872666.5</v>
      </c>
      <c r="Z2" s="179">
        <f>'KEEI BAU - Industry'!AP37*'Others Split'!$D$46*'Others Split'!$I$6</f>
        <v>95617602823757.313</v>
      </c>
      <c r="AA2" s="179">
        <f>'KEEI BAU - Industry'!AQ37*'Others Split'!$D$46*'Others Split'!$I$6</f>
        <v>96104534774848.109</v>
      </c>
      <c r="AB2" s="179">
        <f>'KEEI BAU - Industry'!AR37*'Others Split'!$D$46*'Others Split'!$I$6</f>
        <v>96591466725938.891</v>
      </c>
      <c r="AC2" s="179">
        <f>'KEEI BAU - Industry'!AS37*'Others Split'!$D$46*'Others Split'!$I$6</f>
        <v>97078398677029.844</v>
      </c>
      <c r="AD2" s="179">
        <f>'KEEI BAU - Industry'!AT37*'Others Split'!$D$46*'Others Split'!$I$6</f>
        <v>97565330628120.656</v>
      </c>
      <c r="AE2" s="179">
        <f>'KEEI BAU - Industry'!AU37*'Others Split'!$D$46*'Others Split'!$I$6</f>
        <v>98052262579211.453</v>
      </c>
      <c r="AF2" s="179">
        <f>'KEEI BAU - Industry'!AV37*'Others Split'!$D$46*'Others Split'!$I$6</f>
        <v>98539194530302.406</v>
      </c>
    </row>
    <row r="3" spans="1:35">
      <c r="A3" s="4" t="s">
        <v>3</v>
      </c>
      <c r="B3" s="179">
        <f>-SUM('2019 KESIS Energy Balance'!Z36:AE36)*'KEEI BAU - Industry'!$A$44/1000*(1+'KEEI BAU - Coal Supply'!R9)</f>
        <v>367786675336.9765</v>
      </c>
      <c r="C3" s="179">
        <f>B3*(1+'KEEI BAU - Coal Supply'!S9)</f>
        <v>372119985612.80121</v>
      </c>
      <c r="D3" s="179">
        <f>C3*(1+'KEEI BAU - Coal Supply'!T9)</f>
        <v>376453295888.62592</v>
      </c>
      <c r="E3" s="179">
        <f>D3*(1+'KEEI BAU - Coal Supply'!U9)</f>
        <v>380786606164.45233</v>
      </c>
      <c r="F3" s="179">
        <f>E3*(1+'KEEI BAU - Coal Supply'!V9)</f>
        <v>385119916440.2771</v>
      </c>
      <c r="G3" s="179">
        <f>F3*(1+'KEEI BAU - Coal Supply'!W9)</f>
        <v>389453226716.10309</v>
      </c>
      <c r="H3" s="179">
        <f>G3*(1+'KEEI BAU - Coal Supply'!X9)</f>
        <v>390977552530.57751</v>
      </c>
      <c r="I3" s="179">
        <f>H3*(1+'KEEI BAU - Coal Supply'!Y9)</f>
        <v>392501878345.05237</v>
      </c>
      <c r="J3" s="179">
        <f>I3*(1+'KEEI BAU - Coal Supply'!Z9)</f>
        <v>394026204159.52679</v>
      </c>
      <c r="K3" s="179">
        <f>J3*(1+'KEEI BAU - Coal Supply'!AA9)</f>
        <v>395550529974.00165</v>
      </c>
      <c r="L3" s="179">
        <f>K3*(1+'KEEI BAU - Coal Supply'!AB9)</f>
        <v>397074855788.47632</v>
      </c>
      <c r="M3" s="179">
        <f>L3*(1+'KEEI BAU - Coal Supply'!AC9)</f>
        <v>395643365477.65643</v>
      </c>
      <c r="N3" s="179">
        <f>M3*(1+'KEEI BAU - Coal Supply'!AD9)</f>
        <v>394211875166.83636</v>
      </c>
      <c r="O3" s="179">
        <f>N3*(1+'KEEI BAU - Coal Supply'!AE9)</f>
        <v>392780384856.01672</v>
      </c>
      <c r="P3" s="179">
        <f>O3*(1+'KEEI BAU - Coal Supply'!AF9)</f>
        <v>391348894545.19666</v>
      </c>
      <c r="Q3" s="179">
        <f>P3*(1+'KEEI BAU - Coal Supply'!AG9)</f>
        <v>389917404234.37695</v>
      </c>
      <c r="R3" s="179">
        <f>Q3*(1+'KEEI BAU - Coal Supply'!AH9)</f>
        <v>381889619833.51178</v>
      </c>
      <c r="S3" s="179">
        <f>R3*(1+'KEEI BAU - Coal Supply'!AI9)</f>
        <v>373861835432.65112</v>
      </c>
      <c r="T3" s="179">
        <f>S3*(1+'KEEI BAU - Coal Supply'!AJ9)</f>
        <v>365834051031.78711</v>
      </c>
      <c r="U3" s="179">
        <f>T3*(1+'KEEI BAU - Coal Supply'!AK9)</f>
        <v>357806266630.9231</v>
      </c>
      <c r="V3" s="179">
        <f>U3*(1+'KEEI BAU - Coal Supply'!AL9)</f>
        <v>349778482230.06219</v>
      </c>
      <c r="W3" s="179">
        <f>V3*(1+'KEEI BAU - Coal Supply'!AM9)</f>
        <v>350545756615.92145</v>
      </c>
      <c r="X3" s="179">
        <f>W3*(1+'KEEI BAU - Coal Supply'!AN9)</f>
        <v>345316400010.83319</v>
      </c>
      <c r="Y3" s="179">
        <f>X3*(1+'KEEI BAU - Coal Supply'!AO9)</f>
        <v>340087043405.74658</v>
      </c>
      <c r="Z3" s="179">
        <f>Y3*(1+'KEEI BAU - Coal Supply'!AP9)</f>
        <v>334857686800.65833</v>
      </c>
      <c r="AA3" s="179">
        <f>Z3*(1+'KEEI BAU - Coal Supply'!AQ9)</f>
        <v>329628330195.57172</v>
      </c>
      <c r="AB3" s="179">
        <f>AA3*(1+'KEEI BAU - Coal Supply'!AR9)</f>
        <v>324398973590.48517</v>
      </c>
      <c r="AC3" s="179">
        <f>AB3*(1+'KEEI BAU - Coal Supply'!AS9)</f>
        <v>319169616985.39691</v>
      </c>
      <c r="AD3" s="179">
        <f>AC3*(1+'KEEI BAU - Coal Supply'!AT9)</f>
        <v>313940260380.3103</v>
      </c>
      <c r="AE3" s="179">
        <f>AD3*(1+'KEEI BAU - Coal Supply'!AU9)</f>
        <v>308710903775.22369</v>
      </c>
      <c r="AF3" s="179">
        <f>AE3*(1+'KEEI BAU - Coal Supply'!AV9)</f>
        <v>303481547170.13544</v>
      </c>
    </row>
    <row r="4" spans="1:35">
      <c r="A4" s="4" t="s">
        <v>4</v>
      </c>
      <c r="B4" s="14">
        <v>0</v>
      </c>
      <c r="C4" s="14">
        <v>0</v>
      </c>
      <c r="D4" s="14">
        <v>0</v>
      </c>
      <c r="E4" s="14">
        <v>0</v>
      </c>
      <c r="F4" s="14">
        <v>0</v>
      </c>
      <c r="G4" s="14">
        <v>0</v>
      </c>
      <c r="H4" s="14">
        <v>0</v>
      </c>
      <c r="I4" s="14">
        <v>0</v>
      </c>
      <c r="J4" s="14">
        <v>0</v>
      </c>
      <c r="K4" s="14">
        <v>0</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0</v>
      </c>
    </row>
    <row r="5" spans="1:35">
      <c r="A5" s="4" t="s">
        <v>5</v>
      </c>
      <c r="B5" s="179">
        <f>'KEEI BAU - Industry'!R$37*'Others Split'!$D$46*'Others Split'!$I$7</f>
        <v>1977644354360.5574</v>
      </c>
      <c r="C5" s="179">
        <f>'KEEI BAU - Industry'!S$37*'Others Split'!$D$46*'Others Split'!$I$7</f>
        <v>2021520990181.6394</v>
      </c>
      <c r="D5" s="179">
        <f>'KEEI BAU - Industry'!T$37*'Others Split'!$D$46*'Others Split'!$I$7</f>
        <v>2065397626002.7214</v>
      </c>
      <c r="E5" s="179">
        <f>'KEEI BAU - Industry'!U$37*'Others Split'!$D$46*'Others Split'!$I$7</f>
        <v>2109274261823.8037</v>
      </c>
      <c r="F5" s="179">
        <f>'KEEI BAU - Industry'!V$37*'Others Split'!$D$46*'Others Split'!$I$7</f>
        <v>2153150897644.8857</v>
      </c>
      <c r="G5" s="179">
        <f>'KEEI BAU - Industry'!W$37*'Others Split'!$D$46*'Others Split'!$I$7</f>
        <v>2197027533465.9678</v>
      </c>
      <c r="H5" s="179">
        <f>'KEEI BAU - Industry'!X$37*'Others Split'!$D$46*'Others Split'!$I$7</f>
        <v>2217303642237.1914</v>
      </c>
      <c r="I5" s="179">
        <f>'KEEI BAU - Industry'!Y$37*'Others Split'!$D$46*'Others Split'!$I$7</f>
        <v>2237579751008.4087</v>
      </c>
      <c r="J5" s="179">
        <f>'KEEI BAU - Industry'!Z$37*'Others Split'!$D$46*'Others Split'!$I$7</f>
        <v>2257855859779.6265</v>
      </c>
      <c r="K5" s="179">
        <f>'KEEI BAU - Industry'!AA$37*'Others Split'!$D$46*'Others Split'!$I$7</f>
        <v>2278131968550.8438</v>
      </c>
      <c r="L5" s="179">
        <f>'KEEI BAU - Industry'!AB$37*'Others Split'!$D$46*'Others Split'!$I$7</f>
        <v>2298408077322.0654</v>
      </c>
      <c r="M5" s="179">
        <f>'KEEI BAU - Industry'!AC$37*'Others Split'!$D$46*'Others Split'!$I$7</f>
        <v>2312823649671.0332</v>
      </c>
      <c r="N5" s="179">
        <f>'KEEI BAU - Industry'!AD$37*'Others Split'!$D$46*'Others Split'!$I$7</f>
        <v>2327239222020.0054</v>
      </c>
      <c r="O5" s="179">
        <f>'KEEI BAU - Industry'!AE$37*'Others Split'!$D$46*'Others Split'!$I$7</f>
        <v>2341654794368.9771</v>
      </c>
      <c r="P5" s="179">
        <f>'KEEI BAU - Industry'!AF$37*'Others Split'!$D$46*'Others Split'!$I$7</f>
        <v>2356070366717.9487</v>
      </c>
      <c r="Q5" s="179">
        <f>'KEEI BAU - Industry'!AG$37*'Others Split'!$D$46*'Others Split'!$I$7</f>
        <v>2370485939066.9199</v>
      </c>
      <c r="R5" s="179">
        <f>'KEEI BAU - Industry'!AH$37*'Others Split'!$D$46*'Others Split'!$I$7</f>
        <v>2381802836985.7441</v>
      </c>
      <c r="S5" s="179">
        <f>'KEEI BAU - Industry'!AI$37*'Others Split'!$D$46*'Others Split'!$I$7</f>
        <v>2393119734904.5591</v>
      </c>
      <c r="T5" s="179">
        <f>'KEEI BAU - Industry'!AJ$37*'Others Split'!$D$46*'Others Split'!$I$7</f>
        <v>2404436632823.3779</v>
      </c>
      <c r="U5" s="179">
        <f>'KEEI BAU - Industry'!AK$37*'Others Split'!$D$46*'Others Split'!$I$7</f>
        <v>2415753530742.1973</v>
      </c>
      <c r="V5" s="179">
        <f>'KEEI BAU - Industry'!AL$37*'Others Split'!$D$46*'Others Split'!$I$7</f>
        <v>2427070428661.0122</v>
      </c>
      <c r="W5" s="179">
        <f>'KEEI BAU - Industry'!AM$37*'Others Split'!$D$46*'Others Split'!$I$7</f>
        <v>2442518892486.7026</v>
      </c>
      <c r="X5" s="179">
        <f>'KEEI BAU - Industry'!AN$37*'Others Split'!$D$46*'Others Split'!$I$7</f>
        <v>2455150379557.7065</v>
      </c>
      <c r="Y5" s="179">
        <f>'KEEI BAU - Industry'!AO$37*'Others Split'!$D$46*'Others Split'!$I$7</f>
        <v>2467781866628.7144</v>
      </c>
      <c r="Z5" s="179">
        <f>'KEEI BAU - Industry'!AP$37*'Others Split'!$D$46*'Others Split'!$I$7</f>
        <v>2480413353699.7188</v>
      </c>
      <c r="AA5" s="179">
        <f>'KEEI BAU - Industry'!AQ$37*'Others Split'!$D$46*'Others Split'!$I$7</f>
        <v>2493044840770.7222</v>
      </c>
      <c r="AB5" s="179">
        <f>'KEEI BAU - Industry'!AR$37*'Others Split'!$D$46*'Others Split'!$I$7</f>
        <v>2505676327841.7261</v>
      </c>
      <c r="AC5" s="179">
        <f>'KEEI BAU - Industry'!AS$37*'Others Split'!$D$46*'Others Split'!$I$7</f>
        <v>2518307814912.7339</v>
      </c>
      <c r="AD5" s="179">
        <f>'KEEI BAU - Industry'!AT$37*'Others Split'!$D$46*'Others Split'!$I$7</f>
        <v>2530939301983.7383</v>
      </c>
      <c r="AE5" s="179">
        <f>'KEEI BAU - Industry'!AU$37*'Others Split'!$D$46*'Others Split'!$I$7</f>
        <v>2543570789054.7417</v>
      </c>
      <c r="AF5" s="179">
        <f>'KEEI BAU - Industry'!AV$37*'Others Split'!$D$46*'Others Split'!$I$7</f>
        <v>2556202276125.75</v>
      </c>
    </row>
    <row r="6" spans="1:35">
      <c r="A6" s="4" t="s">
        <v>6</v>
      </c>
      <c r="B6" s="179">
        <f>'KEEI BAU - Industry'!R$37*'Others Split'!$D$46*'Others Split'!$I$8</f>
        <v>2279367476664.3818</v>
      </c>
      <c r="C6" s="179">
        <f>'KEEI BAU - Industry'!S$37*'Others Split'!$D$46*'Others Split'!$I$8</f>
        <v>2329938235989.9932</v>
      </c>
      <c r="D6" s="179">
        <f>'KEEI BAU - Industry'!T$37*'Others Split'!$D$46*'Others Split'!$I$8</f>
        <v>2380508995315.6045</v>
      </c>
      <c r="E6" s="179">
        <f>'KEEI BAU - Industry'!U$37*'Others Split'!$D$46*'Others Split'!$I$8</f>
        <v>2431079754641.2158</v>
      </c>
      <c r="F6" s="179">
        <f>'KEEI BAU - Industry'!V$37*'Others Split'!$D$46*'Others Split'!$I$8</f>
        <v>2481650513966.8271</v>
      </c>
      <c r="G6" s="179">
        <f>'KEEI BAU - Industry'!W$37*'Others Split'!$D$46*'Others Split'!$I$8</f>
        <v>2532221273292.439</v>
      </c>
      <c r="H6" s="179">
        <f>'KEEI BAU - Industry'!X$37*'Others Split'!$D$46*'Others Split'!$I$8</f>
        <v>2555590845675.1235</v>
      </c>
      <c r="I6" s="179">
        <f>'KEEI BAU - Industry'!Y$37*'Others Split'!$D$46*'Others Split'!$I$8</f>
        <v>2578960418057.8008</v>
      </c>
      <c r="J6" s="179">
        <f>'KEEI BAU - Industry'!Z$37*'Others Split'!$D$46*'Others Split'!$I$8</f>
        <v>2602329990440.4785</v>
      </c>
      <c r="K6" s="179">
        <f>'KEEI BAU - Industry'!AA$37*'Others Split'!$D$46*'Others Split'!$I$8</f>
        <v>2625699562823.1558</v>
      </c>
      <c r="L6" s="179">
        <f>'KEEI BAU - Industry'!AB$37*'Others Split'!$D$46*'Others Split'!$I$8</f>
        <v>2649069135205.8379</v>
      </c>
      <c r="M6" s="179">
        <f>'KEEI BAU - Industry'!AC$37*'Others Split'!$D$46*'Others Split'!$I$8</f>
        <v>2665684047132.3877</v>
      </c>
      <c r="N6" s="179">
        <f>'KEEI BAU - Industry'!AD$37*'Others Split'!$D$46*'Others Split'!$I$8</f>
        <v>2682298959058.9429</v>
      </c>
      <c r="O6" s="179">
        <f>'KEEI BAU - Industry'!AE$37*'Others Split'!$D$46*'Others Split'!$I$8</f>
        <v>2698913870985.4976</v>
      </c>
      <c r="P6" s="179">
        <f>'KEEI BAU - Industry'!AF$37*'Others Split'!$D$46*'Others Split'!$I$8</f>
        <v>2715528782912.0522</v>
      </c>
      <c r="Q6" s="179">
        <f>'KEEI BAU - Industry'!AG$37*'Others Split'!$D$46*'Others Split'!$I$8</f>
        <v>2732143694838.606</v>
      </c>
      <c r="R6" s="179">
        <f>'KEEI BAU - Industry'!AH$37*'Others Split'!$D$46*'Others Split'!$I$8</f>
        <v>2745187177098.7109</v>
      </c>
      <c r="S6" s="179">
        <f>'KEEI BAU - Industry'!AI$37*'Others Split'!$D$46*'Others Split'!$I$8</f>
        <v>2758230659358.8052</v>
      </c>
      <c r="T6" s="179">
        <f>'KEEI BAU - Industry'!AJ$37*'Others Split'!$D$46*'Others Split'!$I$8</f>
        <v>2771274141618.9043</v>
      </c>
      <c r="U6" s="179">
        <f>'KEEI BAU - Industry'!AK$37*'Others Split'!$D$46*'Others Split'!$I$8</f>
        <v>2784317623879.0034</v>
      </c>
      <c r="V6" s="179">
        <f>'KEEI BAU - Industry'!AL$37*'Others Split'!$D$46*'Others Split'!$I$8</f>
        <v>2797361106139.0981</v>
      </c>
      <c r="W6" s="179">
        <f>'KEEI BAU - Industry'!AM$37*'Others Split'!$D$46*'Others Split'!$I$8</f>
        <v>2815166494621.1392</v>
      </c>
      <c r="X6" s="179">
        <f>'KEEI BAU - Industry'!AN$37*'Others Split'!$D$46*'Others Split'!$I$8</f>
        <v>2829725128860.9453</v>
      </c>
      <c r="Y6" s="179">
        <f>'KEEI BAU - Industry'!AO$37*'Others Split'!$D$46*'Others Split'!$I$8</f>
        <v>2844283763100.7559</v>
      </c>
      <c r="Z6" s="179">
        <f>'KEEI BAU - Industry'!AP$37*'Others Split'!$D$46*'Others Split'!$I$8</f>
        <v>2858842397340.5625</v>
      </c>
      <c r="AA6" s="179">
        <f>'KEEI BAU - Industry'!AQ$37*'Others Split'!$D$46*'Others Split'!$I$8</f>
        <v>2873401031580.3682</v>
      </c>
      <c r="AB6" s="179">
        <f>'KEEI BAU - Industry'!AR$37*'Others Split'!$D$46*'Others Split'!$I$8</f>
        <v>2887959665820.1743</v>
      </c>
      <c r="AC6" s="179">
        <f>'KEEI BAU - Industry'!AS$37*'Others Split'!$D$46*'Others Split'!$I$8</f>
        <v>2902518300059.9849</v>
      </c>
      <c r="AD6" s="179">
        <f>'KEEI BAU - Industry'!AT$37*'Others Split'!$D$46*'Others Split'!$I$8</f>
        <v>2917076934299.7915</v>
      </c>
      <c r="AE6" s="179">
        <f>'KEEI BAU - Industry'!AU$37*'Others Split'!$D$46*'Others Split'!$I$8</f>
        <v>2931635568539.5972</v>
      </c>
      <c r="AF6" s="179">
        <f>'KEEI BAU - Industry'!AV$37*'Others Split'!$D$46*'Others Split'!$I$8</f>
        <v>2946194202779.4082</v>
      </c>
    </row>
    <row r="7" spans="1:35">
      <c r="A7" s="4" t="s">
        <v>7</v>
      </c>
      <c r="B7" s="179">
        <f>'KEEI BAU - Industry'!R$37*'Others Split'!$D$46*'Others Split'!$I$9</f>
        <v>412921970345.76807</v>
      </c>
      <c r="C7" s="179">
        <f>'KEEI BAU - Industry'!S$37*'Others Split'!$D$46*'Others Split'!$I$9</f>
        <v>422083186251.66986</v>
      </c>
      <c r="D7" s="179">
        <f>'KEEI BAU - Industry'!T$37*'Others Split'!$D$46*'Others Split'!$I$9</f>
        <v>431244402157.57172</v>
      </c>
      <c r="E7" s="179">
        <f>'KEEI BAU - Industry'!U$37*'Others Split'!$D$46*'Others Split'!$I$9</f>
        <v>440405618063.47357</v>
      </c>
      <c r="F7" s="179">
        <f>'KEEI BAU - Industry'!V$37*'Others Split'!$D$46*'Others Split'!$I$9</f>
        <v>449566833969.37543</v>
      </c>
      <c r="G7" s="179">
        <f>'KEEI BAU - Industry'!W$37*'Others Split'!$D$46*'Others Split'!$I$9</f>
        <v>458728049875.27728</v>
      </c>
      <c r="H7" s="179">
        <f>'KEEI BAU - Industry'!X$37*'Others Split'!$D$46*'Others Split'!$I$9</f>
        <v>462961597108.52887</v>
      </c>
      <c r="I7" s="179">
        <f>'KEEI BAU - Industry'!Y$37*'Others Split'!$D$46*'Others Split'!$I$9</f>
        <v>467195144341.77917</v>
      </c>
      <c r="J7" s="179">
        <f>'KEEI BAU - Industry'!Z$37*'Others Split'!$D$46*'Others Split'!$I$9</f>
        <v>471428691575.02948</v>
      </c>
      <c r="K7" s="179">
        <f>'KEEI BAU - Industry'!AA$37*'Others Split'!$D$46*'Others Split'!$I$9</f>
        <v>475662238808.27979</v>
      </c>
      <c r="L7" s="179">
        <f>'KEEI BAU - Industry'!AB$37*'Others Split'!$D$46*'Others Split'!$I$9</f>
        <v>479895786041.53094</v>
      </c>
      <c r="M7" s="179">
        <f>'KEEI BAU - Industry'!AC$37*'Others Split'!$D$46*'Others Split'!$I$9</f>
        <v>482905683410.02032</v>
      </c>
      <c r="N7" s="179">
        <f>'KEEI BAU - Industry'!AD$37*'Others Split'!$D$46*'Others Split'!$I$9</f>
        <v>485915580778.51062</v>
      </c>
      <c r="O7" s="179">
        <f>'KEEI BAU - Industry'!AE$37*'Others Split'!$D$46*'Others Split'!$I$9</f>
        <v>488925478147.00085</v>
      </c>
      <c r="P7" s="179">
        <f>'KEEI BAU - Industry'!AF$37*'Others Split'!$D$46*'Others Split'!$I$9</f>
        <v>491935375515.49109</v>
      </c>
      <c r="Q7" s="179">
        <f>'KEEI BAU - Industry'!AG$37*'Others Split'!$D$46*'Others Split'!$I$9</f>
        <v>494945272883.98114</v>
      </c>
      <c r="R7" s="179">
        <f>'KEEI BAU - Industry'!AH$37*'Others Split'!$D$46*'Others Split'!$I$9</f>
        <v>497308182967.6568</v>
      </c>
      <c r="S7" s="179">
        <f>'KEEI BAU - Industry'!AI$37*'Others Split'!$D$46*'Others Split'!$I$9</f>
        <v>499671093051.33057</v>
      </c>
      <c r="T7" s="179">
        <f>'KEEI BAU - Industry'!AJ$37*'Others Split'!$D$46*'Others Split'!$I$9</f>
        <v>502034003135.00513</v>
      </c>
      <c r="U7" s="179">
        <f>'KEEI BAU - Industry'!AK$37*'Others Split'!$D$46*'Others Split'!$I$9</f>
        <v>504396913218.67975</v>
      </c>
      <c r="V7" s="179">
        <f>'KEEI BAU - Industry'!AL$37*'Others Split'!$D$46*'Others Split'!$I$9</f>
        <v>506759823302.35352</v>
      </c>
      <c r="W7" s="179">
        <f>'KEEI BAU - Industry'!AM$37*'Others Split'!$D$46*'Others Split'!$I$9</f>
        <v>509985383099.11591</v>
      </c>
      <c r="X7" s="179">
        <f>'KEEI BAU - Industry'!AN$37*'Others Split'!$D$46*'Others Split'!$I$9</f>
        <v>512622772636.95441</v>
      </c>
      <c r="Y7" s="179">
        <f>'KEEI BAU - Industry'!AO$37*'Others Split'!$D$46*'Others Split'!$I$9</f>
        <v>515260162174.79382</v>
      </c>
      <c r="Z7" s="179">
        <f>'KEEI BAU - Industry'!AP$37*'Others Split'!$D$46*'Others Split'!$I$9</f>
        <v>517897551712.63245</v>
      </c>
      <c r="AA7" s="179">
        <f>'KEEI BAU - Industry'!AQ$37*'Others Split'!$D$46*'Others Split'!$I$9</f>
        <v>520534941250.47095</v>
      </c>
      <c r="AB7" s="179">
        <f>'KEEI BAU - Industry'!AR$37*'Others Split'!$D$46*'Others Split'!$I$9</f>
        <v>523172330788.30945</v>
      </c>
      <c r="AC7" s="179">
        <f>'KEEI BAU - Industry'!AS$37*'Others Split'!$D$46*'Others Split'!$I$9</f>
        <v>525809720326.14886</v>
      </c>
      <c r="AD7" s="179">
        <f>'KEEI BAU - Industry'!AT$37*'Others Split'!$D$46*'Others Split'!$I$9</f>
        <v>528447109863.98749</v>
      </c>
      <c r="AE7" s="179">
        <f>'KEEI BAU - Industry'!AU$37*'Others Split'!$D$46*'Others Split'!$I$9</f>
        <v>531084499401.82599</v>
      </c>
      <c r="AF7" s="179">
        <f>'KEEI BAU - Industry'!AV$37*'Others Split'!$D$46*'Others Split'!$I$9</f>
        <v>533721888939.66541</v>
      </c>
    </row>
    <row r="8" spans="1:35">
      <c r="A8" s="4" t="s">
        <v>8</v>
      </c>
      <c r="B8" s="179">
        <f>'KEEI BAU - Industry'!R$37*'Others Split'!$D$46*'Others Split'!$I$10</f>
        <v>64642164481.709572</v>
      </c>
      <c r="C8" s="179">
        <f>'KEEI BAU - Industry'!S$37*'Others Split'!$D$46*'Others Split'!$I$10</f>
        <v>66076335748.852058</v>
      </c>
      <c r="D8" s="179">
        <f>'KEEI BAU - Industry'!T$37*'Others Split'!$D$46*'Others Split'!$I$10</f>
        <v>67510507015.994537</v>
      </c>
      <c r="E8" s="179">
        <f>'KEEI BAU - Industry'!U$37*'Others Split'!$D$46*'Others Split'!$I$10</f>
        <v>68944678283.137024</v>
      </c>
      <c r="F8" s="179">
        <f>'KEEI BAU - Industry'!V$37*'Others Split'!$D$46*'Others Split'!$I$10</f>
        <v>70378849550.27951</v>
      </c>
      <c r="G8" s="179">
        <f>'KEEI BAU - Industry'!W$37*'Others Split'!$D$46*'Others Split'!$I$10</f>
        <v>71813020817.421997</v>
      </c>
      <c r="H8" s="179">
        <f>'KEEI BAU - Industry'!X$37*'Others Split'!$D$46*'Others Split'!$I$10</f>
        <v>72475774742.488693</v>
      </c>
      <c r="I8" s="179">
        <f>'KEEI BAU - Industry'!Y$37*'Others Split'!$D$46*'Others Split'!$I$10</f>
        <v>73138528667.555206</v>
      </c>
      <c r="J8" s="179">
        <f>'KEEI BAU - Industry'!Z$37*'Others Split'!$D$46*'Others Split'!$I$10</f>
        <v>73801282592.621719</v>
      </c>
      <c r="K8" s="179">
        <f>'KEEI BAU - Industry'!AA$37*'Others Split'!$D$46*'Others Split'!$I$10</f>
        <v>74464036517.688217</v>
      </c>
      <c r="L8" s="179">
        <f>'KEEI BAU - Industry'!AB$37*'Others Split'!$D$46*'Others Split'!$I$10</f>
        <v>75126790442.754852</v>
      </c>
      <c r="M8" s="179">
        <f>'KEEI BAU - Industry'!AC$37*'Others Split'!$D$46*'Others Split'!$I$10</f>
        <v>75597984263.233887</v>
      </c>
      <c r="N8" s="179">
        <f>'KEEI BAU - Industry'!AD$37*'Others Split'!$D$46*'Others Split'!$I$10</f>
        <v>76069178083.713074</v>
      </c>
      <c r="O8" s="179">
        <f>'KEEI BAU - Industry'!AE$37*'Others Split'!$D$46*'Others Split'!$I$10</f>
        <v>76540371904.192245</v>
      </c>
      <c r="P8" s="179">
        <f>'KEEI BAU - Industry'!AF$37*'Others Split'!$D$46*'Others Split'!$I$10</f>
        <v>77011565724.671417</v>
      </c>
      <c r="Q8" s="179">
        <f>'KEEI BAU - Industry'!AG$37*'Others Split'!$D$46*'Others Split'!$I$10</f>
        <v>77482759545.150574</v>
      </c>
      <c r="R8" s="179">
        <f>'KEEI BAU - Industry'!AH$37*'Others Split'!$D$46*'Others Split'!$I$10</f>
        <v>77852668712.629715</v>
      </c>
      <c r="S8" s="179">
        <f>'KEEI BAU - Industry'!AI$37*'Others Split'!$D$46*'Others Split'!$I$10</f>
        <v>78222577880.108566</v>
      </c>
      <c r="T8" s="179">
        <f>'KEEI BAU - Industry'!AJ$37*'Others Split'!$D$46*'Others Split'!$I$10</f>
        <v>78592487047.58754</v>
      </c>
      <c r="U8" s="179">
        <f>'KEEI BAU - Industry'!AK$37*'Others Split'!$D$46*'Others Split'!$I$10</f>
        <v>78962396215.066528</v>
      </c>
      <c r="V8" s="179">
        <f>'KEEI BAU - Industry'!AL$37*'Others Split'!$D$46*'Others Split'!$I$10</f>
        <v>79332305382.54538</v>
      </c>
      <c r="W8" s="179">
        <f>'KEEI BAU - Industry'!AM$37*'Others Split'!$D$46*'Others Split'!$I$10</f>
        <v>79837260754.024658</v>
      </c>
      <c r="X8" s="179">
        <f>'KEEI BAU - Industry'!AN$37*'Others Split'!$D$46*'Others Split'!$I$10</f>
        <v>80250139168.230942</v>
      </c>
      <c r="Y8" s="179">
        <f>'KEEI BAU - Industry'!AO$37*'Others Split'!$D$46*'Others Split'!$I$10</f>
        <v>80663017582.437378</v>
      </c>
      <c r="Z8" s="179">
        <f>'KEEI BAU - Industry'!AP$37*'Others Split'!$D$46*'Others Split'!$I$10</f>
        <v>81075895996.643677</v>
      </c>
      <c r="AA8" s="179">
        <f>'KEEI BAU - Industry'!AQ$37*'Others Split'!$D$46*'Others Split'!$I$10</f>
        <v>81488774410.84996</v>
      </c>
      <c r="AB8" s="179">
        <f>'KEEI BAU - Industry'!AR$37*'Others Split'!$D$46*'Others Split'!$I$10</f>
        <v>81901652825.056259</v>
      </c>
      <c r="AC8" s="179">
        <f>'KEEI BAU - Industry'!AS$37*'Others Split'!$D$46*'Others Split'!$I$10</f>
        <v>82314531239.262695</v>
      </c>
      <c r="AD8" s="179">
        <f>'KEEI BAU - Industry'!AT$37*'Others Split'!$D$46*'Others Split'!$I$10</f>
        <v>82727409653.468994</v>
      </c>
      <c r="AE8" s="179">
        <f>'KEEI BAU - Industry'!AU$37*'Others Split'!$D$46*'Others Split'!$I$10</f>
        <v>83140288067.675278</v>
      </c>
      <c r="AF8" s="179">
        <f>'KEEI BAU - Industry'!AV$37*'Others Split'!$D$46*'Others Split'!$I$10</f>
        <v>83553166481.881714</v>
      </c>
    </row>
    <row r="9" spans="1:35">
      <c r="A9" s="4" t="s">
        <v>9</v>
      </c>
      <c r="B9" s="179">
        <f>'KEEI BAU - Industry'!R$37*'Others Split'!$D$46*'Others Split'!$I$11</f>
        <v>200492179588.23868</v>
      </c>
      <c r="C9" s="179">
        <f>'KEEI BAU - Industry'!S$37*'Others Split'!$D$46*'Others Split'!$I$11</f>
        <v>204940361754.74985</v>
      </c>
      <c r="D9" s="179">
        <f>'KEEI BAU - Industry'!T$37*'Others Split'!$D$46*'Others Split'!$I$11</f>
        <v>209388543921.26102</v>
      </c>
      <c r="E9" s="179">
        <f>'KEEI BAU - Industry'!U$37*'Others Split'!$D$46*'Others Split'!$I$11</f>
        <v>213836726087.77219</v>
      </c>
      <c r="F9" s="179">
        <f>'KEEI BAU - Industry'!V$37*'Others Split'!$D$46*'Others Split'!$I$11</f>
        <v>218284908254.28336</v>
      </c>
      <c r="G9" s="179">
        <f>'KEEI BAU - Industry'!W$37*'Others Split'!$D$46*'Others Split'!$I$11</f>
        <v>222733090420.79453</v>
      </c>
      <c r="H9" s="179">
        <f>'KEEI BAU - Industry'!X$37*'Others Split'!$D$46*'Others Split'!$I$11</f>
        <v>224788667922.45575</v>
      </c>
      <c r="I9" s="179">
        <f>'KEEI BAU - Industry'!Y$37*'Others Split'!$D$46*'Others Split'!$I$11</f>
        <v>226844245424.11627</v>
      </c>
      <c r="J9" s="179">
        <f>'KEEI BAU - Industry'!Z$37*'Others Split'!$D$46*'Others Split'!$I$11</f>
        <v>228899822925.77689</v>
      </c>
      <c r="K9" s="179">
        <f>'KEEI BAU - Industry'!AA$37*'Others Split'!$D$46*'Others Split'!$I$11</f>
        <v>230955400427.43741</v>
      </c>
      <c r="L9" s="179">
        <f>'KEEI BAU - Industry'!AB$37*'Others Split'!$D$46*'Others Split'!$I$11</f>
        <v>233010977929.09839</v>
      </c>
      <c r="M9" s="179">
        <f>'KEEI BAU - Industry'!AC$37*'Others Split'!$D$46*'Others Split'!$I$11</f>
        <v>234472418412.00616</v>
      </c>
      <c r="N9" s="179">
        <f>'KEEI BAU - Industry'!AD$37*'Others Split'!$D$46*'Others Split'!$I$11</f>
        <v>235933858894.91434</v>
      </c>
      <c r="O9" s="179">
        <f>'KEEI BAU - Industry'!AE$37*'Others Split'!$D$46*'Others Split'!$I$11</f>
        <v>237395299377.82254</v>
      </c>
      <c r="P9" s="179">
        <f>'KEEI BAU - Industry'!AF$37*'Others Split'!$D$46*'Others Split'!$I$11</f>
        <v>238856739860.73068</v>
      </c>
      <c r="Q9" s="179">
        <f>'KEEI BAU - Industry'!AG$37*'Others Split'!$D$46*'Others Split'!$I$11</f>
        <v>240318180343.63876</v>
      </c>
      <c r="R9" s="179">
        <f>'KEEI BAU - Industry'!AH$37*'Others Split'!$D$46*'Others Split'!$I$11</f>
        <v>241465479414.33356</v>
      </c>
      <c r="S9" s="179">
        <f>'KEEI BAU - Industry'!AI$37*'Others Split'!$D$46*'Others Split'!$I$11</f>
        <v>242612778485.0274</v>
      </c>
      <c r="T9" s="179">
        <f>'KEEI BAU - Industry'!AJ$37*'Others Split'!$D$46*'Others Split'!$I$11</f>
        <v>243760077555.72165</v>
      </c>
      <c r="U9" s="179">
        <f>'KEEI BAU - Industry'!AK$37*'Others Split'!$D$46*'Others Split'!$I$11</f>
        <v>244907376626.41595</v>
      </c>
      <c r="V9" s="179">
        <f>'KEEI BAU - Industry'!AL$37*'Others Split'!$D$46*'Others Split'!$I$11</f>
        <v>246054675697.10983</v>
      </c>
      <c r="W9" s="179">
        <f>'KEEI BAU - Industry'!AM$37*'Others Split'!$D$46*'Others Split'!$I$11</f>
        <v>247620829984.08942</v>
      </c>
      <c r="X9" s="179">
        <f>'KEEI BAU - Industry'!AN$37*'Others Split'!$D$46*'Others Split'!$I$11</f>
        <v>248901401169.05609</v>
      </c>
      <c r="Y9" s="179">
        <f>'KEEI BAU - Industry'!AO$37*'Others Split'!$D$46*'Others Split'!$I$11</f>
        <v>250181972354.02322</v>
      </c>
      <c r="Z9" s="179">
        <f>'KEEI BAU - Industry'!AP$37*'Others Split'!$D$46*'Others Split'!$I$11</f>
        <v>251462543538.98996</v>
      </c>
      <c r="AA9" s="179">
        <f>'KEEI BAU - Industry'!AQ$37*'Others Split'!$D$46*'Others Split'!$I$11</f>
        <v>252743114723.95667</v>
      </c>
      <c r="AB9" s="179">
        <f>'KEEI BAU - Industry'!AR$37*'Others Split'!$D$46*'Others Split'!$I$11</f>
        <v>254023685908.92334</v>
      </c>
      <c r="AC9" s="179">
        <f>'KEEI BAU - Industry'!AS$37*'Others Split'!$D$46*'Others Split'!$I$11</f>
        <v>255304257093.89047</v>
      </c>
      <c r="AD9" s="179">
        <f>'KEEI BAU - Industry'!AT$37*'Others Split'!$D$46*'Others Split'!$I$11</f>
        <v>256584828278.85721</v>
      </c>
      <c r="AE9" s="179">
        <f>'KEEI BAU - Industry'!AU$37*'Others Split'!$D$46*'Others Split'!$I$11</f>
        <v>257865399463.82391</v>
      </c>
      <c r="AF9" s="179">
        <f>'KEEI BAU - Industry'!AV$37*'Others Split'!$D$46*'Others Split'!$I$11</f>
        <v>259145970648.79105</v>
      </c>
    </row>
    <row r="10" spans="1:35">
      <c r="A10" s="14" t="s">
        <v>10</v>
      </c>
      <c r="B10" s="14">
        <v>0</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row>
    <row r="11" spans="1:35">
      <c r="A11" s="4" t="s">
        <v>11</v>
      </c>
      <c r="B11" s="179">
        <f>'KEEI BAU - Industry'!R$9*'Petrochemicals Split'!$D$37*'Petrochemicals Split'!$I$6</f>
        <v>76317425976607.453</v>
      </c>
      <c r="C11" s="179">
        <f>'KEEI BAU - Industry'!S$9*'Petrochemicals Split'!$D$37*'Petrochemicals Split'!$I$6</f>
        <v>78819835111447.516</v>
      </c>
      <c r="D11" s="179">
        <f>'KEEI BAU - Industry'!T$9*'Petrochemicals Split'!$D$37*'Petrochemicals Split'!$I$6</f>
        <v>81322244246287.578</v>
      </c>
      <c r="E11" s="179">
        <f>'KEEI BAU - Industry'!U$9*'Petrochemicals Split'!$D$37*'Petrochemicals Split'!$I$6</f>
        <v>83824653381127.641</v>
      </c>
      <c r="F11" s="179">
        <f>'KEEI BAU - Industry'!V$9*'Petrochemicals Split'!$D$37*'Petrochemicals Split'!$I$6</f>
        <v>86327062515967.703</v>
      </c>
      <c r="G11" s="179">
        <f>'KEEI BAU - Industry'!W$9*'Petrochemicals Split'!$D$37*'Petrochemicals Split'!$I$6</f>
        <v>88829471650807.766</v>
      </c>
      <c r="H11" s="179">
        <f>'KEEI BAU - Industry'!X$9*'Petrochemicals Split'!$D$37*'Petrochemicals Split'!$I$6</f>
        <v>89344606478212.672</v>
      </c>
      <c r="I11" s="179">
        <f>'KEEI BAU - Industry'!Y$9*'Petrochemicals Split'!$D$37*'Petrochemicals Split'!$I$6</f>
        <v>89859741305617.453</v>
      </c>
      <c r="J11" s="179">
        <f>'KEEI BAU - Industry'!Z$9*'Petrochemicals Split'!$D$37*'Petrochemicals Split'!$I$6</f>
        <v>90374876133022.359</v>
      </c>
      <c r="K11" s="179">
        <f>'KEEI BAU - Industry'!AA$9*'Petrochemicals Split'!$D$37*'Petrochemicals Split'!$I$6</f>
        <v>90890010960427.141</v>
      </c>
      <c r="L11" s="179">
        <f>'KEEI BAU - Industry'!AB$9*'Petrochemicals Split'!$D$37*'Petrochemicals Split'!$I$6</f>
        <v>91405145787831.969</v>
      </c>
      <c r="M11" s="179">
        <f>'KEEI BAU - Industry'!AC$9*'Petrochemicals Split'!$D$37*'Petrochemicals Split'!$I$6</f>
        <v>91627085383773.828</v>
      </c>
      <c r="N11" s="179">
        <f>'KEEI BAU - Industry'!AD$9*'Petrochemicals Split'!$D$37*'Petrochemicals Split'!$I$6</f>
        <v>91849024979715.719</v>
      </c>
      <c r="O11" s="179">
        <f>'KEEI BAU - Industry'!AE$9*'Petrochemicals Split'!$D$37*'Petrochemicals Split'!$I$6</f>
        <v>92070964575657.625</v>
      </c>
      <c r="P11" s="179">
        <f>'KEEI BAU - Industry'!AF$9*'Petrochemicals Split'!$D$37*'Petrochemicals Split'!$I$6</f>
        <v>92292904171599.531</v>
      </c>
      <c r="Q11" s="179">
        <f>'KEEI BAU - Industry'!AG$9*'Petrochemicals Split'!$D$37*'Petrochemicals Split'!$I$6</f>
        <v>92514843767541.469</v>
      </c>
      <c r="R11" s="179">
        <f>'KEEI BAU - Industry'!AH$9*'Petrochemicals Split'!$D$37*'Petrochemicals Split'!$I$6</f>
        <v>92608829695397.203</v>
      </c>
      <c r="S11" s="179">
        <f>'KEEI BAU - Industry'!AI$9*'Petrochemicals Split'!$D$37*'Petrochemicals Split'!$I$6</f>
        <v>92702815623252.922</v>
      </c>
      <c r="T11" s="179">
        <f>'KEEI BAU - Industry'!AJ$9*'Petrochemicals Split'!$D$37*'Petrochemicals Split'!$I$6</f>
        <v>92796801551108.656</v>
      </c>
      <c r="U11" s="179">
        <f>'KEEI BAU - Industry'!AK$9*'Petrochemicals Split'!$D$37*'Petrochemicals Split'!$I$6</f>
        <v>92890787478964.359</v>
      </c>
      <c r="V11" s="179">
        <f>'KEEI BAU - Industry'!AL$9*'Petrochemicals Split'!$D$37*'Petrochemicals Split'!$I$6</f>
        <v>92984773406820.063</v>
      </c>
      <c r="W11" s="179">
        <f>'KEEI BAU - Industry'!AM$9*'Petrochemicals Split'!$D$37*'Petrochemicals Split'!$I$6</f>
        <v>93249364225457.406</v>
      </c>
      <c r="X11" s="179">
        <f>'KEEI BAU - Industry'!AN$9*'Petrochemicals Split'!$D$37*'Petrochemicals Split'!$I$6</f>
        <v>93397633527652.734</v>
      </c>
      <c r="Y11" s="179">
        <f>'KEEI BAU - Industry'!AO$9*'Petrochemicals Split'!$D$37*'Petrochemicals Split'!$I$6</f>
        <v>93545902829848.063</v>
      </c>
      <c r="Z11" s="179">
        <f>'KEEI BAU - Industry'!AP$9*'Petrochemicals Split'!$D$37*'Petrochemicals Split'!$I$6</f>
        <v>93694172132043.391</v>
      </c>
      <c r="AA11" s="179">
        <f>'KEEI BAU - Industry'!AQ$9*'Petrochemicals Split'!$D$37*'Petrochemicals Split'!$I$6</f>
        <v>93842441434238.656</v>
      </c>
      <c r="AB11" s="179">
        <f>'KEEI BAU - Industry'!AR$9*'Petrochemicals Split'!$D$37*'Petrochemicals Split'!$I$6</f>
        <v>93990710736433.969</v>
      </c>
      <c r="AC11" s="179">
        <f>'KEEI BAU - Industry'!AS$9*'Petrochemicals Split'!$D$37*'Petrochemicals Split'!$I$6</f>
        <v>94138980038629.297</v>
      </c>
      <c r="AD11" s="179">
        <f>'KEEI BAU - Industry'!AT$9*'Petrochemicals Split'!$D$37*'Petrochemicals Split'!$I$6</f>
        <v>94287249340824.625</v>
      </c>
      <c r="AE11" s="179">
        <f>'KEEI BAU - Industry'!AU$9*'Petrochemicals Split'!$D$37*'Petrochemicals Split'!$I$6</f>
        <v>94435518643019.953</v>
      </c>
      <c r="AF11" s="179">
        <f>'KEEI BAU - Industry'!AV$9*'Petrochemicals Split'!$D$37*'Petrochemicals Split'!$I$6</f>
        <v>94583787945215.281</v>
      </c>
    </row>
    <row r="12" spans="1:35">
      <c r="A12" s="4" t="s">
        <v>12</v>
      </c>
      <c r="B12" s="179">
        <f>'KEEI BAU - Industry'!R$9*'Petrochemicals Split'!$D$37*'Petrochemicals Split'!$I$7</f>
        <v>39521524166457.438</v>
      </c>
      <c r="C12" s="179">
        <f>'KEEI BAU - Industry'!S$9*'Petrochemicals Split'!$D$37*'Petrochemicals Split'!$I$7</f>
        <v>40817414611285.32</v>
      </c>
      <c r="D12" s="179">
        <f>'KEEI BAU - Industry'!T$9*'Petrochemicals Split'!$D$37*'Petrochemicals Split'!$I$7</f>
        <v>42113305056113.211</v>
      </c>
      <c r="E12" s="179">
        <f>'KEEI BAU - Industry'!U$9*'Petrochemicals Split'!$D$37*'Petrochemicals Split'!$I$7</f>
        <v>43409195500941.102</v>
      </c>
      <c r="F12" s="179">
        <f>'KEEI BAU - Industry'!V$9*'Petrochemicals Split'!$D$37*'Petrochemicals Split'!$I$7</f>
        <v>44705085945768.992</v>
      </c>
      <c r="G12" s="179">
        <f>'KEEI BAU - Industry'!W$9*'Petrochemicals Split'!$D$37*'Petrochemicals Split'!$I$7</f>
        <v>46000976390596.875</v>
      </c>
      <c r="H12" s="179">
        <f>'KEEI BAU - Industry'!X$9*'Petrochemicals Split'!$D$37*'Petrochemicals Split'!$I$7</f>
        <v>46267742640502.992</v>
      </c>
      <c r="I12" s="179">
        <f>'KEEI BAU - Industry'!Y$9*'Petrochemicals Split'!$D$37*'Petrochemicals Split'!$I$7</f>
        <v>46534508890409.039</v>
      </c>
      <c r="J12" s="179">
        <f>'KEEI BAU - Industry'!Z$9*'Petrochemicals Split'!$D$37*'Petrochemicals Split'!$I$7</f>
        <v>46801275140315.156</v>
      </c>
      <c r="K12" s="179">
        <f>'KEEI BAU - Industry'!AA$9*'Petrochemicals Split'!$D$37*'Petrochemicals Split'!$I$7</f>
        <v>47068041390221.203</v>
      </c>
      <c r="L12" s="179">
        <f>'KEEI BAU - Industry'!AB$9*'Petrochemicals Split'!$D$37*'Petrochemicals Split'!$I$7</f>
        <v>47334807640127.273</v>
      </c>
      <c r="M12" s="179">
        <f>'KEEI BAU - Industry'!AC$9*'Petrochemicals Split'!$D$37*'Petrochemicals Split'!$I$7</f>
        <v>47449740645168.594</v>
      </c>
      <c r="N12" s="179">
        <f>'KEEI BAU - Industry'!AD$9*'Petrochemicals Split'!$D$37*'Petrochemicals Split'!$I$7</f>
        <v>47564673650209.93</v>
      </c>
      <c r="O12" s="179">
        <f>'KEEI BAU - Industry'!AE$9*'Petrochemicals Split'!$D$37*'Petrochemicals Split'!$I$7</f>
        <v>47679606655251.273</v>
      </c>
      <c r="P12" s="179">
        <f>'KEEI BAU - Industry'!AF$9*'Petrochemicals Split'!$D$37*'Petrochemicals Split'!$I$7</f>
        <v>47794539660292.617</v>
      </c>
      <c r="Q12" s="179">
        <f>'KEEI BAU - Industry'!AG$9*'Petrochemicals Split'!$D$37*'Petrochemicals Split'!$I$7</f>
        <v>47909472665333.977</v>
      </c>
      <c r="R12" s="179">
        <f>'KEEI BAU - Industry'!AH$9*'Petrochemicals Split'!$D$37*'Petrochemicals Split'!$I$7</f>
        <v>47958143949402.125</v>
      </c>
      <c r="S12" s="179">
        <f>'KEEI BAU - Industry'!AI$9*'Petrochemicals Split'!$D$37*'Petrochemicals Split'!$I$7</f>
        <v>48006815233470.266</v>
      </c>
      <c r="T12" s="179">
        <f>'KEEI BAU - Industry'!AJ$9*'Petrochemicals Split'!$D$37*'Petrochemicals Split'!$I$7</f>
        <v>48055486517538.414</v>
      </c>
      <c r="U12" s="179">
        <f>'KEEI BAU - Industry'!AK$9*'Petrochemicals Split'!$D$37*'Petrochemicals Split'!$I$7</f>
        <v>48104157801606.547</v>
      </c>
      <c r="V12" s="179">
        <f>'KEEI BAU - Industry'!AL$9*'Petrochemicals Split'!$D$37*'Petrochemicals Split'!$I$7</f>
        <v>48152829085674.68</v>
      </c>
      <c r="W12" s="179">
        <f>'KEEI BAU - Industry'!AM$9*'Petrochemicals Split'!$D$37*'Petrochemicals Split'!$I$7</f>
        <v>48289849331040.445</v>
      </c>
      <c r="X12" s="179">
        <f>'KEEI BAU - Industry'!AN$9*'Petrochemicals Split'!$D$37*'Petrochemicals Split'!$I$7</f>
        <v>48366631648248.734</v>
      </c>
      <c r="Y12" s="179">
        <f>'KEEI BAU - Industry'!AO$9*'Petrochemicals Split'!$D$37*'Petrochemicals Split'!$I$7</f>
        <v>48443413965457.031</v>
      </c>
      <c r="Z12" s="179">
        <f>'KEEI BAU - Industry'!AP$9*'Petrochemicals Split'!$D$37*'Petrochemicals Split'!$I$7</f>
        <v>48520196282665.328</v>
      </c>
      <c r="AA12" s="179">
        <f>'KEEI BAU - Industry'!AQ$9*'Petrochemicals Split'!$D$37*'Petrochemicals Split'!$I$7</f>
        <v>48596978599873.594</v>
      </c>
      <c r="AB12" s="179">
        <f>'KEEI BAU - Industry'!AR$9*'Petrochemicals Split'!$D$37*'Petrochemicals Split'!$I$7</f>
        <v>48673760917081.875</v>
      </c>
      <c r="AC12" s="179">
        <f>'KEEI BAU - Industry'!AS$9*'Petrochemicals Split'!$D$37*'Petrochemicals Split'!$I$7</f>
        <v>48750543234290.172</v>
      </c>
      <c r="AD12" s="179">
        <f>'KEEI BAU - Industry'!AT$9*'Petrochemicals Split'!$D$37*'Petrochemicals Split'!$I$7</f>
        <v>48827325551498.469</v>
      </c>
      <c r="AE12" s="179">
        <f>'KEEI BAU - Industry'!AU$9*'Petrochemicals Split'!$D$37*'Petrochemicals Split'!$I$7</f>
        <v>48904107868706.766</v>
      </c>
      <c r="AF12" s="179">
        <f>'KEEI BAU - Industry'!AV$9*'Petrochemicals Split'!$D$37*'Petrochemicals Split'!$I$7</f>
        <v>48980890185915.063</v>
      </c>
    </row>
    <row r="13" spans="1:35">
      <c r="A13" s="4" t="s">
        <v>13</v>
      </c>
      <c r="B13" s="179">
        <f>'KEEI BAU - Industry'!R$37*'Others Split'!$D$46*'Others Split'!$I$12</f>
        <v>70943688343.373352</v>
      </c>
      <c r="C13" s="179">
        <f>'KEEI BAU - Industry'!S$37*'Others Split'!$D$46*'Others Split'!$I$12</f>
        <v>72517667188.651123</v>
      </c>
      <c r="D13" s="179">
        <f>'KEEI BAU - Industry'!T$37*'Others Split'!$D$46*'Others Split'!$I$12</f>
        <v>74091646033.928894</v>
      </c>
      <c r="E13" s="179">
        <f>'KEEI BAU - Industry'!U$37*'Others Split'!$D$46*'Others Split'!$I$12</f>
        <v>75665624879.20668</v>
      </c>
      <c r="F13" s="179">
        <f>'KEEI BAU - Industry'!V$37*'Others Split'!$D$46*'Others Split'!$I$12</f>
        <v>77239603724.484451</v>
      </c>
      <c r="G13" s="179">
        <f>'KEEI BAU - Industry'!W$37*'Others Split'!$D$46*'Others Split'!$I$12</f>
        <v>78813582569.762222</v>
      </c>
      <c r="H13" s="179">
        <f>'KEEI BAU - Industry'!X$37*'Others Split'!$D$46*'Others Split'!$I$12</f>
        <v>79540943856.087708</v>
      </c>
      <c r="I13" s="179">
        <f>'KEEI BAU - Industry'!Y$37*'Others Split'!$D$46*'Others Split'!$I$12</f>
        <v>80268305142.412964</v>
      </c>
      <c r="J13" s="179">
        <f>'KEEI BAU - Industry'!Z$37*'Others Split'!$D$46*'Others Split'!$I$12</f>
        <v>80995666428.738235</v>
      </c>
      <c r="K13" s="179">
        <f>'KEEI BAU - Industry'!AA$37*'Others Split'!$D$46*'Others Split'!$I$12</f>
        <v>81723027715.063507</v>
      </c>
      <c r="L13" s="179">
        <f>'KEEI BAU - Industry'!AB$37*'Others Split'!$D$46*'Others Split'!$I$12</f>
        <v>82450389001.388916</v>
      </c>
      <c r="M13" s="179">
        <f>'KEEI BAU - Industry'!AC$37*'Others Split'!$D$46*'Others Split'!$I$12</f>
        <v>82967516294.656555</v>
      </c>
      <c r="N13" s="179">
        <f>'KEEI BAU - Industry'!AD$37*'Others Split'!$D$46*'Others Split'!$I$12</f>
        <v>83484643587.924362</v>
      </c>
      <c r="O13" s="179">
        <f>'KEEI BAU - Industry'!AE$37*'Others Split'!$D$46*'Others Split'!$I$12</f>
        <v>84001770881.192154</v>
      </c>
      <c r="P13" s="179">
        <f>'KEEI BAU - Industry'!AF$37*'Others Split'!$D$46*'Others Split'!$I$12</f>
        <v>84518898174.459946</v>
      </c>
      <c r="Q13" s="179">
        <f>'KEEI BAU - Industry'!AG$37*'Others Split'!$D$46*'Others Split'!$I$12</f>
        <v>85036025467.727707</v>
      </c>
      <c r="R13" s="179">
        <f>'KEEI BAU - Industry'!AH$37*'Others Split'!$D$46*'Others Split'!$I$12</f>
        <v>85441994557.769897</v>
      </c>
      <c r="S13" s="179">
        <f>'KEEI BAU - Industry'!AI$37*'Others Split'!$D$46*'Others Split'!$I$12</f>
        <v>85847963647.811768</v>
      </c>
      <c r="T13" s="179">
        <f>'KEEI BAU - Industry'!AJ$37*'Others Split'!$D$46*'Others Split'!$I$12</f>
        <v>86253932737.85376</v>
      </c>
      <c r="U13" s="179">
        <f>'KEEI BAU - Industry'!AK$37*'Others Split'!$D$46*'Others Split'!$I$12</f>
        <v>86659901827.895782</v>
      </c>
      <c r="V13" s="179">
        <f>'KEEI BAU - Industry'!AL$37*'Others Split'!$D$46*'Others Split'!$I$12</f>
        <v>87065870917.937653</v>
      </c>
      <c r="W13" s="179">
        <f>'KEEI BAU - Industry'!AM$37*'Others Split'!$D$46*'Others Split'!$I$12</f>
        <v>87620050945.614075</v>
      </c>
      <c r="X13" s="179">
        <f>'KEEI BAU - Industry'!AN$37*'Others Split'!$D$46*'Others Split'!$I$12</f>
        <v>88073178061.266968</v>
      </c>
      <c r="Y13" s="179">
        <f>'KEEI BAU - Industry'!AO$37*'Others Split'!$D$46*'Others Split'!$I$12</f>
        <v>88526305176.920029</v>
      </c>
      <c r="Z13" s="179">
        <f>'KEEI BAU - Industry'!AP$37*'Others Split'!$D$46*'Others Split'!$I$12</f>
        <v>88979432292.572937</v>
      </c>
      <c r="AA13" s="179">
        <f>'KEEI BAU - Industry'!AQ$37*'Others Split'!$D$46*'Others Split'!$I$12</f>
        <v>89432559408.22583</v>
      </c>
      <c r="AB13" s="179">
        <f>'KEEI BAU - Industry'!AR$37*'Others Split'!$D$46*'Others Split'!$I$12</f>
        <v>89885686523.878738</v>
      </c>
      <c r="AC13" s="179">
        <f>'KEEI BAU - Industry'!AS$37*'Others Split'!$D$46*'Others Split'!$I$12</f>
        <v>90338813639.531784</v>
      </c>
      <c r="AD13" s="179">
        <f>'KEEI BAU - Industry'!AT$37*'Others Split'!$D$46*'Others Split'!$I$12</f>
        <v>90791940755.184708</v>
      </c>
      <c r="AE13" s="179">
        <f>'KEEI BAU - Industry'!AU$37*'Others Split'!$D$46*'Others Split'!$I$12</f>
        <v>91245067870.837601</v>
      </c>
      <c r="AF13" s="179">
        <f>'KEEI BAU - Industry'!AV$37*'Others Split'!$D$46*'Others Split'!$I$12</f>
        <v>91698194986.490646</v>
      </c>
    </row>
    <row r="14" spans="1:35">
      <c r="A14" s="4" t="s">
        <v>14</v>
      </c>
      <c r="B14" s="179">
        <f>'KEEI BAU - Industry'!R$37*'Others Split'!$D$46*'Others Split'!$I$13</f>
        <v>8205819951716.8506</v>
      </c>
      <c r="C14" s="179">
        <f>'KEEI BAU - Industry'!S$37*'Others Split'!$D$46*'Others Split'!$I$13</f>
        <v>8387876838153.9795</v>
      </c>
      <c r="D14" s="179">
        <f>'KEEI BAU - Industry'!T$37*'Others Split'!$D$46*'Others Split'!$I$13</f>
        <v>8569933724591.1084</v>
      </c>
      <c r="E14" s="179">
        <f>'KEEI BAU - Industry'!U$37*'Others Split'!$D$46*'Others Split'!$I$13</f>
        <v>8751990611028.2383</v>
      </c>
      <c r="F14" s="179">
        <f>'KEEI BAU - Industry'!V$37*'Others Split'!$D$46*'Others Split'!$I$13</f>
        <v>8934047497465.3672</v>
      </c>
      <c r="G14" s="179">
        <f>'KEEI BAU - Industry'!W$37*'Others Split'!$D$46*'Others Split'!$I$13</f>
        <v>9116104383902.4961</v>
      </c>
      <c r="H14" s="179">
        <f>'KEEI BAU - Industry'!X$37*'Others Split'!$D$46*'Others Split'!$I$13</f>
        <v>9200235839354.1445</v>
      </c>
      <c r="I14" s="179">
        <f>'KEEI BAU - Industry'!Y$37*'Others Split'!$D$46*'Others Split'!$I$13</f>
        <v>9284367294805.7656</v>
      </c>
      <c r="J14" s="179">
        <f>'KEEI BAU - Industry'!Z$37*'Others Split'!$D$46*'Others Split'!$I$13</f>
        <v>9368498750257.3887</v>
      </c>
      <c r="K14" s="179">
        <f>'KEEI BAU - Industry'!AA$37*'Others Split'!$D$46*'Others Split'!$I$13</f>
        <v>9452630205709.0098</v>
      </c>
      <c r="L14" s="179">
        <f>'KEEI BAU - Industry'!AB$37*'Others Split'!$D$46*'Others Split'!$I$13</f>
        <v>9536761661160.6504</v>
      </c>
      <c r="M14" s="179">
        <f>'KEEI BAU - Industry'!AC$37*'Others Split'!$D$46*'Others Split'!$I$13</f>
        <v>9596576051415.2734</v>
      </c>
      <c r="N14" s="179">
        <f>'KEEI BAU - Industry'!AD$37*'Others Split'!$D$46*'Others Split'!$I$13</f>
        <v>9656390441669.916</v>
      </c>
      <c r="O14" s="179">
        <f>'KEEI BAU - Industry'!AE$37*'Others Split'!$D$46*'Others Split'!$I$13</f>
        <v>9716204831924.5586</v>
      </c>
      <c r="P14" s="179">
        <f>'KEEI BAU - Industry'!AF$37*'Others Split'!$D$46*'Others Split'!$I$13</f>
        <v>9776019222179.1992</v>
      </c>
      <c r="Q14" s="179">
        <f>'KEEI BAU - Industry'!AG$37*'Others Split'!$D$46*'Others Split'!$I$13</f>
        <v>9835833612433.8379</v>
      </c>
      <c r="R14" s="179">
        <f>'KEEI BAU - Industry'!AH$37*'Others Split'!$D$46*'Others Split'!$I$13</f>
        <v>9882790703848.7168</v>
      </c>
      <c r="S14" s="179">
        <f>'KEEI BAU - Industry'!AI$37*'Others Split'!$D$46*'Others Split'!$I$13</f>
        <v>9929747795263.5605</v>
      </c>
      <c r="T14" s="179">
        <f>'KEEI BAU - Industry'!AJ$37*'Others Split'!$D$46*'Others Split'!$I$13</f>
        <v>9976704886678.418</v>
      </c>
      <c r="U14" s="179">
        <f>'KEEI BAU - Industry'!AK$37*'Others Split'!$D$46*'Others Split'!$I$13</f>
        <v>10023661978093.277</v>
      </c>
      <c r="V14" s="179">
        <f>'KEEI BAU - Industry'!AL$37*'Others Split'!$D$46*'Others Split'!$I$13</f>
        <v>10070619069508.121</v>
      </c>
      <c r="W14" s="179">
        <f>'KEEI BAU - Industry'!AM$37*'Others Split'!$D$46*'Others Split'!$I$13</f>
        <v>10134719226042.693</v>
      </c>
      <c r="X14" s="179">
        <f>'KEEI BAU - Industry'!AN$37*'Others Split'!$D$46*'Others Split'!$I$13</f>
        <v>10187130929086.545</v>
      </c>
      <c r="Y14" s="179">
        <f>'KEEI BAU - Industry'!AO$37*'Others Split'!$D$46*'Others Split'!$I$13</f>
        <v>10239542632130.416</v>
      </c>
      <c r="Z14" s="179">
        <f>'KEEI BAU - Industry'!AP$37*'Others Split'!$D$46*'Others Split'!$I$13</f>
        <v>10291954335174.27</v>
      </c>
      <c r="AA14" s="179">
        <f>'KEEI BAU - Industry'!AQ$37*'Others Split'!$D$46*'Others Split'!$I$13</f>
        <v>10344366038218.121</v>
      </c>
      <c r="AB14" s="179">
        <f>'KEEI BAU - Industry'!AR$37*'Others Split'!$D$46*'Others Split'!$I$13</f>
        <v>10396777741261.973</v>
      </c>
      <c r="AC14" s="179">
        <f>'KEEI BAU - Industry'!AS$37*'Others Split'!$D$46*'Others Split'!$I$13</f>
        <v>10449189444305.842</v>
      </c>
      <c r="AD14" s="179">
        <f>'KEEI BAU - Industry'!AT$37*'Others Split'!$D$46*'Others Split'!$I$13</f>
        <v>10501601147349.695</v>
      </c>
      <c r="AE14" s="179">
        <f>'KEEI BAU - Industry'!AU$37*'Others Split'!$D$46*'Others Split'!$I$13</f>
        <v>10554012850393.549</v>
      </c>
      <c r="AF14" s="179">
        <f>'KEEI BAU - Industry'!AV$37*'Others Split'!$D$46*'Others Split'!$I$13</f>
        <v>10606424553437.418</v>
      </c>
    </row>
    <row r="15" spans="1:35">
      <c r="A15" s="4" t="s">
        <v>15</v>
      </c>
      <c r="B15" s="179">
        <f>'KEEI BAU - Industry'!R23*'Steel Split'!$D$5</f>
        <v>451307814823.37329</v>
      </c>
      <c r="C15" s="179">
        <f>'KEEI BAU - Industry'!S23*'Steel Split'!$D$5</f>
        <v>440911080841.2793</v>
      </c>
      <c r="D15" s="179">
        <f>'KEEI BAU - Industry'!T23*'Steel Split'!$D$5</f>
        <v>430514346859.1853</v>
      </c>
      <c r="E15" s="179">
        <f>'KEEI BAU - Industry'!U23*'Steel Split'!$D$5</f>
        <v>420117612877.09125</v>
      </c>
      <c r="F15" s="179">
        <f>'KEEI BAU - Industry'!V23*'Steel Split'!$D$5</f>
        <v>409720878894.99731</v>
      </c>
      <c r="G15" s="179">
        <f>'KEEI BAU - Industry'!W23*'Steel Split'!$D$5</f>
        <v>399324144912.90332</v>
      </c>
      <c r="H15" s="179">
        <f>'KEEI BAU - Industry'!X23*'Steel Split'!$D$5</f>
        <v>397947165102.85919</v>
      </c>
      <c r="I15" s="179">
        <f>'KEEI BAU - Industry'!Y23*'Steel Split'!$D$5</f>
        <v>396570185292.8147</v>
      </c>
      <c r="J15" s="179">
        <f>'KEEI BAU - Industry'!Z23*'Steel Split'!$D$5</f>
        <v>395193205482.7702</v>
      </c>
      <c r="K15" s="179">
        <f>'KEEI BAU - Industry'!AA23*'Steel Split'!$D$5</f>
        <v>393816225672.72571</v>
      </c>
      <c r="L15" s="179">
        <f>'KEEI BAU - Industry'!AB23*'Steel Split'!$D$5</f>
        <v>392439245862.68085</v>
      </c>
      <c r="M15" s="179">
        <f>'KEEI BAU - Industry'!AC23*'Steel Split'!$D$5</f>
        <v>389685286242.59186</v>
      </c>
      <c r="N15" s="179">
        <f>'KEEI BAU - Industry'!AD23*'Steel Split'!$D$5</f>
        <v>386931326622.50287</v>
      </c>
      <c r="O15" s="179">
        <f>'KEEI BAU - Industry'!AE23*'Steel Split'!$D$5</f>
        <v>384177367002.41388</v>
      </c>
      <c r="P15" s="179">
        <f>'KEEI BAU - Industry'!AF23*'Steel Split'!$D$5</f>
        <v>381423407382.32489</v>
      </c>
      <c r="Q15" s="179">
        <f>'KEEI BAU - Industry'!AG23*'Steel Split'!$D$5</f>
        <v>378669447762.2359</v>
      </c>
      <c r="R15" s="179">
        <f>'KEEI BAU - Industry'!AH23*'Steel Split'!$D$5</f>
        <v>374538508332.10248</v>
      </c>
      <c r="S15" s="179">
        <f>'KEEI BAU - Industry'!AI23*'Steel Split'!$D$5</f>
        <v>370407568901.96899</v>
      </c>
      <c r="T15" s="179">
        <f>'KEEI BAU - Industry'!AJ23*'Steel Split'!$D$5</f>
        <v>366276629471.83551</v>
      </c>
      <c r="U15" s="179">
        <f>'KEEI BAU - Industry'!AK23*'Steel Split'!$D$5</f>
        <v>362145690041.70203</v>
      </c>
      <c r="V15" s="179">
        <f>'KEEI BAU - Industry'!AL23*'Steel Split'!$D$5</f>
        <v>358014750611.56854</v>
      </c>
      <c r="W15" s="179">
        <f>'KEEI BAU - Industry'!AM23*'Steel Split'!$D$5</f>
        <v>355719784261.49481</v>
      </c>
      <c r="X15" s="179">
        <f>'KEEI BAU - Industry'!AN23*'Steel Split'!$D$5</f>
        <v>352173018084.10742</v>
      </c>
      <c r="Y15" s="179">
        <f>'KEEI BAU - Industry'!AO23*'Steel Split'!$D$5</f>
        <v>348626251906.72003</v>
      </c>
      <c r="Z15" s="179">
        <f>'KEEI BAU - Industry'!AP23*'Steel Split'!$D$5</f>
        <v>345079485729.3327</v>
      </c>
      <c r="AA15" s="179">
        <f>'KEEI BAU - Industry'!AQ23*'Steel Split'!$D$5</f>
        <v>341532719551.94531</v>
      </c>
      <c r="AB15" s="179">
        <f>'KEEI BAU - Industry'!AR23*'Steel Split'!$D$5</f>
        <v>337985953374.55792</v>
      </c>
      <c r="AC15" s="179">
        <f>'KEEI BAU - Industry'!AS23*'Steel Split'!$D$5</f>
        <v>334439187197.17053</v>
      </c>
      <c r="AD15" s="179">
        <f>'KEEI BAU - Industry'!AT23*'Steel Split'!$D$5</f>
        <v>330892421019.7832</v>
      </c>
      <c r="AE15" s="179">
        <f>'KEEI BAU - Industry'!AU23*'Steel Split'!$D$5</f>
        <v>327345654842.39581</v>
      </c>
      <c r="AF15" s="179">
        <f>'KEEI BAU - Industry'!AV23*'Steel Split'!$D$5</f>
        <v>323798888665.00842</v>
      </c>
    </row>
    <row r="16" spans="1:35">
      <c r="A16" s="4" t="s">
        <v>16</v>
      </c>
      <c r="B16" s="20">
        <f>'KEEI BAU - Industry'!R$16*'Non-ferrous Metals Split'!$I$6*'Non-ferrous Metals Split'!$D$44</f>
        <v>251690520001.31882</v>
      </c>
      <c r="C16" s="20">
        <f>'KEEI BAU - Industry'!S$16*'Non-ferrous Metals Split'!$I$6*'Non-ferrous Metals Split'!$D$44</f>
        <v>255290266137.87906</v>
      </c>
      <c r="D16" s="20">
        <f>'KEEI BAU - Industry'!T$16*'Non-ferrous Metals Split'!$I$6*'Non-ferrous Metals Split'!$D$44</f>
        <v>258890012274.43936</v>
      </c>
      <c r="E16" s="20">
        <f>'KEEI BAU - Industry'!U$16*'Non-ferrous Metals Split'!$I$6*'Non-ferrous Metals Split'!$D$44</f>
        <v>262489758410.9996</v>
      </c>
      <c r="F16" s="20">
        <f>'KEEI BAU - Industry'!V$16*'Non-ferrous Metals Split'!$I$6*'Non-ferrous Metals Split'!$D$44</f>
        <v>266089504547.55991</v>
      </c>
      <c r="G16" s="20">
        <f>'KEEI BAU - Industry'!W$16*'Non-ferrous Metals Split'!$I$6*'Non-ferrous Metals Split'!$D$44</f>
        <v>269689250684.12018</v>
      </c>
      <c r="H16" s="20">
        <f>'KEEI BAU - Industry'!X$16*'Non-ferrous Metals Split'!$I$6*'Non-ferrous Metals Split'!$D$44</f>
        <v>269591003233.96204</v>
      </c>
      <c r="I16" s="20">
        <f>'KEEI BAU - Industry'!Y$16*'Non-ferrous Metals Split'!$I$6*'Non-ferrous Metals Split'!$D$44</f>
        <v>269492755783.80386</v>
      </c>
      <c r="J16" s="20">
        <f>'KEEI BAU - Industry'!Z$16*'Non-ferrous Metals Split'!$I$6*'Non-ferrous Metals Split'!$D$44</f>
        <v>269394508333.64569</v>
      </c>
      <c r="K16" s="20">
        <f>'KEEI BAU - Industry'!AA$16*'Non-ferrous Metals Split'!$I$6*'Non-ferrous Metals Split'!$D$44</f>
        <v>269296260883.48758</v>
      </c>
      <c r="L16" s="20">
        <f>'KEEI BAU - Industry'!AB$16*'Non-ferrous Metals Split'!$I$6*'Non-ferrous Metals Split'!$D$44</f>
        <v>269198013433.32941</v>
      </c>
      <c r="M16" s="20">
        <f>'KEEI BAU - Industry'!AC$16*'Non-ferrous Metals Split'!$I$6*'Non-ferrous Metals Split'!$D$44</f>
        <v>268608528732.38052</v>
      </c>
      <c r="N16" s="20">
        <f>'KEEI BAU - Industry'!AD$16*'Non-ferrous Metals Split'!$I$6*'Non-ferrous Metals Split'!$D$44</f>
        <v>268019044031.43164</v>
      </c>
      <c r="O16" s="20">
        <f>'KEEI BAU - Industry'!AE$16*'Non-ferrous Metals Split'!$I$6*'Non-ferrous Metals Split'!$D$44</f>
        <v>267429559330.48273</v>
      </c>
      <c r="P16" s="20">
        <f>'KEEI BAU - Industry'!AF$16*'Non-ferrous Metals Split'!$I$6*'Non-ferrous Metals Split'!$D$44</f>
        <v>266840074629.53384</v>
      </c>
      <c r="Q16" s="20">
        <f>'KEEI BAU - Industry'!AG$16*'Non-ferrous Metals Split'!$I$6*'Non-ferrous Metals Split'!$D$44</f>
        <v>266250589928.58496</v>
      </c>
      <c r="R16" s="20">
        <f>'KEEI BAU - Industry'!AH$16*'Non-ferrous Metals Split'!$I$6*'Non-ferrous Metals Split'!$D$44</f>
        <v>266250589928.58496</v>
      </c>
      <c r="S16" s="20">
        <f>'KEEI BAU - Industry'!AI$16*'Non-ferrous Metals Split'!$I$6*'Non-ferrous Metals Split'!$D$44</f>
        <v>266250589928.58496</v>
      </c>
      <c r="T16" s="20">
        <f>'KEEI BAU - Industry'!AJ$16*'Non-ferrous Metals Split'!$I$6*'Non-ferrous Metals Split'!$D$44</f>
        <v>266250589928.58496</v>
      </c>
      <c r="U16" s="20">
        <f>'KEEI BAU - Industry'!AK$16*'Non-ferrous Metals Split'!$I$6*'Non-ferrous Metals Split'!$D$44</f>
        <v>266250589928.58496</v>
      </c>
      <c r="V16" s="20">
        <f>'KEEI BAU - Industry'!AL$16*'Non-ferrous Metals Split'!$I$6*'Non-ferrous Metals Split'!$D$44</f>
        <v>266250589928.58496</v>
      </c>
      <c r="W16" s="20">
        <f>'KEEI BAU - Industry'!AM$16*'Non-ferrous Metals Split'!$I$6*'Non-ferrous Metals Split'!$D$44</f>
        <v>265464610327.31973</v>
      </c>
      <c r="X16" s="20">
        <f>'KEEI BAU - Industry'!AN$16*'Non-ferrous Metals Split'!$I$6*'Non-ferrous Metals Split'!$D$44</f>
        <v>265214525908.73541</v>
      </c>
      <c r="Y16" s="20">
        <f>'KEEI BAU - Industry'!AO$16*'Non-ferrous Metals Split'!$I$6*'Non-ferrous Metals Split'!$D$44</f>
        <v>264964441490.151</v>
      </c>
      <c r="Z16" s="20">
        <f>'KEEI BAU - Industry'!AP$16*'Non-ferrous Metals Split'!$I$6*'Non-ferrous Metals Split'!$D$44</f>
        <v>264714357071.56668</v>
      </c>
      <c r="AA16" s="20">
        <f>'KEEI BAU - Industry'!AQ$16*'Non-ferrous Metals Split'!$I$6*'Non-ferrous Metals Split'!$D$44</f>
        <v>264464272652.9823</v>
      </c>
      <c r="AB16" s="20">
        <f>'KEEI BAU - Industry'!AR$16*'Non-ferrous Metals Split'!$I$6*'Non-ferrous Metals Split'!$D$44</f>
        <v>264214188234.39783</v>
      </c>
      <c r="AC16" s="20">
        <f>'KEEI BAU - Industry'!AS$16*'Non-ferrous Metals Split'!$I$6*'Non-ferrous Metals Split'!$D$44</f>
        <v>263964103815.81345</v>
      </c>
      <c r="AD16" s="20">
        <f>'KEEI BAU - Industry'!AT$16*'Non-ferrous Metals Split'!$I$6*'Non-ferrous Metals Split'!$D$44</f>
        <v>263714019397.22913</v>
      </c>
      <c r="AE16" s="20">
        <f>'KEEI BAU - Industry'!AU$16*'Non-ferrous Metals Split'!$I$6*'Non-ferrous Metals Split'!$D$44</f>
        <v>263463934978.64471</v>
      </c>
      <c r="AF16" s="20">
        <f>'KEEI BAU - Industry'!AV$16*'Non-ferrous Metals Split'!$I$6*'Non-ferrous Metals Split'!$D$44</f>
        <v>263213850560.06039</v>
      </c>
    </row>
    <row r="17" spans="1:33">
      <c r="A17" s="4" t="s">
        <v>17</v>
      </c>
      <c r="B17" s="20">
        <f>'KEEI BAU - Industry'!R$16*'Non-ferrous Metals Split'!$I$7*'Non-ferrous Metals Split'!$D$44</f>
        <v>2139369420011.2097</v>
      </c>
      <c r="C17" s="20">
        <f>'KEEI BAU - Industry'!S$16*'Non-ferrous Metals Split'!$I$7*'Non-ferrous Metals Split'!$D$44</f>
        <v>2169967262171.9719</v>
      </c>
      <c r="D17" s="20">
        <f>'KEEI BAU - Industry'!T$16*'Non-ferrous Metals Split'!$I$7*'Non-ferrous Metals Split'!$D$44</f>
        <v>2200565104332.7344</v>
      </c>
      <c r="E17" s="20">
        <f>'KEEI BAU - Industry'!U$16*'Non-ferrous Metals Split'!$I$7*'Non-ferrous Metals Split'!$D$44</f>
        <v>2231162946493.4966</v>
      </c>
      <c r="F17" s="20">
        <f>'KEEI BAU - Industry'!V$16*'Non-ferrous Metals Split'!$I$7*'Non-ferrous Metals Split'!$D$44</f>
        <v>2261760788654.2588</v>
      </c>
      <c r="G17" s="20">
        <f>'KEEI BAU - Industry'!W$16*'Non-ferrous Metals Split'!$I$7*'Non-ferrous Metals Split'!$D$44</f>
        <v>2292358630815.021</v>
      </c>
      <c r="H17" s="20">
        <f>'KEEI BAU - Industry'!X$16*'Non-ferrous Metals Split'!$I$7*'Non-ferrous Metals Split'!$D$44</f>
        <v>2291523527488.6768</v>
      </c>
      <c r="I17" s="20">
        <f>'KEEI BAU - Industry'!Y$16*'Non-ferrous Metals Split'!$I$7*'Non-ferrous Metals Split'!$D$44</f>
        <v>2290688424162.333</v>
      </c>
      <c r="J17" s="20">
        <f>'KEEI BAU - Industry'!Z$16*'Non-ferrous Metals Split'!$I$7*'Non-ferrous Metals Split'!$D$44</f>
        <v>2289853320835.9883</v>
      </c>
      <c r="K17" s="20">
        <f>'KEEI BAU - Industry'!AA$16*'Non-ferrous Metals Split'!$I$7*'Non-ferrous Metals Split'!$D$44</f>
        <v>2289018217509.644</v>
      </c>
      <c r="L17" s="20">
        <f>'KEEI BAU - Industry'!AB$16*'Non-ferrous Metals Split'!$I$7*'Non-ferrous Metals Split'!$D$44</f>
        <v>2288183114183.2998</v>
      </c>
      <c r="M17" s="20">
        <f>'KEEI BAU - Industry'!AC$16*'Non-ferrous Metals Split'!$I$7*'Non-ferrous Metals Split'!$D$44</f>
        <v>2283172494225.2339</v>
      </c>
      <c r="N17" s="20">
        <f>'KEEI BAU - Industry'!AD$16*'Non-ferrous Metals Split'!$I$7*'Non-ferrous Metals Split'!$D$44</f>
        <v>2278161874267.1689</v>
      </c>
      <c r="O17" s="20">
        <f>'KEEI BAU - Industry'!AE$16*'Non-ferrous Metals Split'!$I$7*'Non-ferrous Metals Split'!$D$44</f>
        <v>2273151254309.103</v>
      </c>
      <c r="P17" s="20">
        <f>'KEEI BAU - Industry'!AF$16*'Non-ferrous Metals Split'!$I$7*'Non-ferrous Metals Split'!$D$44</f>
        <v>2268140634351.0371</v>
      </c>
      <c r="Q17" s="20">
        <f>'KEEI BAU - Industry'!AG$16*'Non-ferrous Metals Split'!$I$7*'Non-ferrous Metals Split'!$D$44</f>
        <v>2263130014392.9722</v>
      </c>
      <c r="R17" s="20">
        <f>'KEEI BAU - Industry'!AH$16*'Non-ferrous Metals Split'!$I$7*'Non-ferrous Metals Split'!$D$44</f>
        <v>2263130014392.9722</v>
      </c>
      <c r="S17" s="20">
        <f>'KEEI BAU - Industry'!AI$16*'Non-ferrous Metals Split'!$I$7*'Non-ferrous Metals Split'!$D$44</f>
        <v>2263130014392.9722</v>
      </c>
      <c r="T17" s="20">
        <f>'KEEI BAU - Industry'!AJ$16*'Non-ferrous Metals Split'!$I$7*'Non-ferrous Metals Split'!$D$44</f>
        <v>2263130014392.9722</v>
      </c>
      <c r="U17" s="20">
        <f>'KEEI BAU - Industry'!AK$16*'Non-ferrous Metals Split'!$I$7*'Non-ferrous Metals Split'!$D$44</f>
        <v>2263130014392.9722</v>
      </c>
      <c r="V17" s="20">
        <f>'KEEI BAU - Industry'!AL$16*'Non-ferrous Metals Split'!$I$7*'Non-ferrous Metals Split'!$D$44</f>
        <v>2263130014392.9722</v>
      </c>
      <c r="W17" s="20">
        <f>'KEEI BAU - Industry'!AM$16*'Non-ferrous Metals Split'!$I$7*'Non-ferrous Metals Split'!$D$44</f>
        <v>2256449187782.2173</v>
      </c>
      <c r="X17" s="20">
        <f>'KEEI BAU - Industry'!AN$16*'Non-ferrous Metals Split'!$I$7*'Non-ferrous Metals Split'!$D$44</f>
        <v>2254323470224.251</v>
      </c>
      <c r="Y17" s="20">
        <f>'KEEI BAU - Industry'!AO$16*'Non-ferrous Metals Split'!$I$7*'Non-ferrous Metals Split'!$D$44</f>
        <v>2252197752666.2837</v>
      </c>
      <c r="Z17" s="20">
        <f>'KEEI BAU - Industry'!AP$16*'Non-ferrous Metals Split'!$I$7*'Non-ferrous Metals Split'!$D$44</f>
        <v>2250072035108.3164</v>
      </c>
      <c r="AA17" s="20">
        <f>'KEEI BAU - Industry'!AQ$16*'Non-ferrous Metals Split'!$I$7*'Non-ferrous Metals Split'!$D$44</f>
        <v>2247946317550.3491</v>
      </c>
      <c r="AB17" s="20">
        <f>'KEEI BAU - Industry'!AR$16*'Non-ferrous Metals Split'!$I$7*'Non-ferrous Metals Split'!$D$44</f>
        <v>2245820599992.3813</v>
      </c>
      <c r="AC17" s="20">
        <f>'KEEI BAU - Industry'!AS$16*'Non-ferrous Metals Split'!$I$7*'Non-ferrous Metals Split'!$D$44</f>
        <v>2243694882434.4141</v>
      </c>
      <c r="AD17" s="20">
        <f>'KEEI BAU - Industry'!AT$16*'Non-ferrous Metals Split'!$I$7*'Non-ferrous Metals Split'!$D$44</f>
        <v>2241569164876.4473</v>
      </c>
      <c r="AE17" s="20">
        <f>'KEEI BAU - Industry'!AU$16*'Non-ferrous Metals Split'!$I$7*'Non-ferrous Metals Split'!$D$44</f>
        <v>2239443447318.48</v>
      </c>
      <c r="AF17" s="20">
        <f>'KEEI BAU - Industry'!AV$16*'Non-ferrous Metals Split'!$I$7*'Non-ferrous Metals Split'!$D$44</f>
        <v>2237317729760.5127</v>
      </c>
    </row>
    <row r="18" spans="1:33">
      <c r="A18" s="4" t="s">
        <v>18</v>
      </c>
      <c r="B18" s="20">
        <f>'KEEI BAU - Industry'!R$33*'Machinery Split'!$I6*'Machinery Split'!$D$40</f>
        <v>0</v>
      </c>
      <c r="C18" s="20">
        <f>'KEEI BAU - Industry'!S$33*'Machinery Split'!$I6*'Machinery Split'!$D$40</f>
        <v>0</v>
      </c>
      <c r="D18" s="20">
        <f>'KEEI BAU - Industry'!T$33*'Machinery Split'!$I6*'Machinery Split'!$D$40</f>
        <v>0</v>
      </c>
      <c r="E18" s="20">
        <f>'KEEI BAU - Industry'!U$33*'Machinery Split'!$I6*'Machinery Split'!$D$40</f>
        <v>0</v>
      </c>
      <c r="F18" s="20">
        <f>'KEEI BAU - Industry'!V$33*'Machinery Split'!$I6*'Machinery Split'!$D$40</f>
        <v>0</v>
      </c>
      <c r="G18" s="20">
        <f>'KEEI BAU - Industry'!W$33*'Machinery Split'!$I6*'Machinery Split'!$D$40</f>
        <v>0</v>
      </c>
      <c r="H18" s="20">
        <f>'KEEI BAU - Industry'!X$33*'Machinery Split'!$I6*'Machinery Split'!$D$40</f>
        <v>0</v>
      </c>
      <c r="I18" s="20">
        <f>'KEEI BAU - Industry'!Y$33*'Machinery Split'!$I6*'Machinery Split'!$D$40</f>
        <v>0</v>
      </c>
      <c r="J18" s="20">
        <f>'KEEI BAU - Industry'!Z$33*'Machinery Split'!$I6*'Machinery Split'!$D$40</f>
        <v>0</v>
      </c>
      <c r="K18" s="20">
        <f>'KEEI BAU - Industry'!AA$33*'Machinery Split'!$I6*'Machinery Split'!$D$40</f>
        <v>0</v>
      </c>
      <c r="L18" s="20">
        <f>'KEEI BAU - Industry'!AB$33*'Machinery Split'!$I6*'Machinery Split'!$D$40</f>
        <v>0</v>
      </c>
      <c r="M18" s="20">
        <f>'KEEI BAU - Industry'!AC$33*'Machinery Split'!$I6*'Machinery Split'!$D$40</f>
        <v>0</v>
      </c>
      <c r="N18" s="20">
        <f>'KEEI BAU - Industry'!AD$33*'Machinery Split'!$I6*'Machinery Split'!$D$40</f>
        <v>0</v>
      </c>
      <c r="O18" s="20">
        <f>'KEEI BAU - Industry'!AE$33*'Machinery Split'!$I6*'Machinery Split'!$D$40</f>
        <v>0</v>
      </c>
      <c r="P18" s="20">
        <f>'KEEI BAU - Industry'!AF$33*'Machinery Split'!$I6*'Machinery Split'!$D$40</f>
        <v>0</v>
      </c>
      <c r="Q18" s="20">
        <f>'KEEI BAU - Industry'!AG$33*'Machinery Split'!$I6*'Machinery Split'!$D$40</f>
        <v>0</v>
      </c>
      <c r="R18" s="20">
        <f>'KEEI BAU - Industry'!AH$33*'Machinery Split'!$I6*'Machinery Split'!$D$40</f>
        <v>0</v>
      </c>
      <c r="S18" s="20">
        <f>'KEEI BAU - Industry'!AI$33*'Machinery Split'!$I6*'Machinery Split'!$D$40</f>
        <v>0</v>
      </c>
      <c r="T18" s="20">
        <f>'KEEI BAU - Industry'!AJ$33*'Machinery Split'!$I6*'Machinery Split'!$D$40</f>
        <v>0</v>
      </c>
      <c r="U18" s="20">
        <f>'KEEI BAU - Industry'!AK$33*'Machinery Split'!$I6*'Machinery Split'!$D$40</f>
        <v>0</v>
      </c>
      <c r="V18" s="20">
        <f>'KEEI BAU - Industry'!AL$33*'Machinery Split'!$I6*'Machinery Split'!$D$40</f>
        <v>0</v>
      </c>
      <c r="W18" s="20">
        <f>'KEEI BAU - Industry'!AM$33*'Machinery Split'!$I6*'Machinery Split'!$D$40</f>
        <v>0</v>
      </c>
      <c r="X18" s="20">
        <f>'KEEI BAU - Industry'!AN$33*'Machinery Split'!$I6*'Machinery Split'!$D$40</f>
        <v>0</v>
      </c>
      <c r="Y18" s="20">
        <f>'KEEI BAU - Industry'!AO$33*'Machinery Split'!$I6*'Machinery Split'!$D$40</f>
        <v>0</v>
      </c>
      <c r="Z18" s="20">
        <f>'KEEI BAU - Industry'!AP$33*'Machinery Split'!$I6*'Machinery Split'!$D$40</f>
        <v>0</v>
      </c>
      <c r="AA18" s="20">
        <f>'KEEI BAU - Industry'!AQ$33*'Machinery Split'!$I6*'Machinery Split'!$D$40</f>
        <v>0</v>
      </c>
      <c r="AB18" s="20">
        <f>'KEEI BAU - Industry'!AR$33*'Machinery Split'!$I6*'Machinery Split'!$D$40</f>
        <v>0</v>
      </c>
      <c r="AC18" s="20">
        <f>'KEEI BAU - Industry'!AS$33*'Machinery Split'!$I6*'Machinery Split'!$D$40</f>
        <v>0</v>
      </c>
      <c r="AD18" s="20">
        <f>'KEEI BAU - Industry'!AT$33*'Machinery Split'!$I6*'Machinery Split'!$D$40</f>
        <v>0</v>
      </c>
      <c r="AE18" s="20">
        <f>'KEEI BAU - Industry'!AU$33*'Machinery Split'!$I6*'Machinery Split'!$D$40</f>
        <v>0</v>
      </c>
      <c r="AF18" s="20">
        <f>'KEEI BAU - Industry'!AV$33*'Machinery Split'!$I6*'Machinery Split'!$D$40</f>
        <v>0</v>
      </c>
    </row>
    <row r="19" spans="1:33">
      <c r="A19" s="4" t="s">
        <v>19</v>
      </c>
      <c r="B19" s="20">
        <f>'KEEI BAU - Industry'!R$33*'Machinery Split'!$I7*'Machinery Split'!$D$40</f>
        <v>0</v>
      </c>
      <c r="C19" s="20">
        <f>'KEEI BAU - Industry'!S$33*'Machinery Split'!$I7*'Machinery Split'!$D$40</f>
        <v>0</v>
      </c>
      <c r="D19" s="20">
        <f>'KEEI BAU - Industry'!T$33*'Machinery Split'!$I7*'Machinery Split'!$D$40</f>
        <v>0</v>
      </c>
      <c r="E19" s="20">
        <f>'KEEI BAU - Industry'!U$33*'Machinery Split'!$I7*'Machinery Split'!$D$40</f>
        <v>0</v>
      </c>
      <c r="F19" s="20">
        <f>'KEEI BAU - Industry'!V$33*'Machinery Split'!$I7*'Machinery Split'!$D$40</f>
        <v>0</v>
      </c>
      <c r="G19" s="20">
        <f>'KEEI BAU - Industry'!W$33*'Machinery Split'!$I7*'Machinery Split'!$D$40</f>
        <v>0</v>
      </c>
      <c r="H19" s="20">
        <f>'KEEI BAU - Industry'!X$33*'Machinery Split'!$I7*'Machinery Split'!$D$40</f>
        <v>0</v>
      </c>
      <c r="I19" s="20">
        <f>'KEEI BAU - Industry'!Y$33*'Machinery Split'!$I7*'Machinery Split'!$D$40</f>
        <v>0</v>
      </c>
      <c r="J19" s="20">
        <f>'KEEI BAU - Industry'!Z$33*'Machinery Split'!$I7*'Machinery Split'!$D$40</f>
        <v>0</v>
      </c>
      <c r="K19" s="20">
        <f>'KEEI BAU - Industry'!AA$33*'Machinery Split'!$I7*'Machinery Split'!$D$40</f>
        <v>0</v>
      </c>
      <c r="L19" s="20">
        <f>'KEEI BAU - Industry'!AB$33*'Machinery Split'!$I7*'Machinery Split'!$D$40</f>
        <v>0</v>
      </c>
      <c r="M19" s="20">
        <f>'KEEI BAU - Industry'!AC$33*'Machinery Split'!$I7*'Machinery Split'!$D$40</f>
        <v>0</v>
      </c>
      <c r="N19" s="20">
        <f>'KEEI BAU - Industry'!AD$33*'Machinery Split'!$I7*'Machinery Split'!$D$40</f>
        <v>0</v>
      </c>
      <c r="O19" s="20">
        <f>'KEEI BAU - Industry'!AE$33*'Machinery Split'!$I7*'Machinery Split'!$D$40</f>
        <v>0</v>
      </c>
      <c r="P19" s="20">
        <f>'KEEI BAU - Industry'!AF$33*'Machinery Split'!$I7*'Machinery Split'!$D$40</f>
        <v>0</v>
      </c>
      <c r="Q19" s="20">
        <f>'KEEI BAU - Industry'!AG$33*'Machinery Split'!$I7*'Machinery Split'!$D$40</f>
        <v>0</v>
      </c>
      <c r="R19" s="20">
        <f>'KEEI BAU - Industry'!AH$33*'Machinery Split'!$I7*'Machinery Split'!$D$40</f>
        <v>0</v>
      </c>
      <c r="S19" s="20">
        <f>'KEEI BAU - Industry'!AI$33*'Machinery Split'!$I7*'Machinery Split'!$D$40</f>
        <v>0</v>
      </c>
      <c r="T19" s="20">
        <f>'KEEI BAU - Industry'!AJ$33*'Machinery Split'!$I7*'Machinery Split'!$D$40</f>
        <v>0</v>
      </c>
      <c r="U19" s="20">
        <f>'KEEI BAU - Industry'!AK$33*'Machinery Split'!$I7*'Machinery Split'!$D$40</f>
        <v>0</v>
      </c>
      <c r="V19" s="20">
        <f>'KEEI BAU - Industry'!AL$33*'Machinery Split'!$I7*'Machinery Split'!$D$40</f>
        <v>0</v>
      </c>
      <c r="W19" s="20">
        <f>'KEEI BAU - Industry'!AM$33*'Machinery Split'!$I7*'Machinery Split'!$D$40</f>
        <v>0</v>
      </c>
      <c r="X19" s="20">
        <f>'KEEI BAU - Industry'!AN$33*'Machinery Split'!$I7*'Machinery Split'!$D$40</f>
        <v>0</v>
      </c>
      <c r="Y19" s="20">
        <f>'KEEI BAU - Industry'!AO$33*'Machinery Split'!$I7*'Machinery Split'!$D$40</f>
        <v>0</v>
      </c>
      <c r="Z19" s="20">
        <f>'KEEI BAU - Industry'!AP$33*'Machinery Split'!$I7*'Machinery Split'!$D$40</f>
        <v>0</v>
      </c>
      <c r="AA19" s="20">
        <f>'KEEI BAU - Industry'!AQ$33*'Machinery Split'!$I7*'Machinery Split'!$D$40</f>
        <v>0</v>
      </c>
      <c r="AB19" s="20">
        <f>'KEEI BAU - Industry'!AR$33*'Machinery Split'!$I7*'Machinery Split'!$D$40</f>
        <v>0</v>
      </c>
      <c r="AC19" s="20">
        <f>'KEEI BAU - Industry'!AS$33*'Machinery Split'!$I7*'Machinery Split'!$D$40</f>
        <v>0</v>
      </c>
      <c r="AD19" s="20">
        <f>'KEEI BAU - Industry'!AT$33*'Machinery Split'!$I7*'Machinery Split'!$D$40</f>
        <v>0</v>
      </c>
      <c r="AE19" s="20">
        <f>'KEEI BAU - Industry'!AU$33*'Machinery Split'!$I7*'Machinery Split'!$D$40</f>
        <v>0</v>
      </c>
      <c r="AF19" s="20">
        <f>'KEEI BAU - Industry'!AV$33*'Machinery Split'!$I7*'Machinery Split'!$D$40</f>
        <v>0</v>
      </c>
    </row>
    <row r="20" spans="1:33">
      <c r="A20" s="4" t="s">
        <v>20</v>
      </c>
      <c r="B20" s="20">
        <f>'KEEI BAU - Industry'!R$33*'Machinery Split'!$I8*'Machinery Split'!$D$40</f>
        <v>0</v>
      </c>
      <c r="C20" s="20">
        <f>'KEEI BAU - Industry'!S$33*'Machinery Split'!$I8*'Machinery Split'!$D$40</f>
        <v>0</v>
      </c>
      <c r="D20" s="20">
        <f>'KEEI BAU - Industry'!T$33*'Machinery Split'!$I8*'Machinery Split'!$D$40</f>
        <v>0</v>
      </c>
      <c r="E20" s="20">
        <f>'KEEI BAU - Industry'!U$33*'Machinery Split'!$I8*'Machinery Split'!$D$40</f>
        <v>0</v>
      </c>
      <c r="F20" s="20">
        <f>'KEEI BAU - Industry'!V$33*'Machinery Split'!$I8*'Machinery Split'!$D$40</f>
        <v>0</v>
      </c>
      <c r="G20" s="20">
        <f>'KEEI BAU - Industry'!W$33*'Machinery Split'!$I8*'Machinery Split'!$D$40</f>
        <v>0</v>
      </c>
      <c r="H20" s="20">
        <f>'KEEI BAU - Industry'!X$33*'Machinery Split'!$I8*'Machinery Split'!$D$40</f>
        <v>0</v>
      </c>
      <c r="I20" s="20">
        <f>'KEEI BAU - Industry'!Y$33*'Machinery Split'!$I8*'Machinery Split'!$D$40</f>
        <v>0</v>
      </c>
      <c r="J20" s="20">
        <f>'KEEI BAU - Industry'!Z$33*'Machinery Split'!$I8*'Machinery Split'!$D$40</f>
        <v>0</v>
      </c>
      <c r="K20" s="20">
        <f>'KEEI BAU - Industry'!AA$33*'Machinery Split'!$I8*'Machinery Split'!$D$40</f>
        <v>0</v>
      </c>
      <c r="L20" s="20">
        <f>'KEEI BAU - Industry'!AB$33*'Machinery Split'!$I8*'Machinery Split'!$D$40</f>
        <v>0</v>
      </c>
      <c r="M20" s="20">
        <f>'KEEI BAU - Industry'!AC$33*'Machinery Split'!$I8*'Machinery Split'!$D$40</f>
        <v>0</v>
      </c>
      <c r="N20" s="20">
        <f>'KEEI BAU - Industry'!AD$33*'Machinery Split'!$I8*'Machinery Split'!$D$40</f>
        <v>0</v>
      </c>
      <c r="O20" s="20">
        <f>'KEEI BAU - Industry'!AE$33*'Machinery Split'!$I8*'Machinery Split'!$D$40</f>
        <v>0</v>
      </c>
      <c r="P20" s="20">
        <f>'KEEI BAU - Industry'!AF$33*'Machinery Split'!$I8*'Machinery Split'!$D$40</f>
        <v>0</v>
      </c>
      <c r="Q20" s="20">
        <f>'KEEI BAU - Industry'!AG$33*'Machinery Split'!$I8*'Machinery Split'!$D$40</f>
        <v>0</v>
      </c>
      <c r="R20" s="20">
        <f>'KEEI BAU - Industry'!AH$33*'Machinery Split'!$I8*'Machinery Split'!$D$40</f>
        <v>0</v>
      </c>
      <c r="S20" s="20">
        <f>'KEEI BAU - Industry'!AI$33*'Machinery Split'!$I8*'Machinery Split'!$D$40</f>
        <v>0</v>
      </c>
      <c r="T20" s="20">
        <f>'KEEI BAU - Industry'!AJ$33*'Machinery Split'!$I8*'Machinery Split'!$D$40</f>
        <v>0</v>
      </c>
      <c r="U20" s="20">
        <f>'KEEI BAU - Industry'!AK$33*'Machinery Split'!$I8*'Machinery Split'!$D$40</f>
        <v>0</v>
      </c>
      <c r="V20" s="20">
        <f>'KEEI BAU - Industry'!AL$33*'Machinery Split'!$I8*'Machinery Split'!$D$40</f>
        <v>0</v>
      </c>
      <c r="W20" s="20">
        <f>'KEEI BAU - Industry'!AM$33*'Machinery Split'!$I8*'Machinery Split'!$D$40</f>
        <v>0</v>
      </c>
      <c r="X20" s="20">
        <f>'KEEI BAU - Industry'!AN$33*'Machinery Split'!$I8*'Machinery Split'!$D$40</f>
        <v>0</v>
      </c>
      <c r="Y20" s="20">
        <f>'KEEI BAU - Industry'!AO$33*'Machinery Split'!$I8*'Machinery Split'!$D$40</f>
        <v>0</v>
      </c>
      <c r="Z20" s="20">
        <f>'KEEI BAU - Industry'!AP$33*'Machinery Split'!$I8*'Machinery Split'!$D$40</f>
        <v>0</v>
      </c>
      <c r="AA20" s="20">
        <f>'KEEI BAU - Industry'!AQ$33*'Machinery Split'!$I8*'Machinery Split'!$D$40</f>
        <v>0</v>
      </c>
      <c r="AB20" s="20">
        <f>'KEEI BAU - Industry'!AR$33*'Machinery Split'!$I8*'Machinery Split'!$D$40</f>
        <v>0</v>
      </c>
      <c r="AC20" s="20">
        <f>'KEEI BAU - Industry'!AS$33*'Machinery Split'!$I8*'Machinery Split'!$D$40</f>
        <v>0</v>
      </c>
      <c r="AD20" s="20">
        <f>'KEEI BAU - Industry'!AT$33*'Machinery Split'!$I8*'Machinery Split'!$D$40</f>
        <v>0</v>
      </c>
      <c r="AE20" s="20">
        <f>'KEEI BAU - Industry'!AU$33*'Machinery Split'!$I8*'Machinery Split'!$D$40</f>
        <v>0</v>
      </c>
      <c r="AF20" s="20">
        <f>'KEEI BAU - Industry'!AV$33*'Machinery Split'!$I8*'Machinery Split'!$D$40</f>
        <v>0</v>
      </c>
    </row>
    <row r="21" spans="1:33">
      <c r="A21" s="4" t="s">
        <v>21</v>
      </c>
      <c r="B21" s="20">
        <f>'KEEI BAU - Industry'!R$33*'Machinery Split'!$I9*'Machinery Split'!$D$40</f>
        <v>0</v>
      </c>
      <c r="C21" s="20">
        <f>'KEEI BAU - Industry'!S$33*'Machinery Split'!$I9*'Machinery Split'!$D$40</f>
        <v>0</v>
      </c>
      <c r="D21" s="20">
        <f>'KEEI BAU - Industry'!T$33*'Machinery Split'!$I9*'Machinery Split'!$D$40</f>
        <v>0</v>
      </c>
      <c r="E21" s="20">
        <f>'KEEI BAU - Industry'!U$33*'Machinery Split'!$I9*'Machinery Split'!$D$40</f>
        <v>0</v>
      </c>
      <c r="F21" s="20">
        <f>'KEEI BAU - Industry'!V$33*'Machinery Split'!$I9*'Machinery Split'!$D$40</f>
        <v>0</v>
      </c>
      <c r="G21" s="20">
        <f>'KEEI BAU - Industry'!W$33*'Machinery Split'!$I9*'Machinery Split'!$D$40</f>
        <v>0</v>
      </c>
      <c r="H21" s="20">
        <f>'KEEI BAU - Industry'!X$33*'Machinery Split'!$I9*'Machinery Split'!$D$40</f>
        <v>0</v>
      </c>
      <c r="I21" s="20">
        <f>'KEEI BAU - Industry'!Y$33*'Machinery Split'!$I9*'Machinery Split'!$D$40</f>
        <v>0</v>
      </c>
      <c r="J21" s="20">
        <f>'KEEI BAU - Industry'!Z$33*'Machinery Split'!$I9*'Machinery Split'!$D$40</f>
        <v>0</v>
      </c>
      <c r="K21" s="20">
        <f>'KEEI BAU - Industry'!AA$33*'Machinery Split'!$I9*'Machinery Split'!$D$40</f>
        <v>0</v>
      </c>
      <c r="L21" s="20">
        <f>'KEEI BAU - Industry'!AB$33*'Machinery Split'!$I9*'Machinery Split'!$D$40</f>
        <v>0</v>
      </c>
      <c r="M21" s="20">
        <f>'KEEI BAU - Industry'!AC$33*'Machinery Split'!$I9*'Machinery Split'!$D$40</f>
        <v>0</v>
      </c>
      <c r="N21" s="20">
        <f>'KEEI BAU - Industry'!AD$33*'Machinery Split'!$I9*'Machinery Split'!$D$40</f>
        <v>0</v>
      </c>
      <c r="O21" s="20">
        <f>'KEEI BAU - Industry'!AE$33*'Machinery Split'!$I9*'Machinery Split'!$D$40</f>
        <v>0</v>
      </c>
      <c r="P21" s="20">
        <f>'KEEI BAU - Industry'!AF$33*'Machinery Split'!$I9*'Machinery Split'!$D$40</f>
        <v>0</v>
      </c>
      <c r="Q21" s="20">
        <f>'KEEI BAU - Industry'!AG$33*'Machinery Split'!$I9*'Machinery Split'!$D$40</f>
        <v>0</v>
      </c>
      <c r="R21" s="20">
        <f>'KEEI BAU - Industry'!AH$33*'Machinery Split'!$I9*'Machinery Split'!$D$40</f>
        <v>0</v>
      </c>
      <c r="S21" s="20">
        <f>'KEEI BAU - Industry'!AI$33*'Machinery Split'!$I9*'Machinery Split'!$D$40</f>
        <v>0</v>
      </c>
      <c r="T21" s="20">
        <f>'KEEI BAU - Industry'!AJ$33*'Machinery Split'!$I9*'Machinery Split'!$D$40</f>
        <v>0</v>
      </c>
      <c r="U21" s="20">
        <f>'KEEI BAU - Industry'!AK$33*'Machinery Split'!$I9*'Machinery Split'!$D$40</f>
        <v>0</v>
      </c>
      <c r="V21" s="20">
        <f>'KEEI BAU - Industry'!AL$33*'Machinery Split'!$I9*'Machinery Split'!$D$40</f>
        <v>0</v>
      </c>
      <c r="W21" s="20">
        <f>'KEEI BAU - Industry'!AM$33*'Machinery Split'!$I9*'Machinery Split'!$D$40</f>
        <v>0</v>
      </c>
      <c r="X21" s="20">
        <f>'KEEI BAU - Industry'!AN$33*'Machinery Split'!$I9*'Machinery Split'!$D$40</f>
        <v>0</v>
      </c>
      <c r="Y21" s="20">
        <f>'KEEI BAU - Industry'!AO$33*'Machinery Split'!$I9*'Machinery Split'!$D$40</f>
        <v>0</v>
      </c>
      <c r="Z21" s="20">
        <f>'KEEI BAU - Industry'!AP$33*'Machinery Split'!$I9*'Machinery Split'!$D$40</f>
        <v>0</v>
      </c>
      <c r="AA21" s="20">
        <f>'KEEI BAU - Industry'!AQ$33*'Machinery Split'!$I9*'Machinery Split'!$D$40</f>
        <v>0</v>
      </c>
      <c r="AB21" s="20">
        <f>'KEEI BAU - Industry'!AR$33*'Machinery Split'!$I9*'Machinery Split'!$D$40</f>
        <v>0</v>
      </c>
      <c r="AC21" s="20">
        <f>'KEEI BAU - Industry'!AS$33*'Machinery Split'!$I9*'Machinery Split'!$D$40</f>
        <v>0</v>
      </c>
      <c r="AD21" s="20">
        <f>'KEEI BAU - Industry'!AT$33*'Machinery Split'!$I9*'Machinery Split'!$D$40</f>
        <v>0</v>
      </c>
      <c r="AE21" s="20">
        <f>'KEEI BAU - Industry'!AU$33*'Machinery Split'!$I9*'Machinery Split'!$D$40</f>
        <v>0</v>
      </c>
      <c r="AF21" s="20">
        <f>'KEEI BAU - Industry'!AV$33*'Machinery Split'!$I9*'Machinery Split'!$D$40</f>
        <v>0</v>
      </c>
    </row>
    <row r="22" spans="1:33">
      <c r="A22" s="4" t="s">
        <v>22</v>
      </c>
      <c r="B22" s="20">
        <f>'KEEI BAU - Industry'!R$33*'Machinery Split'!$I10*'Machinery Split'!$D$40</f>
        <v>0</v>
      </c>
      <c r="C22" s="20">
        <f>'KEEI BAU - Industry'!S$33*'Machinery Split'!$I10*'Machinery Split'!$D$40</f>
        <v>0</v>
      </c>
      <c r="D22" s="20">
        <f>'KEEI BAU - Industry'!T$33*'Machinery Split'!$I10*'Machinery Split'!$D$40</f>
        <v>0</v>
      </c>
      <c r="E22" s="20">
        <f>'KEEI BAU - Industry'!U$33*'Machinery Split'!$I10*'Machinery Split'!$D$40</f>
        <v>0</v>
      </c>
      <c r="F22" s="20">
        <f>'KEEI BAU - Industry'!V$33*'Machinery Split'!$I10*'Machinery Split'!$D$40</f>
        <v>0</v>
      </c>
      <c r="G22" s="20">
        <f>'KEEI BAU - Industry'!W$33*'Machinery Split'!$I10*'Machinery Split'!$D$40</f>
        <v>0</v>
      </c>
      <c r="H22" s="20">
        <f>'KEEI BAU - Industry'!X$33*'Machinery Split'!$I10*'Machinery Split'!$D$40</f>
        <v>0</v>
      </c>
      <c r="I22" s="20">
        <f>'KEEI BAU - Industry'!Y$33*'Machinery Split'!$I10*'Machinery Split'!$D$40</f>
        <v>0</v>
      </c>
      <c r="J22" s="20">
        <f>'KEEI BAU - Industry'!Z$33*'Machinery Split'!$I10*'Machinery Split'!$D$40</f>
        <v>0</v>
      </c>
      <c r="K22" s="20">
        <f>'KEEI BAU - Industry'!AA$33*'Machinery Split'!$I10*'Machinery Split'!$D$40</f>
        <v>0</v>
      </c>
      <c r="L22" s="20">
        <f>'KEEI BAU - Industry'!AB$33*'Machinery Split'!$I10*'Machinery Split'!$D$40</f>
        <v>0</v>
      </c>
      <c r="M22" s="20">
        <f>'KEEI BAU - Industry'!AC$33*'Machinery Split'!$I10*'Machinery Split'!$D$40</f>
        <v>0</v>
      </c>
      <c r="N22" s="20">
        <f>'KEEI BAU - Industry'!AD$33*'Machinery Split'!$I10*'Machinery Split'!$D$40</f>
        <v>0</v>
      </c>
      <c r="O22" s="20">
        <f>'KEEI BAU - Industry'!AE$33*'Machinery Split'!$I10*'Machinery Split'!$D$40</f>
        <v>0</v>
      </c>
      <c r="P22" s="20">
        <f>'KEEI BAU - Industry'!AF$33*'Machinery Split'!$I10*'Machinery Split'!$D$40</f>
        <v>0</v>
      </c>
      <c r="Q22" s="20">
        <f>'KEEI BAU - Industry'!AG$33*'Machinery Split'!$I10*'Machinery Split'!$D$40</f>
        <v>0</v>
      </c>
      <c r="R22" s="20">
        <f>'KEEI BAU - Industry'!AH$33*'Machinery Split'!$I10*'Machinery Split'!$D$40</f>
        <v>0</v>
      </c>
      <c r="S22" s="20">
        <f>'KEEI BAU - Industry'!AI$33*'Machinery Split'!$I10*'Machinery Split'!$D$40</f>
        <v>0</v>
      </c>
      <c r="T22" s="20">
        <f>'KEEI BAU - Industry'!AJ$33*'Machinery Split'!$I10*'Machinery Split'!$D$40</f>
        <v>0</v>
      </c>
      <c r="U22" s="20">
        <f>'KEEI BAU - Industry'!AK$33*'Machinery Split'!$I10*'Machinery Split'!$D$40</f>
        <v>0</v>
      </c>
      <c r="V22" s="20">
        <f>'KEEI BAU - Industry'!AL$33*'Machinery Split'!$I10*'Machinery Split'!$D$40</f>
        <v>0</v>
      </c>
      <c r="W22" s="20">
        <f>'KEEI BAU - Industry'!AM$33*'Machinery Split'!$I10*'Machinery Split'!$D$40</f>
        <v>0</v>
      </c>
      <c r="X22" s="20">
        <f>'KEEI BAU - Industry'!AN$33*'Machinery Split'!$I10*'Machinery Split'!$D$40</f>
        <v>0</v>
      </c>
      <c r="Y22" s="20">
        <f>'KEEI BAU - Industry'!AO$33*'Machinery Split'!$I10*'Machinery Split'!$D$40</f>
        <v>0</v>
      </c>
      <c r="Z22" s="20">
        <f>'KEEI BAU - Industry'!AP$33*'Machinery Split'!$I10*'Machinery Split'!$D$40</f>
        <v>0</v>
      </c>
      <c r="AA22" s="20">
        <f>'KEEI BAU - Industry'!AQ$33*'Machinery Split'!$I10*'Machinery Split'!$D$40</f>
        <v>0</v>
      </c>
      <c r="AB22" s="20">
        <f>'KEEI BAU - Industry'!AR$33*'Machinery Split'!$I10*'Machinery Split'!$D$40</f>
        <v>0</v>
      </c>
      <c r="AC22" s="20">
        <f>'KEEI BAU - Industry'!AS$33*'Machinery Split'!$I10*'Machinery Split'!$D$40</f>
        <v>0</v>
      </c>
      <c r="AD22" s="20">
        <f>'KEEI BAU - Industry'!AT$33*'Machinery Split'!$I10*'Machinery Split'!$D$40</f>
        <v>0</v>
      </c>
      <c r="AE22" s="20">
        <f>'KEEI BAU - Industry'!AU$33*'Machinery Split'!$I10*'Machinery Split'!$D$40</f>
        <v>0</v>
      </c>
      <c r="AF22" s="20">
        <f>'KEEI BAU - Industry'!AV$33*'Machinery Split'!$I10*'Machinery Split'!$D$40</f>
        <v>0</v>
      </c>
    </row>
    <row r="23" spans="1:33">
      <c r="A23" s="4" t="s">
        <v>23</v>
      </c>
      <c r="B23" s="179">
        <f>'KEEI BAU - Industry'!R$37*'Others Split'!$D$46*'Others Split'!$I$14</f>
        <v>12033291122812.645</v>
      </c>
      <c r="C23" s="179">
        <f>'KEEI BAU - Industry'!S$37*'Others Split'!$D$46*'Others Split'!$I$14</f>
        <v>12300265481048.771</v>
      </c>
      <c r="D23" s="179">
        <f>'KEEI BAU - Industry'!T$37*'Others Split'!$D$46*'Others Split'!$I$14</f>
        <v>12567239839284.898</v>
      </c>
      <c r="E23" s="179">
        <f>'KEEI BAU - Industry'!U$37*'Others Split'!$D$46*'Others Split'!$I$14</f>
        <v>12834214197521.027</v>
      </c>
      <c r="F23" s="179">
        <f>'KEEI BAU - Industry'!V$37*'Others Split'!$D$46*'Others Split'!$I$14</f>
        <v>13101188555757.154</v>
      </c>
      <c r="G23" s="179">
        <f>'KEEI BAU - Industry'!W$37*'Others Split'!$D$46*'Others Split'!$I$14</f>
        <v>13368162913993.281</v>
      </c>
      <c r="H23" s="179">
        <f>'KEEI BAU - Industry'!X$37*'Others Split'!$D$46*'Others Split'!$I$14</f>
        <v>13491536117645.381</v>
      </c>
      <c r="I23" s="179">
        <f>'KEEI BAU - Industry'!Y$37*'Others Split'!$D$46*'Others Split'!$I$14</f>
        <v>13614909321297.441</v>
      </c>
      <c r="J23" s="179">
        <f>'KEEI BAU - Industry'!Z$37*'Others Split'!$D$46*'Others Split'!$I$14</f>
        <v>13738282524949.504</v>
      </c>
      <c r="K23" s="179">
        <f>'KEEI BAU - Industry'!AA$37*'Others Split'!$D$46*'Others Split'!$I$14</f>
        <v>13861655728601.564</v>
      </c>
      <c r="L23" s="179">
        <f>'KEEI BAU - Industry'!AB$37*'Others Split'!$D$46*'Others Split'!$I$14</f>
        <v>13985028932253.652</v>
      </c>
      <c r="M23" s="179">
        <f>'KEEI BAU - Industry'!AC$37*'Others Split'!$D$46*'Others Split'!$I$14</f>
        <v>14072742771394.959</v>
      </c>
      <c r="N23" s="179">
        <f>'KEEI BAU - Industry'!AD$37*'Others Split'!$D$46*'Others Split'!$I$14</f>
        <v>14160456610536.293</v>
      </c>
      <c r="O23" s="179">
        <f>'KEEI BAU - Industry'!AE$37*'Others Split'!$D$46*'Others Split'!$I$14</f>
        <v>14248170449677.627</v>
      </c>
      <c r="P23" s="179">
        <f>'KEEI BAU - Industry'!AF$37*'Others Split'!$D$46*'Others Split'!$I$14</f>
        <v>14335884288818.957</v>
      </c>
      <c r="Q23" s="179">
        <f>'KEEI BAU - Industry'!AG$37*'Others Split'!$D$46*'Others Split'!$I$14</f>
        <v>14423598127960.285</v>
      </c>
      <c r="R23" s="179">
        <f>'KEEI BAU - Industry'!AH$37*'Others Split'!$D$46*'Others Split'!$I$14</f>
        <v>14492457590463.791</v>
      </c>
      <c r="S23" s="179">
        <f>'KEEI BAU - Industry'!AI$37*'Others Split'!$D$46*'Others Split'!$I$14</f>
        <v>14561317052967.244</v>
      </c>
      <c r="T23" s="179">
        <f>'KEEI BAU - Industry'!AJ$37*'Others Split'!$D$46*'Others Split'!$I$14</f>
        <v>14630176515470.719</v>
      </c>
      <c r="U23" s="179">
        <f>'KEEI BAU - Industry'!AK$37*'Others Split'!$D$46*'Others Split'!$I$14</f>
        <v>14699035977974.197</v>
      </c>
      <c r="V23" s="179">
        <f>'KEEI BAU - Industry'!AL$37*'Others Split'!$D$46*'Others Split'!$I$14</f>
        <v>14767895440477.648</v>
      </c>
      <c r="W23" s="179">
        <f>'KEEI BAU - Industry'!AM$37*'Others Split'!$D$46*'Others Split'!$I$14</f>
        <v>14861894071831.607</v>
      </c>
      <c r="X23" s="179">
        <f>'KEEI BAU - Industry'!AN$37*'Others Split'!$D$46*'Others Split'!$I$14</f>
        <v>14938752360787.498</v>
      </c>
      <c r="Y23" s="179">
        <f>'KEEI BAU - Industry'!AO$37*'Others Split'!$D$46*'Others Split'!$I$14</f>
        <v>15015610649743.416</v>
      </c>
      <c r="Z23" s="179">
        <f>'KEEI BAU - Industry'!AP$37*'Others Split'!$D$46*'Others Split'!$I$14</f>
        <v>15092468938699.311</v>
      </c>
      <c r="AA23" s="179">
        <f>'KEEI BAU - Industry'!AQ$37*'Others Split'!$D$46*'Others Split'!$I$14</f>
        <v>15169327227655.203</v>
      </c>
      <c r="AB23" s="179">
        <f>'KEEI BAU - Industry'!AR$37*'Others Split'!$D$46*'Others Split'!$I$14</f>
        <v>15246185516611.094</v>
      </c>
      <c r="AC23" s="179">
        <f>'KEEI BAU - Industry'!AS$37*'Others Split'!$D$46*'Others Split'!$I$14</f>
        <v>15323043805567.012</v>
      </c>
      <c r="AD23" s="179">
        <f>'KEEI BAU - Industry'!AT$37*'Others Split'!$D$46*'Others Split'!$I$14</f>
        <v>15399902094522.906</v>
      </c>
      <c r="AE23" s="179">
        <f>'KEEI BAU - Industry'!AU$37*'Others Split'!$D$46*'Others Split'!$I$14</f>
        <v>15476760383478.799</v>
      </c>
      <c r="AF23" s="179">
        <f>'KEEI BAU - Industry'!AV$37*'Others Split'!$D$46*'Others Split'!$I$14</f>
        <v>15553618672434.715</v>
      </c>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179">
        <f>'Water and Waste'!D34*(1+'Water and Waste'!D40)*(1+'Water and Waste'!E40)</f>
        <v>355814807146.05389</v>
      </c>
      <c r="C25" s="179">
        <f>B25*(1+'Water and Waste'!F40)</f>
        <v>356170621953.19989</v>
      </c>
      <c r="D25" s="179">
        <f>C25*(1+'Water and Waste'!G40)</f>
        <v>356526792575.15308</v>
      </c>
      <c r="E25" s="179">
        <f>D25*(1+'Water and Waste'!H40)</f>
        <v>356883319367.72821</v>
      </c>
      <c r="F25" s="179">
        <f>E25*(1+'Water and Waste'!I40)</f>
        <v>357240202687.09589</v>
      </c>
      <c r="G25" s="179">
        <f>F25*(1+'Water and Waste'!J40)</f>
        <v>357597442889.78296</v>
      </c>
      <c r="H25" s="179">
        <f>G25*(1+'Water and Waste'!K40)</f>
        <v>357955040332.67273</v>
      </c>
      <c r="I25" s="179">
        <f>H25*(1+'Water and Waste'!L40)</f>
        <v>358312995373.00537</v>
      </c>
      <c r="J25" s="179">
        <f>I25*(1+'Water and Waste'!M40)</f>
        <v>358671308368.37836</v>
      </c>
      <c r="K25" s="179">
        <f>J25*(1+'Water and Waste'!N40)</f>
        <v>359029979676.7467</v>
      </c>
      <c r="L25" s="179">
        <f>K25*(1+'Water and Waste'!O40)</f>
        <v>359389009656.4234</v>
      </c>
      <c r="M25" s="179">
        <f>L25*(1+'Water and Waste'!P40)</f>
        <v>359748398666.07977</v>
      </c>
      <c r="N25" s="179">
        <f>M25*(1+'Water and Waste'!Q40)</f>
        <v>360108147064.74579</v>
      </c>
      <c r="O25" s="179">
        <f>N25*(1+'Water and Waste'!R40)</f>
        <v>360468255211.81049</v>
      </c>
      <c r="P25" s="179">
        <f>O25*(1+'Water and Waste'!S40)</f>
        <v>360828723467.02228</v>
      </c>
      <c r="Q25" s="179">
        <f>P25*(1+'Water and Waste'!T40)</f>
        <v>361189552190.48926</v>
      </c>
      <c r="R25" s="179">
        <f>Q25*(1+'Water and Waste'!U40)</f>
        <v>361550741742.67969</v>
      </c>
      <c r="S25" s="179">
        <f>R25*(1+'Water and Waste'!V40)</f>
        <v>361912292484.4223</v>
      </c>
      <c r="T25" s="179">
        <f>S25*(1+'Water and Waste'!W40)</f>
        <v>362274204776.90668</v>
      </c>
      <c r="U25" s="179">
        <f>T25*(1+'Water and Waste'!X40)</f>
        <v>362636478981.68353</v>
      </c>
      <c r="V25" s="179">
        <f>U25*(1+'Water and Waste'!Y40)</f>
        <v>362999115460.66516</v>
      </c>
      <c r="W25" s="179">
        <f>V25*(1+'Water and Waste'!Z40)</f>
        <v>361184119883.36182</v>
      </c>
      <c r="X25" s="179">
        <f>W25*(1+'Water and Waste'!AA40)</f>
        <v>359378199283.94501</v>
      </c>
      <c r="Y25" s="179">
        <f>X25*(1+'Water and Waste'!AB40)</f>
        <v>357581308287.52527</v>
      </c>
      <c r="Z25" s="179">
        <f>Y25*(1+'Water and Waste'!AC40)</f>
        <v>355793401746.08765</v>
      </c>
      <c r="AA25" s="179">
        <f>Z25*(1+'Water and Waste'!AD40)</f>
        <v>354014434737.35718</v>
      </c>
      <c r="AB25" s="179">
        <f>AA25*(1+'Water and Waste'!AE40)</f>
        <v>352244362563.67041</v>
      </c>
      <c r="AC25" s="179">
        <f>AB25*(1+'Water and Waste'!AF40)</f>
        <v>350483140750.85205</v>
      </c>
      <c r="AD25" s="179">
        <f>AC25*(1+'Water and Waste'!AG40)</f>
        <v>348730725047.09778</v>
      </c>
      <c r="AE25" s="179">
        <f>AD25*(1+'Water and Waste'!AH40)</f>
        <v>346987071421.8623</v>
      </c>
      <c r="AF25" s="179">
        <f>AE25*(1+'Water and Waste'!AI40)</f>
        <v>345252136064.75293</v>
      </c>
    </row>
    <row r="26" spans="1:33">
      <c r="A26" s="4" t="s">
        <v>26</v>
      </c>
      <c r="B26" s="179">
        <f>'KEEI BAU - Industry'!R$37*'Others Split'!$D$46*'Others Split'!$I$15</f>
        <v>42981369015031.453</v>
      </c>
      <c r="C26" s="179">
        <f>'KEEI BAU - Industry'!S$37*'Others Split'!$D$46*'Others Split'!$I$15</f>
        <v>43934967103184.086</v>
      </c>
      <c r="D26" s="179">
        <f>'KEEI BAU - Industry'!T$37*'Others Split'!$D$46*'Others Split'!$I$15</f>
        <v>44888565191336.727</v>
      </c>
      <c r="E26" s="179">
        <f>'KEEI BAU - Industry'!U$37*'Others Split'!$D$46*'Others Split'!$I$15</f>
        <v>45842163279489.359</v>
      </c>
      <c r="F26" s="179">
        <f>'KEEI BAU - Industry'!V$37*'Others Split'!$D$46*'Others Split'!$I$15</f>
        <v>46795761367641.992</v>
      </c>
      <c r="G26" s="179">
        <f>'KEEI BAU - Industry'!W$37*'Others Split'!$D$46*'Others Split'!$I$15</f>
        <v>47749359455794.625</v>
      </c>
      <c r="H26" s="179">
        <f>'KEEI BAU - Industry'!X$37*'Others Split'!$D$46*'Others Split'!$I$15</f>
        <v>48190032679654.773</v>
      </c>
      <c r="I26" s="179">
        <f>'KEEI BAU - Industry'!Y$37*'Others Split'!$D$46*'Others Split'!$I$15</f>
        <v>48630705903514.773</v>
      </c>
      <c r="J26" s="179">
        <f>'KEEI BAU - Industry'!Z$37*'Others Split'!$D$46*'Others Split'!$I$15</f>
        <v>49071379127374.789</v>
      </c>
      <c r="K26" s="179">
        <f>'KEEI BAU - Industry'!AA$37*'Others Split'!$D$46*'Others Split'!$I$15</f>
        <v>49512052351234.797</v>
      </c>
      <c r="L26" s="179">
        <f>'KEEI BAU - Industry'!AB$37*'Others Split'!$D$46*'Others Split'!$I$15</f>
        <v>49952725575094.898</v>
      </c>
      <c r="M26" s="179">
        <f>'KEEI BAU - Industry'!AC$37*'Others Split'!$D$46*'Others Split'!$I$15</f>
        <v>50266028132922.188</v>
      </c>
      <c r="N26" s="179">
        <f>'KEEI BAU - Industry'!AD$37*'Others Split'!$D$46*'Others Split'!$I$15</f>
        <v>50579330690749.57</v>
      </c>
      <c r="O26" s="179">
        <f>'KEEI BAU - Industry'!AE$37*'Others Split'!$D$46*'Others Split'!$I$15</f>
        <v>50892633248576.953</v>
      </c>
      <c r="P26" s="179">
        <f>'KEEI BAU - Industry'!AF$37*'Others Split'!$D$46*'Others Split'!$I$15</f>
        <v>51205935806404.336</v>
      </c>
      <c r="Q26" s="179">
        <f>'KEEI BAU - Industry'!AG$37*'Others Split'!$D$46*'Others Split'!$I$15</f>
        <v>51519238364231.695</v>
      </c>
      <c r="R26" s="179">
        <f>'KEEI BAU - Industry'!AH$37*'Others Split'!$D$46*'Others Split'!$I$15</f>
        <v>51765195512432.742</v>
      </c>
      <c r="S26" s="179">
        <f>'KEEI BAU - Industry'!AI$37*'Others Split'!$D$46*'Others Split'!$I$15</f>
        <v>52011152660633.594</v>
      </c>
      <c r="T26" s="179">
        <f>'KEEI BAU - Industry'!AJ$37*'Others Split'!$D$46*'Others Split'!$I$15</f>
        <v>52257109808834.523</v>
      </c>
      <c r="U26" s="179">
        <f>'KEEI BAU - Industry'!AK$37*'Others Split'!$D$46*'Others Split'!$I$15</f>
        <v>52503066957035.469</v>
      </c>
      <c r="V26" s="179">
        <f>'KEEI BAU - Industry'!AL$37*'Others Split'!$D$46*'Others Split'!$I$15</f>
        <v>52749024105236.313</v>
      </c>
      <c r="W26" s="179">
        <f>'KEEI BAU - Industry'!AM$37*'Others Split'!$D$46*'Others Split'!$I$15</f>
        <v>53084775132939.203</v>
      </c>
      <c r="X26" s="179">
        <f>'KEEI BAU - Industry'!AN$37*'Others Split'!$D$46*'Others Split'!$I$15</f>
        <v>53359303060981.633</v>
      </c>
      <c r="Y26" s="179">
        <f>'KEEI BAU - Industry'!AO$37*'Others Split'!$D$46*'Others Split'!$I$15</f>
        <v>53633830989024.148</v>
      </c>
      <c r="Z26" s="179">
        <f>'KEEI BAU - Industry'!AP$37*'Others Split'!$D$46*'Others Split'!$I$15</f>
        <v>53908358917066.586</v>
      </c>
      <c r="AA26" s="179">
        <f>'KEEI BAU - Industry'!AQ$37*'Others Split'!$D$46*'Others Split'!$I$15</f>
        <v>54182886845109.016</v>
      </c>
      <c r="AB26" s="179">
        <f>'KEEI BAU - Industry'!AR$37*'Others Split'!$D$46*'Others Split'!$I$15</f>
        <v>54457414773151.445</v>
      </c>
      <c r="AC26" s="179">
        <f>'KEEI BAU - Industry'!AS$37*'Others Split'!$D$46*'Others Split'!$I$15</f>
        <v>54731942701193.969</v>
      </c>
      <c r="AD26" s="179">
        <f>'KEEI BAU - Industry'!AT$37*'Others Split'!$D$46*'Others Split'!$I$15</f>
        <v>55006470629236.406</v>
      </c>
      <c r="AE26" s="179">
        <f>'KEEI BAU - Industry'!AU$37*'Others Split'!$D$46*'Others Split'!$I$15</f>
        <v>55280998557278.828</v>
      </c>
      <c r="AF26" s="179">
        <f>'KEEI BAU - Industry'!AV$37*'Others Split'!$D$46*'Others Split'!$I$15</f>
        <v>55555526485321.352</v>
      </c>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sheetData>
  <phoneticPr fontId="34"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S71" sqref="S71"/>
    </sheetView>
  </sheetViews>
  <sheetFormatPr defaultColWidth="9.08984375" defaultRowHeight="14.5"/>
  <cols>
    <col min="1" max="1" width="39.90625" style="4" customWidth="1"/>
    <col min="2" max="33" width="11"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Split'!$D$47*'Others Split'!$L$6</f>
        <v>2339174908622.5283</v>
      </c>
      <c r="C2" s="179">
        <f>'KEEI BAU - Industry'!S37*'Others Split'!$D$47*'Others Split'!$L$6</f>
        <v>2391072574328.2661</v>
      </c>
      <c r="D2" s="179">
        <f>'KEEI BAU - Industry'!T37*'Others Split'!$D$47*'Others Split'!$L$6</f>
        <v>2442970240034.0039</v>
      </c>
      <c r="E2" s="179">
        <f>'KEEI BAU - Industry'!U37*'Others Split'!$D$47*'Others Split'!$L$6</f>
        <v>2494867905739.7412</v>
      </c>
      <c r="F2" s="179">
        <f>'KEEI BAU - Industry'!V37*'Others Split'!$D$47*'Others Split'!$L$6</f>
        <v>2546765571445.479</v>
      </c>
      <c r="G2" s="179">
        <f>'KEEI BAU - Industry'!W37*'Others Split'!$D$47*'Others Split'!$L$6</f>
        <v>2598663237151.2168</v>
      </c>
      <c r="H2" s="179">
        <f>'KEEI BAU - Industry'!X37*'Others Split'!$D$47*'Others Split'!$L$6</f>
        <v>2622645994605.8467</v>
      </c>
      <c r="I2" s="179">
        <f>'KEEI BAU - Industry'!Y37*'Others Split'!$D$47*'Others Split'!$L$6</f>
        <v>2646628752060.4697</v>
      </c>
      <c r="J2" s="179">
        <f>'KEEI BAU - Industry'!Z37*'Others Split'!$D$47*'Others Split'!$L$6</f>
        <v>2670611509515.0923</v>
      </c>
      <c r="K2" s="179">
        <f>'KEEI BAU - Industry'!AA37*'Others Split'!$D$47*'Others Split'!$L$6</f>
        <v>2694594266969.7153</v>
      </c>
      <c r="L2" s="179">
        <f>'KEEI BAU - Industry'!AB37*'Others Split'!$D$47*'Others Split'!$L$6</f>
        <v>2718577024424.3423</v>
      </c>
      <c r="M2" s="179">
        <f>'KEEI BAU - Industry'!AC37*'Others Split'!$D$47*'Others Split'!$L$6</f>
        <v>2735627888528.2886</v>
      </c>
      <c r="N2" s="179">
        <f>'KEEI BAU - Industry'!AD37*'Others Split'!$D$47*'Others Split'!$L$6</f>
        <v>2752678752632.2393</v>
      </c>
      <c r="O2" s="179">
        <f>'KEEI BAU - Industry'!AE37*'Others Split'!$D$47*'Others Split'!$L$6</f>
        <v>2769729616736.1909</v>
      </c>
      <c r="P2" s="179">
        <f>'KEEI BAU - Industry'!AF37*'Others Split'!$D$47*'Others Split'!$L$6</f>
        <v>2786780480840.1416</v>
      </c>
      <c r="Q2" s="179">
        <f>'KEEI BAU - Industry'!AG37*'Others Split'!$D$47*'Others Split'!$L$6</f>
        <v>2803831344944.0913</v>
      </c>
      <c r="R2" s="179">
        <f>'KEEI BAU - Industry'!AH37*'Others Split'!$D$47*'Others Split'!$L$6</f>
        <v>2817217070035.0498</v>
      </c>
      <c r="S2" s="179">
        <f>'KEEI BAU - Industry'!AI37*'Others Split'!$D$47*'Others Split'!$L$6</f>
        <v>2830602795125.9971</v>
      </c>
      <c r="T2" s="179">
        <f>'KEEI BAU - Industry'!AJ37*'Others Split'!$D$47*'Others Split'!$L$6</f>
        <v>2843988520216.9492</v>
      </c>
      <c r="U2" s="179">
        <f>'KEEI BAU - Industry'!AK37*'Others Split'!$D$47*'Others Split'!$L$6</f>
        <v>2857374245307.9014</v>
      </c>
      <c r="V2" s="179">
        <f>'KEEI BAU - Industry'!AL37*'Others Split'!$D$47*'Others Split'!$L$6</f>
        <v>2870759970398.8491</v>
      </c>
      <c r="W2" s="179">
        <f>'KEEI BAU - Industry'!AM37*'Others Split'!$D$47*'Others Split'!$L$6</f>
        <v>2889032547507.1338</v>
      </c>
      <c r="X2" s="179">
        <f>'KEEI BAU - Industry'!AN37*'Others Split'!$D$47*'Others Split'!$L$6</f>
        <v>2903973180058.145</v>
      </c>
      <c r="Y2" s="179">
        <f>'KEEI BAU - Industry'!AO37*'Others Split'!$D$47*'Others Split'!$L$6</f>
        <v>2918913812609.1606</v>
      </c>
      <c r="Z2" s="179">
        <f>'KEEI BAU - Industry'!AP37*'Others Split'!$D$47*'Others Split'!$L$6</f>
        <v>2933854445160.1719</v>
      </c>
      <c r="AA2" s="179">
        <f>'KEEI BAU - Industry'!AQ37*'Others Split'!$D$47*'Others Split'!$L$6</f>
        <v>2948795077711.1821</v>
      </c>
      <c r="AB2" s="179">
        <f>'KEEI BAU - Industry'!AR37*'Others Split'!$D$47*'Others Split'!$L$6</f>
        <v>2963735710262.1929</v>
      </c>
      <c r="AC2" s="179">
        <f>'KEEI BAU - Industry'!AS37*'Others Split'!$D$47*'Others Split'!$L$6</f>
        <v>2978676342813.209</v>
      </c>
      <c r="AD2" s="179">
        <f>'KEEI BAU - Industry'!AT37*'Others Split'!$D$47*'Others Split'!$L$6</f>
        <v>2993616975364.2197</v>
      </c>
      <c r="AE2" s="179">
        <f>'KEEI BAU - Industry'!AU37*'Others Split'!$D$47*'Others Split'!$L$6</f>
        <v>3008557607915.2305</v>
      </c>
      <c r="AF2" s="179">
        <f>'KEEI BAU - Industry'!AV37*'Others Split'!$D$47*'Others Split'!$L$6</f>
        <v>3023498240466.2461</v>
      </c>
    </row>
    <row r="3" spans="1:35">
      <c r="A3" s="4" t="s">
        <v>3</v>
      </c>
      <c r="B3" s="179">
        <f>-SUM('2019 KESIS Energy Balance'!AF36:AH36)*'KEEI BAU - Industry'!$A$44/1000*(1+'KEEI BAU - Coal Supply'!R9)</f>
        <v>15168943074.454674</v>
      </c>
      <c r="C3" s="179">
        <f>B3*(1+'KEEI BAU - Coal Supply'!S9)</f>
        <v>15347665527.729279</v>
      </c>
      <c r="D3" s="179">
        <f>C3*(1+'KEEI BAU - Coal Supply'!T9)</f>
        <v>15526387981.003881</v>
      </c>
      <c r="E3" s="179">
        <f>D3*(1+'KEEI BAU - Coal Supply'!U9)</f>
        <v>15705110434.278555</v>
      </c>
      <c r="F3" s="179">
        <f>E3*(1+'KEEI BAU - Coal Supply'!V9)</f>
        <v>15883832887.55316</v>
      </c>
      <c r="G3" s="179">
        <f>F3*(1+'KEEI BAU - Coal Supply'!W9)</f>
        <v>16062555340.827816</v>
      </c>
      <c r="H3" s="179">
        <f>G3*(1+'KEEI BAU - Coal Supply'!X9)</f>
        <v>16125424425.156385</v>
      </c>
      <c r="I3" s="179">
        <f>H3*(1+'KEEI BAU - Coal Supply'!Y9)</f>
        <v>16188293509.484972</v>
      </c>
      <c r="J3" s="179">
        <f>I3*(1+'KEEI BAU - Coal Supply'!Z9)</f>
        <v>16251162593.81354</v>
      </c>
      <c r="K3" s="179">
        <f>J3*(1+'KEEI BAU - Coal Supply'!AA9)</f>
        <v>16314031678.142128</v>
      </c>
      <c r="L3" s="179">
        <f>K3*(1+'KEEI BAU - Coal Supply'!AB9)</f>
        <v>16376900762.470707</v>
      </c>
      <c r="M3" s="179">
        <f>L3*(1+'KEEI BAU - Coal Supply'!AC9)</f>
        <v>16317860572.891884</v>
      </c>
      <c r="N3" s="179">
        <f>M3*(1+'KEEI BAU - Coal Supply'!AD9)</f>
        <v>16258820383.313053</v>
      </c>
      <c r="O3" s="179">
        <f>N3*(1+'KEEI BAU - Coal Supply'!AE9)</f>
        <v>16199780193.73424</v>
      </c>
      <c r="P3" s="179">
        <f>O3*(1+'KEEI BAU - Coal Supply'!AF9)</f>
        <v>16140740004.155409</v>
      </c>
      <c r="Q3" s="179">
        <f>P3*(1+'KEEI BAU - Coal Supply'!AG9)</f>
        <v>16081699814.576593</v>
      </c>
      <c r="R3" s="179">
        <f>Q3*(1+'KEEI BAU - Coal Supply'!AH9)</f>
        <v>15750602978.403429</v>
      </c>
      <c r="S3" s="179">
        <f>R3*(1+'KEEI BAU - Coal Supply'!AI9)</f>
        <v>15419506142.230452</v>
      </c>
      <c r="T3" s="179">
        <f>S3*(1+'KEEI BAU - Coal Supply'!AJ9)</f>
        <v>15088409306.057337</v>
      </c>
      <c r="U3" s="179">
        <f>T3*(1+'KEEI BAU - Coal Supply'!AK9)</f>
        <v>14757312469.884222</v>
      </c>
      <c r="V3" s="179">
        <f>U3*(1+'KEEI BAU - Coal Supply'!AL9)</f>
        <v>14426215633.711237</v>
      </c>
      <c r="W3" s="179">
        <f>V3*(1+'KEEI BAU - Coal Supply'!AM9)</f>
        <v>14457860992.997084</v>
      </c>
      <c r="X3" s="179">
        <f>W3*(1+'KEEI BAU - Coal Supply'!AN9)</f>
        <v>14242182128.106373</v>
      </c>
      <c r="Y3" s="179">
        <f>X3*(1+'KEEI BAU - Coal Supply'!AO9)</f>
        <v>14026503263.215731</v>
      </c>
      <c r="Z3" s="179">
        <f>Y3*(1+'KEEI BAU - Coal Supply'!AP9)</f>
        <v>13810824398.32502</v>
      </c>
      <c r="AA3" s="179">
        <f>Z3*(1+'KEEI BAU - Coal Supply'!AQ9)</f>
        <v>13595145533.434378</v>
      </c>
      <c r="AB3" s="179">
        <f>AA3*(1+'KEEI BAU - Coal Supply'!AR9)</f>
        <v>13379466668.543737</v>
      </c>
      <c r="AC3" s="179">
        <f>AB3*(1+'KEEI BAU - Coal Supply'!AS9)</f>
        <v>13163787803.653027</v>
      </c>
      <c r="AD3" s="179">
        <f>AC3*(1+'KEEI BAU - Coal Supply'!AT9)</f>
        <v>12948108938.762384</v>
      </c>
      <c r="AE3" s="179">
        <f>AD3*(1+'KEEI BAU - Coal Supply'!AU9)</f>
        <v>12732430073.871742</v>
      </c>
      <c r="AF3" s="179">
        <f>AE3*(1+'KEEI BAU - Coal Supply'!AV9)</f>
        <v>12516751208.981031</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179">
        <f>'KEEI BAU - Industry'!R$37*'Others Split'!$D$47*'Others Split'!$L$7</f>
        <v>306856295106.61951</v>
      </c>
      <c r="C5" s="179">
        <f>'KEEI BAU - Industry'!S$37*'Others Split'!$D$47*'Others Split'!$L$7</f>
        <v>313664304787.487</v>
      </c>
      <c r="D5" s="179">
        <f>'KEEI BAU - Industry'!T$37*'Others Split'!$D$47*'Others Split'!$L$7</f>
        <v>320472314468.35455</v>
      </c>
      <c r="E5" s="179">
        <f>'KEEI BAU - Industry'!U$37*'Others Split'!$D$47*'Others Split'!$L$7</f>
        <v>327280324149.22198</v>
      </c>
      <c r="F5" s="179">
        <f>'KEEI BAU - Industry'!V$37*'Others Split'!$D$47*'Others Split'!$L$7</f>
        <v>334088333830.08948</v>
      </c>
      <c r="G5" s="179">
        <f>'KEEI BAU - Industry'!W$37*'Others Split'!$D$47*'Others Split'!$L$7</f>
        <v>340896343510.95697</v>
      </c>
      <c r="H5" s="179">
        <f>'KEEI BAU - Industry'!X$37*'Others Split'!$D$47*'Others Split'!$L$7</f>
        <v>344042435781.28754</v>
      </c>
      <c r="I5" s="179">
        <f>'KEEI BAU - Industry'!Y$37*'Others Split'!$D$47*'Others Split'!$L$7</f>
        <v>347188528051.61707</v>
      </c>
      <c r="J5" s="179">
        <f>'KEEI BAU - Industry'!Z$37*'Others Split'!$D$47*'Others Split'!$L$7</f>
        <v>350334620321.94666</v>
      </c>
      <c r="K5" s="179">
        <f>'KEEI BAU - Industry'!AA$37*'Others Split'!$D$47*'Others Split'!$L$7</f>
        <v>353480712592.27618</v>
      </c>
      <c r="L5" s="179">
        <f>'KEEI BAU - Industry'!AB$37*'Others Split'!$D$47*'Others Split'!$L$7</f>
        <v>356626804862.60638</v>
      </c>
      <c r="M5" s="179">
        <f>'KEEI BAU - Industry'!AC$37*'Others Split'!$D$47*'Others Split'!$L$7</f>
        <v>358863561493.33838</v>
      </c>
      <c r="N5" s="179">
        <f>'KEEI BAU - Industry'!AD$37*'Others Split'!$D$47*'Others Split'!$L$7</f>
        <v>361100318124.07098</v>
      </c>
      <c r="O5" s="179">
        <f>'KEEI BAU - Industry'!AE$37*'Others Split'!$D$47*'Others Split'!$L$7</f>
        <v>363337074754.80365</v>
      </c>
      <c r="P5" s="179">
        <f>'KEEI BAU - Industry'!AF$37*'Others Split'!$D$47*'Others Split'!$L$7</f>
        <v>365573831385.53625</v>
      </c>
      <c r="Q5" s="179">
        <f>'KEEI BAU - Industry'!AG$37*'Others Split'!$D$47*'Others Split'!$L$7</f>
        <v>367810588016.26874</v>
      </c>
      <c r="R5" s="179">
        <f>'KEEI BAU - Industry'!AH$37*'Others Split'!$D$47*'Others Split'!$L$7</f>
        <v>369566546492.7326</v>
      </c>
      <c r="S5" s="179">
        <f>'KEEI BAU - Industry'!AI$37*'Others Split'!$D$47*'Others Split'!$L$7</f>
        <v>371322504969.19495</v>
      </c>
      <c r="T5" s="179">
        <f>'KEEI BAU - Industry'!AJ$37*'Others Split'!$D$47*'Others Split'!$L$7</f>
        <v>373078463445.65796</v>
      </c>
      <c r="U5" s="179">
        <f>'KEEI BAU - Industry'!AK$37*'Others Split'!$D$47*'Others Split'!$L$7</f>
        <v>374834421922.12097</v>
      </c>
      <c r="V5" s="179">
        <f>'KEEI BAU - Industry'!AL$37*'Others Split'!$D$47*'Others Split'!$L$7</f>
        <v>376590380398.58337</v>
      </c>
      <c r="W5" s="179">
        <f>'KEEI BAU - Industry'!AM$37*'Others Split'!$D$47*'Others Split'!$L$7</f>
        <v>378987403080.73938</v>
      </c>
      <c r="X5" s="179">
        <f>'KEEI BAU - Industry'!AN$37*'Others Split'!$D$47*'Others Split'!$L$7</f>
        <v>380947336531.74078</v>
      </c>
      <c r="Y5" s="179">
        <f>'KEEI BAU - Industry'!AO$37*'Others Split'!$D$47*'Others Split'!$L$7</f>
        <v>382907269982.74292</v>
      </c>
      <c r="Z5" s="179">
        <f>'KEEI BAU - Industry'!AP$37*'Others Split'!$D$47*'Others Split'!$L$7</f>
        <v>384867203433.74438</v>
      </c>
      <c r="AA5" s="179">
        <f>'KEEI BAU - Industry'!AQ$37*'Others Split'!$D$47*'Others Split'!$L$7</f>
        <v>386827136884.74573</v>
      </c>
      <c r="AB5" s="179">
        <f>'KEEI BAU - Industry'!AR$37*'Others Split'!$D$47*'Others Split'!$L$7</f>
        <v>388787070335.74719</v>
      </c>
      <c r="AC5" s="179">
        <f>'KEEI BAU - Industry'!AS$37*'Others Split'!$D$47*'Others Split'!$L$7</f>
        <v>390747003786.74933</v>
      </c>
      <c r="AD5" s="179">
        <f>'KEEI BAU - Industry'!AT$37*'Others Split'!$D$47*'Others Split'!$L$7</f>
        <v>392706937237.75079</v>
      </c>
      <c r="AE5" s="179">
        <f>'KEEI BAU - Industry'!AU$37*'Others Split'!$D$47*'Others Split'!$L$7</f>
        <v>394666870688.7522</v>
      </c>
      <c r="AF5" s="179">
        <f>'KEEI BAU - Industry'!AV$37*'Others Split'!$D$47*'Others Split'!$L$7</f>
        <v>396626804139.75427</v>
      </c>
    </row>
    <row r="6" spans="1:35">
      <c r="A6" s="4" t="s">
        <v>6</v>
      </c>
      <c r="B6" s="179">
        <f>'KEEI BAU - Industry'!R$37*'Others Split'!$D$47*'Others Split'!$L$8</f>
        <v>1365543341655.1724</v>
      </c>
      <c r="C6" s="179">
        <f>'KEEI BAU - Industry'!S$37*'Others Split'!$D$47*'Others Split'!$L$8</f>
        <v>1395839713076.8582</v>
      </c>
      <c r="D6" s="179">
        <f>'KEEI BAU - Industry'!T$37*'Others Split'!$D$47*'Others Split'!$L$8</f>
        <v>1426136084498.5442</v>
      </c>
      <c r="E6" s="179">
        <f>'KEEI BAU - Industry'!U$37*'Others Split'!$D$47*'Others Split'!$L$8</f>
        <v>1456432455920.2297</v>
      </c>
      <c r="F6" s="179">
        <f>'KEEI BAU - Industry'!V$37*'Others Split'!$D$47*'Others Split'!$L$8</f>
        <v>1486728827341.9155</v>
      </c>
      <c r="G6" s="179">
        <f>'KEEI BAU - Industry'!W$37*'Others Split'!$D$47*'Others Split'!$L$8</f>
        <v>1517025198763.6013</v>
      </c>
      <c r="H6" s="179">
        <f>'KEEI BAU - Industry'!X$37*'Others Split'!$D$47*'Others Split'!$L$8</f>
        <v>1531025645945.2046</v>
      </c>
      <c r="I6" s="179">
        <f>'KEEI BAU - Industry'!Y$37*'Others Split'!$D$47*'Others Split'!$L$8</f>
        <v>1545026093126.8035</v>
      </c>
      <c r="J6" s="179">
        <f>'KEEI BAU - Industry'!Z$37*'Others Split'!$D$47*'Others Split'!$L$8</f>
        <v>1559026540308.4023</v>
      </c>
      <c r="K6" s="179">
        <f>'KEEI BAU - Industry'!AA$37*'Others Split'!$D$47*'Others Split'!$L$8</f>
        <v>1573026987490.0012</v>
      </c>
      <c r="L6" s="179">
        <f>'KEEI BAU - Industry'!AB$37*'Others Split'!$D$47*'Others Split'!$L$8</f>
        <v>1587027434671.6028</v>
      </c>
      <c r="M6" s="179">
        <f>'KEEI BAU - Industry'!AC$37*'Others Split'!$D$47*'Others Split'!$L$8</f>
        <v>1596981240973.4675</v>
      </c>
      <c r="N6" s="179">
        <f>'KEEI BAU - Industry'!AD$37*'Others Split'!$D$47*'Others Split'!$L$8</f>
        <v>1606935047275.335</v>
      </c>
      <c r="O6" s="179">
        <f>'KEEI BAU - Industry'!AE$37*'Others Split'!$D$47*'Others Split'!$L$8</f>
        <v>1616888853577.2029</v>
      </c>
      <c r="P6" s="179">
        <f>'KEEI BAU - Industry'!AF$37*'Others Split'!$D$47*'Others Split'!$L$8</f>
        <v>1626842659879.0703</v>
      </c>
      <c r="Q6" s="179">
        <f>'KEEI BAU - Industry'!AG$37*'Others Split'!$D$47*'Others Split'!$L$8</f>
        <v>1636796466180.937</v>
      </c>
      <c r="R6" s="179">
        <f>'KEEI BAU - Industry'!AH$37*'Others Split'!$D$47*'Others Split'!$L$8</f>
        <v>1644610669259.0425</v>
      </c>
      <c r="S6" s="179">
        <f>'KEEI BAU - Industry'!AI$37*'Others Split'!$D$47*'Others Split'!$L$8</f>
        <v>1652424872337.1411</v>
      </c>
      <c r="T6" s="179">
        <f>'KEEI BAU - Industry'!AJ$37*'Others Split'!$D$47*'Others Split'!$L$8</f>
        <v>1660239075415.2429</v>
      </c>
      <c r="U6" s="179">
        <f>'KEEI BAU - Industry'!AK$37*'Others Split'!$D$47*'Others Split'!$L$8</f>
        <v>1668053278493.3445</v>
      </c>
      <c r="V6" s="179">
        <f>'KEEI BAU - Industry'!AL$37*'Others Split'!$D$47*'Others Split'!$L$8</f>
        <v>1675867481571.4436</v>
      </c>
      <c r="W6" s="179">
        <f>'KEEI BAU - Industry'!AM$37*'Others Split'!$D$47*'Others Split'!$L$8</f>
        <v>1686534488947.9004</v>
      </c>
      <c r="X6" s="179">
        <f>'KEEI BAU - Industry'!AN$37*'Others Split'!$D$47*'Others Split'!$L$8</f>
        <v>1695256402484.5686</v>
      </c>
      <c r="Y6" s="179">
        <f>'KEEI BAU - Industry'!AO$37*'Others Split'!$D$47*'Others Split'!$L$8</f>
        <v>1703978316021.2397</v>
      </c>
      <c r="Z6" s="179">
        <f>'KEEI BAU - Industry'!AP$37*'Others Split'!$D$47*'Others Split'!$L$8</f>
        <v>1712700229557.908</v>
      </c>
      <c r="AA6" s="179">
        <f>'KEEI BAU - Industry'!AQ$37*'Others Split'!$D$47*'Others Split'!$L$8</f>
        <v>1721422143094.5759</v>
      </c>
      <c r="AB6" s="179">
        <f>'KEEI BAU - Industry'!AR$37*'Others Split'!$D$47*'Others Split'!$L$8</f>
        <v>1730144056631.2439</v>
      </c>
      <c r="AC6" s="179">
        <f>'KEEI BAU - Industry'!AS$37*'Others Split'!$D$47*'Others Split'!$L$8</f>
        <v>1738865970167.9153</v>
      </c>
      <c r="AD6" s="179">
        <f>'KEEI BAU - Industry'!AT$37*'Others Split'!$D$47*'Others Split'!$L$8</f>
        <v>1747587883704.5835</v>
      </c>
      <c r="AE6" s="179">
        <f>'KEEI BAU - Industry'!AU$37*'Others Split'!$D$47*'Others Split'!$L$8</f>
        <v>1756309797241.2515</v>
      </c>
      <c r="AF6" s="179">
        <f>'KEEI BAU - Industry'!AV$37*'Others Split'!$D$47*'Others Split'!$L$8</f>
        <v>1765031710777.9224</v>
      </c>
    </row>
    <row r="7" spans="1:35">
      <c r="A7" s="4" t="s">
        <v>7</v>
      </c>
      <c r="B7" s="179">
        <f>'KEEI BAU - Industry'!R$37*'Others Split'!$D$47*'Others Split'!$L$9</f>
        <v>1062029577675.9542</v>
      </c>
      <c r="C7" s="179">
        <f>'KEEI BAU - Industry'!S$37*'Others Split'!$D$47*'Others Split'!$L$9</f>
        <v>1085592097857.1788</v>
      </c>
      <c r="D7" s="179">
        <f>'KEEI BAU - Industry'!T$37*'Others Split'!$D$47*'Others Split'!$L$9</f>
        <v>1109154618038.4036</v>
      </c>
      <c r="E7" s="179">
        <f>'KEEI BAU - Industry'!U$37*'Others Split'!$D$47*'Others Split'!$L$9</f>
        <v>1132717138219.6279</v>
      </c>
      <c r="F7" s="179">
        <f>'KEEI BAU - Industry'!V$37*'Others Split'!$D$47*'Others Split'!$L$9</f>
        <v>1156279658400.8525</v>
      </c>
      <c r="G7" s="179">
        <f>'KEEI BAU - Industry'!W$37*'Others Split'!$D$47*'Others Split'!$L$9</f>
        <v>1179842178582.0769</v>
      </c>
      <c r="H7" s="179">
        <f>'KEEI BAU - Industry'!X$37*'Others Split'!$D$47*'Others Split'!$L$9</f>
        <v>1190730803317.7297</v>
      </c>
      <c r="I7" s="179">
        <f>'KEEI BAU - Industry'!Y$37*'Others Split'!$D$47*'Others Split'!$L$9</f>
        <v>1201619428053.3794</v>
      </c>
      <c r="J7" s="179">
        <f>'KEEI BAU - Industry'!Z$37*'Others Split'!$D$47*'Others Split'!$L$9</f>
        <v>1212508052789.0288</v>
      </c>
      <c r="K7" s="179">
        <f>'KEEI BAU - Industry'!AA$37*'Others Split'!$D$47*'Others Split'!$L$9</f>
        <v>1223396677524.6782</v>
      </c>
      <c r="L7" s="179">
        <f>'KEEI BAU - Industry'!AB$37*'Others Split'!$D$47*'Others Split'!$L$9</f>
        <v>1234285302260.3298</v>
      </c>
      <c r="M7" s="179">
        <f>'KEEI BAU - Industry'!AC$37*'Others Split'!$D$47*'Others Split'!$L$9</f>
        <v>1242026716524.2112</v>
      </c>
      <c r="N7" s="179">
        <f>'KEEI BAU - Industry'!AD$37*'Others Split'!$D$47*'Others Split'!$L$9</f>
        <v>1249768130788.0947</v>
      </c>
      <c r="O7" s="179">
        <f>'KEEI BAU - Industry'!AE$37*'Others Split'!$D$47*'Others Split'!$L$9</f>
        <v>1257509545051.9785</v>
      </c>
      <c r="P7" s="179">
        <f>'KEEI BAU - Industry'!AF$37*'Others Split'!$D$47*'Others Split'!$L$9</f>
        <v>1265250959315.8621</v>
      </c>
      <c r="Q7" s="179">
        <f>'KEEI BAU - Industry'!AG$37*'Others Split'!$D$47*'Others Split'!$L$9</f>
        <v>1272992373579.7451</v>
      </c>
      <c r="R7" s="179">
        <f>'KEEI BAU - Industry'!AH$37*'Others Split'!$D$47*'Others Split'!$L$9</f>
        <v>1279069745525.2268</v>
      </c>
      <c r="S7" s="179">
        <f>'KEEI BAU - Industry'!AI$37*'Others Split'!$D$47*'Others Split'!$L$9</f>
        <v>1285147117470.7034</v>
      </c>
      <c r="T7" s="179">
        <f>'KEEI BAU - Industry'!AJ$37*'Others Split'!$D$47*'Others Split'!$L$9</f>
        <v>1291224489416.1821</v>
      </c>
      <c r="U7" s="179">
        <f>'KEEI BAU - Industry'!AK$37*'Others Split'!$D$47*'Others Split'!$L$9</f>
        <v>1297301861361.6609</v>
      </c>
      <c r="V7" s="179">
        <f>'KEEI BAU - Industry'!AL$37*'Others Split'!$D$47*'Others Split'!$L$9</f>
        <v>1303379233307.1377</v>
      </c>
      <c r="W7" s="179">
        <f>'KEEI BAU - Industry'!AM$37*'Others Split'!$D$47*'Others Split'!$L$9</f>
        <v>1311675328343.8232</v>
      </c>
      <c r="X7" s="179">
        <f>'KEEI BAU - Industry'!AN$37*'Others Split'!$D$47*'Others Split'!$L$9</f>
        <v>1318458657636.5034</v>
      </c>
      <c r="Y7" s="179">
        <f>'KEEI BAU - Industry'!AO$37*'Others Split'!$D$47*'Others Split'!$L$9</f>
        <v>1325241986929.186</v>
      </c>
      <c r="Z7" s="179">
        <f>'KEEI BAU - Industry'!AP$37*'Others Split'!$D$47*'Others Split'!$L$9</f>
        <v>1332025316221.8662</v>
      </c>
      <c r="AA7" s="179">
        <f>'KEEI BAU - Industry'!AQ$37*'Others Split'!$D$47*'Others Split'!$L$9</f>
        <v>1338808645514.5461</v>
      </c>
      <c r="AB7" s="179">
        <f>'KEEI BAU - Industry'!AR$37*'Others Split'!$D$47*'Others Split'!$L$9</f>
        <v>1345591974807.2263</v>
      </c>
      <c r="AC7" s="179">
        <f>'KEEI BAU - Industry'!AS$37*'Others Split'!$D$47*'Others Split'!$L$9</f>
        <v>1352375304099.9087</v>
      </c>
      <c r="AD7" s="179">
        <f>'KEEI BAU - Industry'!AT$37*'Others Split'!$D$47*'Others Split'!$L$9</f>
        <v>1359158633392.5889</v>
      </c>
      <c r="AE7" s="179">
        <f>'KEEI BAU - Industry'!AU$37*'Others Split'!$D$47*'Others Split'!$L$9</f>
        <v>1365941962685.269</v>
      </c>
      <c r="AF7" s="179">
        <f>'KEEI BAU - Industry'!AV$37*'Others Split'!$D$47*'Others Split'!$L$9</f>
        <v>1372725291977.9514</v>
      </c>
    </row>
    <row r="8" spans="1:35">
      <c r="A8" s="4" t="s">
        <v>8</v>
      </c>
      <c r="B8" s="179">
        <f>'KEEI BAU - Industry'!R$37*'Others Split'!$D$47*'Others Split'!$L$10</f>
        <v>74848822031.453201</v>
      </c>
      <c r="C8" s="179">
        <f>'KEEI BAU - Industry'!S$37*'Others Split'!$D$47*'Others Split'!$L$10</f>
        <v>76509441393.407654</v>
      </c>
      <c r="D8" s="179">
        <f>'KEEI BAU - Industry'!T$37*'Others Split'!$D$47*'Others Split'!$L$10</f>
        <v>78170060755.362106</v>
      </c>
      <c r="E8" s="179">
        <f>'KEEI BAU - Industry'!U$37*'Others Split'!$D$47*'Others Split'!$L$10</f>
        <v>79830680117.316559</v>
      </c>
      <c r="F8" s="179">
        <f>'KEEI BAU - Industry'!V$37*'Others Split'!$D$47*'Others Split'!$L$10</f>
        <v>81491299479.271011</v>
      </c>
      <c r="G8" s="179">
        <f>'KEEI BAU - Industry'!W$37*'Others Split'!$D$47*'Others Split'!$L$10</f>
        <v>83151918841.225464</v>
      </c>
      <c r="H8" s="179">
        <f>'KEEI BAU - Industry'!X$37*'Others Split'!$D$47*'Others Split'!$L$10</f>
        <v>83919318122.881653</v>
      </c>
      <c r="I8" s="179">
        <f>'KEEI BAU - Industry'!Y$37*'Others Split'!$D$47*'Others Split'!$L$10</f>
        <v>84686717404.537613</v>
      </c>
      <c r="J8" s="179">
        <f>'KEEI BAU - Industry'!Z$37*'Others Split'!$D$47*'Others Split'!$L$10</f>
        <v>85454116686.193573</v>
      </c>
      <c r="K8" s="179">
        <f>'KEEI BAU - Industry'!AA$37*'Others Split'!$D$47*'Others Split'!$L$10</f>
        <v>86221515967.849533</v>
      </c>
      <c r="L8" s="179">
        <f>'KEEI BAU - Industry'!AB$37*'Others Split'!$D$47*'Others Split'!$L$10</f>
        <v>86988915249.50563</v>
      </c>
      <c r="M8" s="179">
        <f>'KEEI BAU - Industry'!AC$37*'Others Split'!$D$47*'Others Split'!$L$10</f>
        <v>87534508094.270844</v>
      </c>
      <c r="N8" s="179">
        <f>'KEEI BAU - Industry'!AD$37*'Others Split'!$D$47*'Others Split'!$L$10</f>
        <v>88080100939.036194</v>
      </c>
      <c r="O8" s="179">
        <f>'KEEI BAU - Industry'!AE$37*'Others Split'!$D$47*'Others Split'!$L$10</f>
        <v>88625693783.801575</v>
      </c>
      <c r="P8" s="179">
        <f>'KEEI BAU - Industry'!AF$37*'Others Split'!$D$47*'Others Split'!$L$10</f>
        <v>89171286628.566925</v>
      </c>
      <c r="Q8" s="179">
        <f>'KEEI BAU - Industry'!AG$37*'Others Split'!$D$47*'Others Split'!$L$10</f>
        <v>89716879473.332245</v>
      </c>
      <c r="R8" s="179">
        <f>'KEEI BAU - Industry'!AH$37*'Others Split'!$D$47*'Others Split'!$L$10</f>
        <v>90145195351.466003</v>
      </c>
      <c r="S8" s="179">
        <f>'KEEI BAU - Industry'!AI$37*'Others Split'!$D$47*'Others Split'!$L$10</f>
        <v>90573511229.599396</v>
      </c>
      <c r="T8" s="179">
        <f>'KEEI BAU - Industry'!AJ$37*'Others Split'!$D$47*'Others Split'!$L$10</f>
        <v>91001827107.732956</v>
      </c>
      <c r="U8" s="179">
        <f>'KEEI BAU - Industry'!AK$37*'Others Split'!$D$47*'Others Split'!$L$10</f>
        <v>91430142985.866516</v>
      </c>
      <c r="V8" s="179">
        <f>'KEEI BAU - Industry'!AL$37*'Others Split'!$D$47*'Others Split'!$L$10</f>
        <v>91858458863.999924</v>
      </c>
      <c r="W8" s="179">
        <f>'KEEI BAU - Industry'!AM$37*'Others Split'!$D$47*'Others Split'!$L$10</f>
        <v>92443144030.975922</v>
      </c>
      <c r="X8" s="179">
        <f>'KEEI BAU - Industry'!AN$37*'Others Split'!$D$47*'Others Split'!$L$10</f>
        <v>92921213773.741104</v>
      </c>
      <c r="Y8" s="179">
        <f>'KEEI BAU - Industry'!AO$37*'Others Split'!$D$47*'Others Split'!$L$10</f>
        <v>93399283516.506454</v>
      </c>
      <c r="Z8" s="179">
        <f>'KEEI BAU - Industry'!AP$37*'Others Split'!$D$47*'Others Split'!$L$10</f>
        <v>93877353259.271637</v>
      </c>
      <c r="AA8" s="179">
        <f>'KEEI BAU - Industry'!AQ$37*'Others Split'!$D$47*'Others Split'!$L$10</f>
        <v>94355423002.036804</v>
      </c>
      <c r="AB8" s="179">
        <f>'KEEI BAU - Industry'!AR$37*'Others Split'!$D$47*'Others Split'!$L$10</f>
        <v>94833492744.801987</v>
      </c>
      <c r="AC8" s="179">
        <f>'KEEI BAU - Industry'!AS$37*'Others Split'!$D$47*'Others Split'!$L$10</f>
        <v>95311562487.567337</v>
      </c>
      <c r="AD8" s="179">
        <f>'KEEI BAU - Industry'!AT$37*'Others Split'!$D$47*'Others Split'!$L$10</f>
        <v>95789632230.33252</v>
      </c>
      <c r="AE8" s="179">
        <f>'KEEI BAU - Industry'!AU$37*'Others Split'!$D$47*'Others Split'!$L$10</f>
        <v>96267701973.097717</v>
      </c>
      <c r="AF8" s="179">
        <f>'KEEI BAU - Industry'!AV$37*'Others Split'!$D$47*'Others Split'!$L$10</f>
        <v>96745771715.863037</v>
      </c>
    </row>
    <row r="9" spans="1:35">
      <c r="A9" s="4" t="s">
        <v>9</v>
      </c>
      <c r="B9" s="179">
        <f>'KEEI BAU - Industry'!R$37*'Others Split'!$D$47*'Others Split'!$L$11</f>
        <v>1087098561131.465</v>
      </c>
      <c r="C9" s="179">
        <f>'KEEI BAU - Industry'!S$37*'Others Split'!$D$47*'Others Split'!$L$11</f>
        <v>1111217269615.7366</v>
      </c>
      <c r="D9" s="179">
        <f>'KEEI BAU - Industry'!T$37*'Others Split'!$D$47*'Others Split'!$L$11</f>
        <v>1135335978100.0081</v>
      </c>
      <c r="E9" s="179">
        <f>'KEEI BAU - Industry'!U$37*'Others Split'!$D$47*'Others Split'!$L$11</f>
        <v>1159454686584.2795</v>
      </c>
      <c r="F9" s="179">
        <f>'KEEI BAU - Industry'!V$37*'Others Split'!$D$47*'Others Split'!$L$11</f>
        <v>1183573395068.551</v>
      </c>
      <c r="G9" s="179">
        <f>'KEEI BAU - Industry'!W$37*'Others Split'!$D$47*'Others Split'!$L$11</f>
        <v>1207692103552.8225</v>
      </c>
      <c r="H9" s="179">
        <f>'KEEI BAU - Industry'!X$37*'Others Split'!$D$47*'Others Split'!$L$11</f>
        <v>1218837751971.3267</v>
      </c>
      <c r="I9" s="179">
        <f>'KEEI BAU - Industry'!Y$37*'Others Split'!$D$47*'Others Split'!$L$11</f>
        <v>1229983400389.8274</v>
      </c>
      <c r="J9" s="179">
        <f>'KEEI BAU - Industry'!Z$37*'Others Split'!$D$47*'Others Split'!$L$11</f>
        <v>1241129048808.3281</v>
      </c>
      <c r="K9" s="179">
        <f>'KEEI BAU - Industry'!AA$37*'Others Split'!$D$47*'Others Split'!$L$11</f>
        <v>1252274697226.8289</v>
      </c>
      <c r="L9" s="179">
        <f>'KEEI BAU - Industry'!AB$37*'Others Split'!$D$47*'Others Split'!$L$11</f>
        <v>1263420345645.3318</v>
      </c>
      <c r="M9" s="179">
        <f>'KEEI BAU - Industry'!AC$37*'Others Split'!$D$47*'Others Split'!$L$11</f>
        <v>1271344494354.8284</v>
      </c>
      <c r="N9" s="179">
        <f>'KEEI BAU - Industry'!AD$37*'Others Split'!$D$47*'Others Split'!$L$11</f>
        <v>1279268643064.3271</v>
      </c>
      <c r="O9" s="179">
        <f>'KEEI BAU - Industry'!AE$37*'Others Split'!$D$47*'Others Split'!$L$11</f>
        <v>1287192791773.8262</v>
      </c>
      <c r="P9" s="179">
        <f>'KEEI BAU - Industry'!AF$37*'Others Split'!$D$47*'Others Split'!$L$11</f>
        <v>1295116940483.325</v>
      </c>
      <c r="Q9" s="179">
        <f>'KEEI BAU - Industry'!AG$37*'Others Split'!$D$47*'Others Split'!$L$11</f>
        <v>1303041089192.823</v>
      </c>
      <c r="R9" s="179">
        <f>'KEEI BAU - Industry'!AH$37*'Others Split'!$D$47*'Others Split'!$L$11</f>
        <v>1309261916217.1055</v>
      </c>
      <c r="S9" s="179">
        <f>'KEEI BAU - Industry'!AI$37*'Others Split'!$D$47*'Others Split'!$L$11</f>
        <v>1315482743241.3826</v>
      </c>
      <c r="T9" s="179">
        <f>'KEEI BAU - Industry'!AJ$37*'Others Split'!$D$47*'Others Split'!$L$11</f>
        <v>1321703570265.6621</v>
      </c>
      <c r="U9" s="179">
        <f>'KEEI BAU - Industry'!AK$37*'Others Split'!$D$47*'Others Split'!$L$11</f>
        <v>1327924397289.9417</v>
      </c>
      <c r="V9" s="179">
        <f>'KEEI BAU - Industry'!AL$37*'Others Split'!$D$47*'Others Split'!$L$11</f>
        <v>1334145224314.219</v>
      </c>
      <c r="W9" s="179">
        <f>'KEEI BAU - Industry'!AM$37*'Others Split'!$D$47*'Others Split'!$L$11</f>
        <v>1342637146918.7915</v>
      </c>
      <c r="X9" s="179">
        <f>'KEEI BAU - Industry'!AN$37*'Others Split'!$D$47*'Others Split'!$L$11</f>
        <v>1349580595264.0723</v>
      </c>
      <c r="Y9" s="179">
        <f>'KEEI BAU - Industry'!AO$37*'Others Split'!$D$47*'Others Split'!$L$11</f>
        <v>1356524043609.3557</v>
      </c>
      <c r="Z9" s="179">
        <f>'KEEI BAU - Industry'!AP$37*'Others Split'!$D$47*'Others Split'!$L$11</f>
        <v>1363467491954.6367</v>
      </c>
      <c r="AA9" s="179">
        <f>'KEEI BAU - Industry'!AQ$37*'Others Split'!$D$47*'Others Split'!$L$11</f>
        <v>1370410940299.9175</v>
      </c>
      <c r="AB9" s="179">
        <f>'KEEI BAU - Industry'!AR$37*'Others Split'!$D$47*'Others Split'!$L$11</f>
        <v>1377354388645.1982</v>
      </c>
      <c r="AC9" s="179">
        <f>'KEEI BAU - Industry'!AS$37*'Others Split'!$D$47*'Others Split'!$L$11</f>
        <v>1384297836990.4817</v>
      </c>
      <c r="AD9" s="179">
        <f>'KEEI BAU - Industry'!AT$37*'Others Split'!$D$47*'Others Split'!$L$11</f>
        <v>1391241285335.7627</v>
      </c>
      <c r="AE9" s="179">
        <f>'KEEI BAU - Industry'!AU$37*'Others Split'!$D$47*'Others Split'!$L$11</f>
        <v>1398184733681.0437</v>
      </c>
      <c r="AF9" s="179">
        <f>'KEEI BAU - Industry'!AV$37*'Others Split'!$D$47*'Others Split'!$L$11</f>
        <v>1405128182026.3267</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79">
        <f>'KEEI BAU - Industry'!R$9*'Petrochemicals Split'!$D$38*'Petrochemicals Split'!$I$6</f>
        <v>262428026574808.66</v>
      </c>
      <c r="C11" s="179">
        <f>'KEEI BAU - Industry'!S$9*'Petrochemicals Split'!$D$38*'Petrochemicals Split'!$I$6</f>
        <v>271032906555170.41</v>
      </c>
      <c r="D11" s="179">
        <f>'KEEI BAU - Industry'!T$9*'Petrochemicals Split'!$D$38*'Petrochemicals Split'!$I$6</f>
        <v>279637786535532.22</v>
      </c>
      <c r="E11" s="179">
        <f>'KEEI BAU - Industry'!U$9*'Petrochemicals Split'!$D$38*'Petrochemicals Split'!$I$6</f>
        <v>288242666515893.94</v>
      </c>
      <c r="F11" s="179">
        <f>'KEEI BAU - Industry'!V$9*'Petrochemicals Split'!$D$38*'Petrochemicals Split'!$I$6</f>
        <v>296847546496255.81</v>
      </c>
      <c r="G11" s="179">
        <f>'KEEI BAU - Industry'!W$9*'Petrochemicals Split'!$D$38*'Petrochemicals Split'!$I$6</f>
        <v>305452426476617.56</v>
      </c>
      <c r="H11" s="179">
        <f>'KEEI BAU - Industry'!X$9*'Petrochemicals Split'!$D$38*'Petrochemicals Split'!$I$6</f>
        <v>307223788841711.75</v>
      </c>
      <c r="I11" s="179">
        <f>'KEEI BAU - Industry'!Y$9*'Petrochemicals Split'!$D$38*'Petrochemicals Split'!$I$6</f>
        <v>308995151206805.5</v>
      </c>
      <c r="J11" s="179">
        <f>'KEEI BAU - Industry'!Z$9*'Petrochemicals Split'!$D$38*'Petrochemicals Split'!$I$6</f>
        <v>310766513571899.75</v>
      </c>
      <c r="K11" s="179">
        <f>'KEEI BAU - Industry'!AA$9*'Petrochemicals Split'!$D$38*'Petrochemicals Split'!$I$6</f>
        <v>312537875936993.5</v>
      </c>
      <c r="L11" s="179">
        <f>'KEEI BAU - Industry'!AB$9*'Petrochemicals Split'!$D$38*'Petrochemicals Split'!$I$6</f>
        <v>314309238302087.44</v>
      </c>
      <c r="M11" s="179">
        <f>'KEEI BAU - Industry'!AC$9*'Petrochemicals Split'!$D$38*'Petrochemicals Split'!$I$6</f>
        <v>315072408304698.38</v>
      </c>
      <c r="N11" s="179">
        <f>'KEEI BAU - Industry'!AD$9*'Petrochemicals Split'!$D$38*'Petrochemicals Split'!$I$6</f>
        <v>315835578307309.5</v>
      </c>
      <c r="O11" s="179">
        <f>'KEEI BAU - Industry'!AE$9*'Petrochemicals Split'!$D$38*'Petrochemicals Split'!$I$6</f>
        <v>316598748309920.69</v>
      </c>
      <c r="P11" s="179">
        <f>'KEEI BAU - Industry'!AF$9*'Petrochemicals Split'!$D$38*'Petrochemicals Split'!$I$6</f>
        <v>317361918312531.81</v>
      </c>
      <c r="Q11" s="179">
        <f>'KEEI BAU - Industry'!AG$9*'Petrochemicals Split'!$D$38*'Petrochemicals Split'!$I$6</f>
        <v>318125088315143.13</v>
      </c>
      <c r="R11" s="179">
        <f>'KEEI BAU - Industry'!AH$9*'Petrochemicals Split'!$D$38*'Petrochemicals Split'!$I$6</f>
        <v>318448271929597.63</v>
      </c>
      <c r="S11" s="179">
        <f>'KEEI BAU - Industry'!AI$9*'Petrochemicals Split'!$D$38*'Petrochemicals Split'!$I$6</f>
        <v>318771455544052.06</v>
      </c>
      <c r="T11" s="179">
        <f>'KEEI BAU - Industry'!AJ$9*'Petrochemicals Split'!$D$38*'Petrochemicals Split'!$I$6</f>
        <v>319094639158506.44</v>
      </c>
      <c r="U11" s="179">
        <f>'KEEI BAU - Industry'!AK$9*'Petrochemicals Split'!$D$38*'Petrochemicals Split'!$I$6</f>
        <v>319417822772960.88</v>
      </c>
      <c r="V11" s="179">
        <f>'KEEI BAU - Industry'!AL$9*'Petrochemicals Split'!$D$38*'Petrochemicals Split'!$I$6</f>
        <v>319741006387415.31</v>
      </c>
      <c r="W11" s="179">
        <f>'KEEI BAU - Industry'!AM$9*'Petrochemicals Split'!$D$38*'Petrochemicals Split'!$I$6</f>
        <v>320650838519412.13</v>
      </c>
      <c r="X11" s="179">
        <f>'KEEI BAU - Industry'!AN$9*'Petrochemicals Split'!$D$38*'Petrochemicals Split'!$I$6</f>
        <v>321160683025811.88</v>
      </c>
      <c r="Y11" s="179">
        <f>'KEEI BAU - Industry'!AO$9*'Petrochemicals Split'!$D$38*'Petrochemicals Split'!$I$6</f>
        <v>321670527532211.63</v>
      </c>
      <c r="Z11" s="179">
        <f>'KEEI BAU - Industry'!AP$9*'Petrochemicals Split'!$D$38*'Petrochemicals Split'!$I$6</f>
        <v>322180372038611.44</v>
      </c>
      <c r="AA11" s="179">
        <f>'KEEI BAU - Industry'!AQ$9*'Petrochemicals Split'!$D$38*'Petrochemicals Split'!$I$6</f>
        <v>322690216545010.94</v>
      </c>
      <c r="AB11" s="179">
        <f>'KEEI BAU - Industry'!AR$9*'Petrochemicals Split'!$D$38*'Petrochemicals Split'!$I$6</f>
        <v>323200061051410.75</v>
      </c>
      <c r="AC11" s="179">
        <f>'KEEI BAU - Industry'!AS$9*'Petrochemicals Split'!$D$38*'Petrochemicals Split'!$I$6</f>
        <v>323709905557810.44</v>
      </c>
      <c r="AD11" s="179">
        <f>'KEEI BAU - Industry'!AT$9*'Petrochemicals Split'!$D$38*'Petrochemicals Split'!$I$6</f>
        <v>324219750064210.25</v>
      </c>
      <c r="AE11" s="179">
        <f>'KEEI BAU - Industry'!AU$9*'Petrochemicals Split'!$D$38*'Petrochemicals Split'!$I$6</f>
        <v>324729594570610</v>
      </c>
      <c r="AF11" s="179">
        <f>'KEEI BAU - Industry'!AV$9*'Petrochemicals Split'!$D$38*'Petrochemicals Split'!$I$6</f>
        <v>325239439077009.75</v>
      </c>
    </row>
    <row r="12" spans="1:35">
      <c r="A12" s="4" t="s">
        <v>12</v>
      </c>
      <c r="B12" s="179">
        <f>'KEEI BAU - Industry'!R$9*'Petrochemicals Split'!$D$38*'Petrochemicals Split'!$I$7</f>
        <v>135900228047668.78</v>
      </c>
      <c r="C12" s="179">
        <f>'KEEI BAU - Industry'!S$9*'Petrochemicals Split'!$D$38*'Petrochemicals Split'!$I$7</f>
        <v>140356326608927.53</v>
      </c>
      <c r="D12" s="179">
        <f>'KEEI BAU - Industry'!T$9*'Petrochemicals Split'!$D$38*'Petrochemicals Split'!$I$7</f>
        <v>144812425170186.34</v>
      </c>
      <c r="E12" s="179">
        <f>'KEEI BAU - Industry'!U$9*'Petrochemicals Split'!$D$38*'Petrochemicals Split'!$I$7</f>
        <v>149268523731445.09</v>
      </c>
      <c r="F12" s="179">
        <f>'KEEI BAU - Industry'!V$9*'Petrochemicals Split'!$D$38*'Petrochemicals Split'!$I$7</f>
        <v>153724622292703.91</v>
      </c>
      <c r="G12" s="179">
        <f>'KEEI BAU - Industry'!W$9*'Petrochemicals Split'!$D$38*'Petrochemicals Split'!$I$7</f>
        <v>158180720853962.69</v>
      </c>
      <c r="H12" s="179">
        <f>'KEEI BAU - Industry'!X$9*'Petrochemicals Split'!$D$38*'Petrochemicals Split'!$I$7</f>
        <v>159098033507315</v>
      </c>
      <c r="I12" s="179">
        <f>'KEEI BAU - Industry'!Y$9*'Petrochemicals Split'!$D$38*'Petrochemicals Split'!$I$7</f>
        <v>160015346160667.16</v>
      </c>
      <c r="J12" s="179">
        <f>'KEEI BAU - Industry'!Z$9*'Petrochemicals Split'!$D$38*'Petrochemicals Split'!$I$7</f>
        <v>160932658814019.5</v>
      </c>
      <c r="K12" s="179">
        <f>'KEEI BAU - Industry'!AA$9*'Petrochemicals Split'!$D$38*'Petrochemicals Split'!$I$7</f>
        <v>161849971467371.63</v>
      </c>
      <c r="L12" s="179">
        <f>'KEEI BAU - Industry'!AB$9*'Petrochemicals Split'!$D$38*'Petrochemicals Split'!$I$7</f>
        <v>162767284120723.84</v>
      </c>
      <c r="M12" s="179">
        <f>'KEEI BAU - Industry'!AC$9*'Petrochemicals Split'!$D$38*'Petrochemicals Split'!$I$7</f>
        <v>163162497157790.25</v>
      </c>
      <c r="N12" s="179">
        <f>'KEEI BAU - Industry'!AD$9*'Petrochemicals Split'!$D$38*'Petrochemicals Split'!$I$7</f>
        <v>163557710194856.72</v>
      </c>
      <c r="O12" s="179">
        <f>'KEEI BAU - Industry'!AE$9*'Petrochemicals Split'!$D$38*'Petrochemicals Split'!$I$7</f>
        <v>163952923231923.22</v>
      </c>
      <c r="P12" s="179">
        <f>'KEEI BAU - Industry'!AF$9*'Petrochemicals Split'!$D$38*'Petrochemicals Split'!$I$7</f>
        <v>164348136268989.69</v>
      </c>
      <c r="Q12" s="179">
        <f>'KEEI BAU - Industry'!AG$9*'Petrochemicals Split'!$D$38*'Petrochemicals Split'!$I$7</f>
        <v>164743349306056.25</v>
      </c>
      <c r="R12" s="179">
        <f>'KEEI BAU - Industry'!AH$9*'Petrochemicals Split'!$D$38*'Petrochemicals Split'!$I$7</f>
        <v>164910712249255.91</v>
      </c>
      <c r="S12" s="179">
        <f>'KEEI BAU - Industry'!AI$9*'Petrochemicals Split'!$D$38*'Petrochemicals Split'!$I$7</f>
        <v>165078075192455.53</v>
      </c>
      <c r="T12" s="179">
        <f>'KEEI BAU - Industry'!AJ$9*'Petrochemicals Split'!$D$38*'Petrochemicals Split'!$I$7</f>
        <v>165245438135655.13</v>
      </c>
      <c r="U12" s="179">
        <f>'KEEI BAU - Industry'!AK$9*'Petrochemicals Split'!$D$38*'Petrochemicals Split'!$I$7</f>
        <v>165412801078854.75</v>
      </c>
      <c r="V12" s="179">
        <f>'KEEI BAU - Industry'!AL$9*'Petrochemicals Split'!$D$38*'Petrochemicals Split'!$I$7</f>
        <v>165580164022054.38</v>
      </c>
      <c r="W12" s="179">
        <f>'KEEI BAU - Industry'!AM$9*'Petrochemicals Split'!$D$38*'Petrochemicals Split'!$I$7</f>
        <v>166051327090409.88</v>
      </c>
      <c r="X12" s="179">
        <f>'KEEI BAU - Industry'!AN$9*'Petrochemicals Split'!$D$38*'Petrochemicals Split'!$I$7</f>
        <v>166315353709795.44</v>
      </c>
      <c r="Y12" s="179">
        <f>'KEEI BAU - Industry'!AO$9*'Petrochemicals Split'!$D$38*'Petrochemicals Split'!$I$7</f>
        <v>166579380329181.03</v>
      </c>
      <c r="Z12" s="179">
        <f>'KEEI BAU - Industry'!AP$9*'Petrochemicals Split'!$D$38*'Petrochemicals Split'!$I$7</f>
        <v>166843406948566.63</v>
      </c>
      <c r="AA12" s="179">
        <f>'KEEI BAU - Industry'!AQ$9*'Petrochemicals Split'!$D$38*'Petrochemicals Split'!$I$7</f>
        <v>167107433567952.09</v>
      </c>
      <c r="AB12" s="179">
        <f>'KEEI BAU - Industry'!AR$9*'Petrochemicals Split'!$D$38*'Petrochemicals Split'!$I$7</f>
        <v>167371460187337.72</v>
      </c>
      <c r="AC12" s="179">
        <f>'KEEI BAU - Industry'!AS$9*'Petrochemicals Split'!$D$38*'Petrochemicals Split'!$I$7</f>
        <v>167635486806723.28</v>
      </c>
      <c r="AD12" s="179">
        <f>'KEEI BAU - Industry'!AT$9*'Petrochemicals Split'!$D$38*'Petrochemicals Split'!$I$7</f>
        <v>167899513426108.88</v>
      </c>
      <c r="AE12" s="179">
        <f>'KEEI BAU - Industry'!AU$9*'Petrochemicals Split'!$D$38*'Petrochemicals Split'!$I$7</f>
        <v>168163540045494.47</v>
      </c>
      <c r="AF12" s="179">
        <f>'KEEI BAU - Industry'!AV$9*'Petrochemicals Split'!$D$38*'Petrochemicals Split'!$I$7</f>
        <v>168427566664880.06</v>
      </c>
    </row>
    <row r="13" spans="1:35">
      <c r="A13" s="4" t="s">
        <v>13</v>
      </c>
      <c r="B13" s="179">
        <f>'KEEI BAU - Industry'!R$37*'Others Split'!$D$47*'Others Split'!$L$12</f>
        <v>13583122748657.443</v>
      </c>
      <c r="C13" s="179">
        <f>'KEEI BAU - Industry'!S$37*'Others Split'!$D$47*'Others Split'!$L$12</f>
        <v>13884482155793.414</v>
      </c>
      <c r="D13" s="179">
        <f>'KEEI BAU - Industry'!T$37*'Others Split'!$D$47*'Others Split'!$L$12</f>
        <v>14185841562929.387</v>
      </c>
      <c r="E13" s="179">
        <f>'KEEI BAU - Industry'!U$37*'Others Split'!$D$47*'Others Split'!$L$12</f>
        <v>14487200970065.357</v>
      </c>
      <c r="F13" s="179">
        <f>'KEEI BAU - Industry'!V$37*'Others Split'!$D$47*'Others Split'!$L$12</f>
        <v>14788560377201.328</v>
      </c>
      <c r="G13" s="179">
        <f>'KEEI BAU - Industry'!W$37*'Others Split'!$D$47*'Others Split'!$L$12</f>
        <v>15089919784337.299</v>
      </c>
      <c r="H13" s="179">
        <f>'KEEI BAU - Industry'!X$37*'Others Split'!$D$47*'Others Split'!$L$12</f>
        <v>15229182879694.863</v>
      </c>
      <c r="I13" s="179">
        <f>'KEEI BAU - Industry'!Y$37*'Others Split'!$D$47*'Others Split'!$L$12</f>
        <v>15368445975052.385</v>
      </c>
      <c r="J13" s="179">
        <f>'KEEI BAU - Industry'!Z$37*'Others Split'!$D$47*'Others Split'!$L$12</f>
        <v>15507709070409.906</v>
      </c>
      <c r="K13" s="179">
        <f>'KEEI BAU - Industry'!AA$37*'Others Split'!$D$47*'Others Split'!$L$12</f>
        <v>15646972165767.428</v>
      </c>
      <c r="L13" s="179">
        <f>'KEEI BAU - Industry'!AB$37*'Others Split'!$D$47*'Others Split'!$L$12</f>
        <v>15786235261124.975</v>
      </c>
      <c r="M13" s="179">
        <f>'KEEI BAU - Industry'!AC$37*'Others Split'!$D$47*'Others Split'!$L$12</f>
        <v>15885246232575.145</v>
      </c>
      <c r="N13" s="179">
        <f>'KEEI BAU - Industry'!AD$37*'Others Split'!$D$47*'Others Split'!$L$12</f>
        <v>15984257204025.34</v>
      </c>
      <c r="O13" s="179">
        <f>'KEEI BAU - Industry'!AE$37*'Others Split'!$D$47*'Others Split'!$L$12</f>
        <v>16083268175475.539</v>
      </c>
      <c r="P13" s="179">
        <f>'KEEI BAU - Industry'!AF$37*'Others Split'!$D$47*'Others Split'!$L$12</f>
        <v>16182279146925.736</v>
      </c>
      <c r="Q13" s="179">
        <f>'KEEI BAU - Industry'!AG$37*'Others Split'!$D$47*'Others Split'!$L$12</f>
        <v>16281290118375.926</v>
      </c>
      <c r="R13" s="179">
        <f>'KEEI BAU - Industry'!AH$37*'Others Split'!$D$47*'Others Split'!$L$12</f>
        <v>16359018357645.275</v>
      </c>
      <c r="S13" s="179">
        <f>'KEEI BAU - Industry'!AI$37*'Others Split'!$D$47*'Others Split'!$L$12</f>
        <v>16436746596914.561</v>
      </c>
      <c r="T13" s="179">
        <f>'KEEI BAU - Industry'!AJ$37*'Others Split'!$D$47*'Others Split'!$L$12</f>
        <v>16514474836183.875</v>
      </c>
      <c r="U13" s="179">
        <f>'KEEI BAU - Industry'!AK$37*'Others Split'!$D$47*'Others Split'!$L$12</f>
        <v>16592203075453.191</v>
      </c>
      <c r="V13" s="179">
        <f>'KEEI BAU - Industry'!AL$37*'Others Split'!$D$47*'Others Split'!$L$12</f>
        <v>16669931314722.479</v>
      </c>
      <c r="W13" s="179">
        <f>'KEEI BAU - Industry'!AM$37*'Others Split'!$D$47*'Others Split'!$L$12</f>
        <v>16776036530232.975</v>
      </c>
      <c r="X13" s="179">
        <f>'KEEI BAU - Industry'!AN$37*'Others Split'!$D$47*'Others Split'!$L$12</f>
        <v>16862793807397.201</v>
      </c>
      <c r="Y13" s="179">
        <f>'KEEI BAU - Industry'!AO$37*'Others Split'!$D$47*'Others Split'!$L$12</f>
        <v>16949551084561.457</v>
      </c>
      <c r="Z13" s="179">
        <f>'KEEI BAU - Industry'!AP$37*'Others Split'!$D$47*'Others Split'!$L$12</f>
        <v>17036308361725.684</v>
      </c>
      <c r="AA13" s="179">
        <f>'KEEI BAU - Industry'!AQ$37*'Others Split'!$D$47*'Others Split'!$L$12</f>
        <v>17123065638889.906</v>
      </c>
      <c r="AB13" s="179">
        <f>'KEEI BAU - Industry'!AR$37*'Others Split'!$D$47*'Others Split'!$L$12</f>
        <v>17209822916054.131</v>
      </c>
      <c r="AC13" s="179">
        <f>'KEEI BAU - Industry'!AS$37*'Others Split'!$D$47*'Others Split'!$L$12</f>
        <v>17296580193218.387</v>
      </c>
      <c r="AD13" s="179">
        <f>'KEEI BAU - Industry'!AT$37*'Others Split'!$D$47*'Others Split'!$L$12</f>
        <v>17383337470382.613</v>
      </c>
      <c r="AE13" s="179">
        <f>'KEEI BAU - Industry'!AU$37*'Others Split'!$D$47*'Others Split'!$L$12</f>
        <v>17470094747546.838</v>
      </c>
      <c r="AF13" s="179">
        <f>'KEEI BAU - Industry'!AV$37*'Others Split'!$D$47*'Others Split'!$L$12</f>
        <v>17556852024711.092</v>
      </c>
    </row>
    <row r="14" spans="1:35">
      <c r="A14" s="4" t="s">
        <v>14</v>
      </c>
      <c r="B14" s="179">
        <f>'KEEI BAU - Industry'!R$37*'Others Split'!$D$47*'Others Split'!$L$13</f>
        <v>2172375224795.9153</v>
      </c>
      <c r="C14" s="179">
        <f>'KEEI BAU - Industry'!S$37*'Others Split'!$D$47*'Others Split'!$L$13</f>
        <v>2220572220577.7637</v>
      </c>
      <c r="D14" s="179">
        <f>'KEEI BAU - Industry'!T$37*'Others Split'!$D$47*'Others Split'!$L$13</f>
        <v>2268769216359.6118</v>
      </c>
      <c r="E14" s="179">
        <f>'KEEI BAU - Industry'!U$37*'Others Split'!$D$47*'Others Split'!$L$13</f>
        <v>2316966212141.46</v>
      </c>
      <c r="F14" s="179">
        <f>'KEEI BAU - Industry'!V$37*'Others Split'!$D$47*'Others Split'!$L$13</f>
        <v>2365163207923.3081</v>
      </c>
      <c r="G14" s="179">
        <f>'KEEI BAU - Industry'!W$37*'Others Split'!$D$47*'Others Split'!$L$13</f>
        <v>2413360203705.1563</v>
      </c>
      <c r="H14" s="179">
        <f>'KEEI BAU - Industry'!X$37*'Others Split'!$D$47*'Others Split'!$L$13</f>
        <v>2435632821252.772</v>
      </c>
      <c r="I14" s="179">
        <f>'KEEI BAU - Industry'!Y$37*'Others Split'!$D$47*'Others Split'!$L$13</f>
        <v>2457905438800.3804</v>
      </c>
      <c r="J14" s="179">
        <f>'KEEI BAU - Industry'!Z$37*'Others Split'!$D$47*'Others Split'!$L$13</f>
        <v>2480178056347.9893</v>
      </c>
      <c r="K14" s="179">
        <f>'KEEI BAU - Industry'!AA$37*'Others Split'!$D$47*'Others Split'!$L$13</f>
        <v>2502450673895.5977</v>
      </c>
      <c r="L14" s="179">
        <f>'KEEI BAU - Industry'!AB$37*'Others Split'!$D$47*'Others Split'!$L$13</f>
        <v>2524723291443.2104</v>
      </c>
      <c r="M14" s="179">
        <f>'KEEI BAU - Industry'!AC$37*'Others Split'!$D$47*'Others Split'!$L$13</f>
        <v>2540558308570.0776</v>
      </c>
      <c r="N14" s="179">
        <f>'KEEI BAU - Industry'!AD$37*'Others Split'!$D$47*'Others Split'!$L$13</f>
        <v>2556393325696.9487</v>
      </c>
      <c r="O14" s="179">
        <f>'KEEI BAU - Industry'!AE$37*'Others Split'!$D$47*'Others Split'!$L$13</f>
        <v>2572228342823.8198</v>
      </c>
      <c r="P14" s="179">
        <f>'KEEI BAU - Industry'!AF$37*'Others Split'!$D$47*'Others Split'!$L$13</f>
        <v>2588063359950.6909</v>
      </c>
      <c r="Q14" s="179">
        <f>'KEEI BAU - Industry'!AG$37*'Others Split'!$D$47*'Others Split'!$L$13</f>
        <v>2603898377077.561</v>
      </c>
      <c r="R14" s="179">
        <f>'KEEI BAU - Industry'!AH$37*'Others Split'!$D$47*'Others Split'!$L$13</f>
        <v>2616329605476.2319</v>
      </c>
      <c r="S14" s="179">
        <f>'KEEI BAU - Industry'!AI$37*'Others Split'!$D$47*'Others Split'!$L$13</f>
        <v>2628760833874.8926</v>
      </c>
      <c r="T14" s="179">
        <f>'KEEI BAU - Industry'!AJ$37*'Others Split'!$D$47*'Others Split'!$L$13</f>
        <v>2641192062273.5581</v>
      </c>
      <c r="U14" s="179">
        <f>'KEEI BAU - Industry'!AK$37*'Others Split'!$D$47*'Others Split'!$L$13</f>
        <v>2653623290672.2236</v>
      </c>
      <c r="V14" s="179">
        <f>'KEEI BAU - Industry'!AL$37*'Others Split'!$D$47*'Others Split'!$L$13</f>
        <v>2666054519070.8848</v>
      </c>
      <c r="W14" s="179">
        <f>'KEEI BAU - Industry'!AM$37*'Others Split'!$D$47*'Others Split'!$L$13</f>
        <v>2683024132440.4917</v>
      </c>
      <c r="X14" s="179">
        <f>'KEEI BAU - Industry'!AN$37*'Others Split'!$D$47*'Others Split'!$L$13</f>
        <v>2696899392420.8188</v>
      </c>
      <c r="Y14" s="179">
        <f>'KEEI BAU - Industry'!AO$37*'Others Split'!$D$47*'Others Split'!$L$13</f>
        <v>2710774652401.1509</v>
      </c>
      <c r="Z14" s="179">
        <f>'KEEI BAU - Industry'!AP$37*'Others Split'!$D$47*'Others Split'!$L$13</f>
        <v>2724649912381.478</v>
      </c>
      <c r="AA14" s="179">
        <f>'KEEI BAU - Industry'!AQ$37*'Others Split'!$D$47*'Others Split'!$L$13</f>
        <v>2738525172361.8042</v>
      </c>
      <c r="AB14" s="179">
        <f>'KEEI BAU - Industry'!AR$37*'Others Split'!$D$47*'Others Split'!$L$13</f>
        <v>2752400432342.1313</v>
      </c>
      <c r="AC14" s="179">
        <f>'KEEI BAU - Industry'!AS$37*'Others Split'!$D$47*'Others Split'!$L$13</f>
        <v>2766275692322.4634</v>
      </c>
      <c r="AD14" s="179">
        <f>'KEEI BAU - Industry'!AT$37*'Others Split'!$D$47*'Others Split'!$L$13</f>
        <v>2780150952302.7905</v>
      </c>
      <c r="AE14" s="179">
        <f>'KEEI BAU - Industry'!AU$37*'Others Split'!$D$47*'Others Split'!$L$13</f>
        <v>2794026212283.1172</v>
      </c>
      <c r="AF14" s="179">
        <f>'KEEI BAU - Industry'!AV$37*'Others Split'!$D$47*'Others Split'!$L$13</f>
        <v>2807901472263.4487</v>
      </c>
    </row>
    <row r="15" spans="1:35">
      <c r="A15" s="4" t="s">
        <v>15</v>
      </c>
      <c r="B15" s="179">
        <f>'KEEI BAU - Industry'!R23*'Steel Split'!$D$6</f>
        <v>602115116500.21411</v>
      </c>
      <c r="C15" s="179">
        <f>'KEEI BAU - Industry'!S23*'Steel Split'!$D$6</f>
        <v>588244249461.7157</v>
      </c>
      <c r="D15" s="179">
        <f>'KEEI BAU - Industry'!T23*'Steel Split'!$D$6</f>
        <v>574373382423.21729</v>
      </c>
      <c r="E15" s="179">
        <f>'KEEI BAU - Industry'!U23*'Steel Split'!$D$6</f>
        <v>560502515384.71887</v>
      </c>
      <c r="F15" s="179">
        <f>'KEEI BAU - Industry'!V23*'Steel Split'!$D$6</f>
        <v>546631648346.22052</v>
      </c>
      <c r="G15" s="179">
        <f>'KEEI BAU - Industry'!W23*'Steel Split'!$D$6</f>
        <v>532760781307.72223</v>
      </c>
      <c r="H15" s="179">
        <f>'KEEI BAU - Industry'!X23*'Steel Split'!$D$6</f>
        <v>530923675165.28223</v>
      </c>
      <c r="I15" s="179">
        <f>'KEEI BAU - Industry'!Y23*'Steel Split'!$D$6</f>
        <v>529086569022.8418</v>
      </c>
      <c r="J15" s="179">
        <f>'KEEI BAU - Industry'!Z23*'Steel Split'!$D$6</f>
        <v>527249462880.40137</v>
      </c>
      <c r="K15" s="179">
        <f>'KEEI BAU - Industry'!AA23*'Steel Split'!$D$6</f>
        <v>525412356737.961</v>
      </c>
      <c r="L15" s="179">
        <f>'KEEI BAU - Industry'!AB23*'Steel Split'!$D$6</f>
        <v>523575250595.52008</v>
      </c>
      <c r="M15" s="179">
        <f>'KEEI BAU - Industry'!AC23*'Steel Split'!$D$6</f>
        <v>519901038310.63928</v>
      </c>
      <c r="N15" s="179">
        <f>'KEEI BAU - Industry'!AD23*'Steel Split'!$D$6</f>
        <v>516226826025.75842</v>
      </c>
      <c r="O15" s="179">
        <f>'KEEI BAU - Industry'!AE23*'Steel Split'!$D$6</f>
        <v>512552613740.87756</v>
      </c>
      <c r="P15" s="179">
        <f>'KEEI BAU - Industry'!AF23*'Steel Split'!$D$6</f>
        <v>508878401455.9967</v>
      </c>
      <c r="Q15" s="179">
        <f>'KEEI BAU - Industry'!AG23*'Steel Split'!$D$6</f>
        <v>505204189171.11591</v>
      </c>
      <c r="R15" s="179">
        <f>'KEEI BAU - Industry'!AH23*'Steel Split'!$D$6</f>
        <v>499692870743.79462</v>
      </c>
      <c r="S15" s="179">
        <f>'KEEI BAU - Industry'!AI23*'Steel Split'!$D$6</f>
        <v>494181552316.47333</v>
      </c>
      <c r="T15" s="179">
        <f>'KEEI BAU - Industry'!AJ23*'Steel Split'!$D$6</f>
        <v>488670233889.1521</v>
      </c>
      <c r="U15" s="179">
        <f>'KEEI BAU - Industry'!AK23*'Steel Split'!$D$6</f>
        <v>483158915461.83081</v>
      </c>
      <c r="V15" s="179">
        <f>'KEEI BAU - Industry'!AL23*'Steel Split'!$D$6</f>
        <v>477647597034.50958</v>
      </c>
      <c r="W15" s="179">
        <f>'KEEI BAU - Industry'!AM23*'Steel Split'!$D$6</f>
        <v>474585753463.77612</v>
      </c>
      <c r="X15" s="179">
        <f>'KEEI BAU - Industry'!AN23*'Steel Split'!$D$6</f>
        <v>469853813399.91437</v>
      </c>
      <c r="Y15" s="179">
        <f>'KEEI BAU - Industry'!AO23*'Steel Split'!$D$6</f>
        <v>465121873336.05261</v>
      </c>
      <c r="Z15" s="179">
        <f>'KEEI BAU - Industry'!AP23*'Steel Split'!$D$6</f>
        <v>460389933272.19092</v>
      </c>
      <c r="AA15" s="179">
        <f>'KEEI BAU - Industry'!AQ23*'Steel Split'!$D$6</f>
        <v>455657993208.32916</v>
      </c>
      <c r="AB15" s="179">
        <f>'KEEI BAU - Industry'!AR23*'Steel Split'!$D$6</f>
        <v>450926053144.46741</v>
      </c>
      <c r="AC15" s="179">
        <f>'KEEI BAU - Industry'!AS23*'Steel Split'!$D$6</f>
        <v>446194113080.60565</v>
      </c>
      <c r="AD15" s="179">
        <f>'KEEI BAU - Industry'!AT23*'Steel Split'!$D$6</f>
        <v>441462173016.7439</v>
      </c>
      <c r="AE15" s="179">
        <f>'KEEI BAU - Industry'!AU23*'Steel Split'!$D$6</f>
        <v>436730232952.88214</v>
      </c>
      <c r="AF15" s="179">
        <f>'KEEI BAU - Industry'!AV23*'Steel Split'!$D$6</f>
        <v>431998292889.02039</v>
      </c>
    </row>
    <row r="16" spans="1:35">
      <c r="A16" s="4" t="s">
        <v>16</v>
      </c>
      <c r="B16" s="20">
        <f>'KEEI BAU - Industry'!R$16*'Non-ferrous Metals Split'!$I$6*'Non-ferrous Metals Split'!$D$45</f>
        <v>947372693726.9646</v>
      </c>
      <c r="C16" s="20">
        <f>'KEEI BAU - Industry'!S$16*'Non-ferrous Metals Split'!$I$6*'Non-ferrous Metals Split'!$D$45</f>
        <v>960922275149.85022</v>
      </c>
      <c r="D16" s="20">
        <f>'KEEI BAU - Industry'!T$16*'Non-ferrous Metals Split'!$I$6*'Non-ferrous Metals Split'!$D$45</f>
        <v>974471856572.73621</v>
      </c>
      <c r="E16" s="20">
        <f>'KEEI BAU - Industry'!U$16*'Non-ferrous Metals Split'!$I$6*'Non-ferrous Metals Split'!$D$45</f>
        <v>988021437995.62195</v>
      </c>
      <c r="F16" s="20">
        <f>'KEEI BAU - Industry'!V$16*'Non-ferrous Metals Split'!$I$6*'Non-ferrous Metals Split'!$D$45</f>
        <v>1001571019418.5078</v>
      </c>
      <c r="G16" s="20">
        <f>'KEEI BAU - Industry'!W$16*'Non-ferrous Metals Split'!$I$6*'Non-ferrous Metals Split'!$D$45</f>
        <v>1015120600841.3937</v>
      </c>
      <c r="H16" s="20">
        <f>'KEEI BAU - Industry'!X$16*'Non-ferrous Metals Split'!$I$6*'Non-ferrous Metals Split'!$D$45</f>
        <v>1014750793700.832</v>
      </c>
      <c r="I16" s="20">
        <f>'KEEI BAU - Industry'!Y$16*'Non-ferrous Metals Split'!$I$6*'Non-ferrous Metals Split'!$D$45</f>
        <v>1014380986560.2705</v>
      </c>
      <c r="J16" s="20">
        <f>'KEEI BAU - Industry'!Z$16*'Non-ferrous Metals Split'!$I$6*'Non-ferrous Metals Split'!$D$45</f>
        <v>1014011179419.7089</v>
      </c>
      <c r="K16" s="20">
        <f>'KEEI BAU - Industry'!AA$16*'Non-ferrous Metals Split'!$I$6*'Non-ferrous Metals Split'!$D$45</f>
        <v>1013641372279.1475</v>
      </c>
      <c r="L16" s="20">
        <f>'KEEI BAU - Industry'!AB$16*'Non-ferrous Metals Split'!$I$6*'Non-ferrous Metals Split'!$D$45</f>
        <v>1013271565138.5859</v>
      </c>
      <c r="M16" s="20">
        <f>'KEEI BAU - Industry'!AC$16*'Non-ferrous Metals Split'!$I$6*'Non-ferrous Metals Split'!$D$45</f>
        <v>1011052722295.2168</v>
      </c>
      <c r="N16" s="20">
        <f>'KEEI BAU - Industry'!AD$16*'Non-ferrous Metals Split'!$I$6*'Non-ferrous Metals Split'!$D$45</f>
        <v>1008833879451.8477</v>
      </c>
      <c r="O16" s="20">
        <f>'KEEI BAU - Industry'!AE$16*'Non-ferrous Metals Split'!$I$6*'Non-ferrous Metals Split'!$D$45</f>
        <v>1006615036608.4785</v>
      </c>
      <c r="P16" s="20">
        <f>'KEEI BAU - Industry'!AF$16*'Non-ferrous Metals Split'!$I$6*'Non-ferrous Metals Split'!$D$45</f>
        <v>1004396193765.1094</v>
      </c>
      <c r="Q16" s="20">
        <f>'KEEI BAU - Industry'!AG$16*'Non-ferrous Metals Split'!$I$6*'Non-ferrous Metals Split'!$D$45</f>
        <v>1002177350921.7402</v>
      </c>
      <c r="R16" s="20">
        <f>'KEEI BAU - Industry'!AH$16*'Non-ferrous Metals Split'!$I$6*'Non-ferrous Metals Split'!$D$45</f>
        <v>1002177350921.7402</v>
      </c>
      <c r="S16" s="20">
        <f>'KEEI BAU - Industry'!AI$16*'Non-ferrous Metals Split'!$I$6*'Non-ferrous Metals Split'!$D$45</f>
        <v>1002177350921.7402</v>
      </c>
      <c r="T16" s="20">
        <f>'KEEI BAU - Industry'!AJ$16*'Non-ferrous Metals Split'!$I$6*'Non-ferrous Metals Split'!$D$45</f>
        <v>1002177350921.7402</v>
      </c>
      <c r="U16" s="20">
        <f>'KEEI BAU - Industry'!AK$16*'Non-ferrous Metals Split'!$I$6*'Non-ferrous Metals Split'!$D$45</f>
        <v>1002177350921.7402</v>
      </c>
      <c r="V16" s="20">
        <f>'KEEI BAU - Industry'!AL$16*'Non-ferrous Metals Split'!$I$6*'Non-ferrous Metals Split'!$D$45</f>
        <v>1002177350921.7402</v>
      </c>
      <c r="W16" s="20">
        <f>'KEEI BAU - Industry'!AM$16*'Non-ferrous Metals Split'!$I$6*'Non-ferrous Metals Split'!$D$45</f>
        <v>999218893797.2478</v>
      </c>
      <c r="X16" s="20">
        <f>'KEEI BAU - Industry'!AN$16*'Non-ferrous Metals Split'!$I$6*'Non-ferrous Metals Split'!$D$45</f>
        <v>998277566530.36414</v>
      </c>
      <c r="Y16" s="20">
        <f>'KEEI BAU - Industry'!AO$16*'Non-ferrous Metals Split'!$I$6*'Non-ferrous Metals Split'!$D$45</f>
        <v>997336239263.48022</v>
      </c>
      <c r="Z16" s="20">
        <f>'KEEI BAU - Industry'!AP$16*'Non-ferrous Metals Split'!$I$6*'Non-ferrous Metals Split'!$D$45</f>
        <v>996394911996.59656</v>
      </c>
      <c r="AA16" s="20">
        <f>'KEEI BAU - Industry'!AQ$16*'Non-ferrous Metals Split'!$I$6*'Non-ferrous Metals Split'!$D$45</f>
        <v>995453584729.71265</v>
      </c>
      <c r="AB16" s="20">
        <f>'KEEI BAU - Industry'!AR$16*'Non-ferrous Metals Split'!$I$6*'Non-ferrous Metals Split'!$D$45</f>
        <v>994512257462.82849</v>
      </c>
      <c r="AC16" s="20">
        <f>'KEEI BAU - Industry'!AS$16*'Non-ferrous Metals Split'!$I$6*'Non-ferrous Metals Split'!$D$45</f>
        <v>993570930195.94458</v>
      </c>
      <c r="AD16" s="20">
        <f>'KEEI BAU - Industry'!AT$16*'Non-ferrous Metals Split'!$I$6*'Non-ferrous Metals Split'!$D$45</f>
        <v>992629602929.06079</v>
      </c>
      <c r="AE16" s="20">
        <f>'KEEI BAU - Industry'!AU$16*'Non-ferrous Metals Split'!$I$6*'Non-ferrous Metals Split'!$D$45</f>
        <v>991688275662.17688</v>
      </c>
      <c r="AF16" s="20">
        <f>'KEEI BAU - Industry'!AV$16*'Non-ferrous Metals Split'!$I$6*'Non-ferrous Metals Split'!$D$45</f>
        <v>990746948395.29321</v>
      </c>
    </row>
    <row r="17" spans="1:33">
      <c r="A17" s="4" t="s">
        <v>17</v>
      </c>
      <c r="B17" s="20">
        <f>'KEEI BAU - Industry'!R$16*'Non-ferrous Metals Split'!$I$7*'Non-ferrous Metals Split'!$D$45</f>
        <v>8052667896679.1982</v>
      </c>
      <c r="C17" s="20">
        <f>'KEEI BAU - Industry'!S$16*'Non-ferrous Metals Split'!$I$7*'Non-ferrous Metals Split'!$D$45</f>
        <v>8167839338773.7275</v>
      </c>
      <c r="D17" s="20">
        <f>'KEEI BAU - Industry'!T$16*'Non-ferrous Metals Split'!$I$7*'Non-ferrous Metals Split'!$D$45</f>
        <v>8283010780868.2559</v>
      </c>
      <c r="E17" s="20">
        <f>'KEEI BAU - Industry'!U$16*'Non-ferrous Metals Split'!$I$7*'Non-ferrous Metals Split'!$D$45</f>
        <v>8398182222962.7852</v>
      </c>
      <c r="F17" s="20">
        <f>'KEEI BAU - Industry'!V$16*'Non-ferrous Metals Split'!$I$7*'Non-ferrous Metals Split'!$D$45</f>
        <v>8513353665057.3154</v>
      </c>
      <c r="G17" s="20">
        <f>'KEEI BAU - Industry'!W$16*'Non-ferrous Metals Split'!$I$7*'Non-ferrous Metals Split'!$D$45</f>
        <v>8628525107151.8447</v>
      </c>
      <c r="H17" s="20">
        <f>'KEEI BAU - Industry'!X$16*'Non-ferrous Metals Split'!$I$7*'Non-ferrous Metals Split'!$D$45</f>
        <v>8625381746457.0713</v>
      </c>
      <c r="I17" s="20">
        <f>'KEEI BAU - Industry'!Y$16*'Non-ferrous Metals Split'!$I$7*'Non-ferrous Metals Split'!$D$45</f>
        <v>8622238385762.2998</v>
      </c>
      <c r="J17" s="20">
        <f>'KEEI BAU - Industry'!Z$16*'Non-ferrous Metals Split'!$I$7*'Non-ferrous Metals Split'!$D$45</f>
        <v>8619095025067.5264</v>
      </c>
      <c r="K17" s="20">
        <f>'KEEI BAU - Industry'!AA$16*'Non-ferrous Metals Split'!$I$7*'Non-ferrous Metals Split'!$D$45</f>
        <v>8615951664372.7529</v>
      </c>
      <c r="L17" s="20">
        <f>'KEEI BAU - Industry'!AB$16*'Non-ferrous Metals Split'!$I$7*'Non-ferrous Metals Split'!$D$45</f>
        <v>8612808303677.9795</v>
      </c>
      <c r="M17" s="20">
        <f>'KEEI BAU - Industry'!AC$16*'Non-ferrous Metals Split'!$I$7*'Non-ferrous Metals Split'!$D$45</f>
        <v>8593948139509.3408</v>
      </c>
      <c r="N17" s="20">
        <f>'KEEI BAU - Industry'!AD$16*'Non-ferrous Metals Split'!$I$7*'Non-ferrous Metals Split'!$D$45</f>
        <v>8575087975340.7041</v>
      </c>
      <c r="O17" s="20">
        <f>'KEEI BAU - Industry'!AE$16*'Non-ferrous Metals Split'!$I$7*'Non-ferrous Metals Split'!$D$45</f>
        <v>8556227811172.0664</v>
      </c>
      <c r="P17" s="20">
        <f>'KEEI BAU - Industry'!AF$16*'Non-ferrous Metals Split'!$I$7*'Non-ferrous Metals Split'!$D$45</f>
        <v>8537367647003.4277</v>
      </c>
      <c r="Q17" s="20">
        <f>'KEEI BAU - Industry'!AG$16*'Non-ferrous Metals Split'!$I$7*'Non-ferrous Metals Split'!$D$45</f>
        <v>8518507482834.791</v>
      </c>
      <c r="R17" s="20">
        <f>'KEEI BAU - Industry'!AH$16*'Non-ferrous Metals Split'!$I$7*'Non-ferrous Metals Split'!$D$45</f>
        <v>8518507482834.791</v>
      </c>
      <c r="S17" s="20">
        <f>'KEEI BAU - Industry'!AI$16*'Non-ferrous Metals Split'!$I$7*'Non-ferrous Metals Split'!$D$45</f>
        <v>8518507482834.791</v>
      </c>
      <c r="T17" s="20">
        <f>'KEEI BAU - Industry'!AJ$16*'Non-ferrous Metals Split'!$I$7*'Non-ferrous Metals Split'!$D$45</f>
        <v>8518507482834.791</v>
      </c>
      <c r="U17" s="20">
        <f>'KEEI BAU - Industry'!AK$16*'Non-ferrous Metals Split'!$I$7*'Non-ferrous Metals Split'!$D$45</f>
        <v>8518507482834.791</v>
      </c>
      <c r="V17" s="20">
        <f>'KEEI BAU - Industry'!AL$16*'Non-ferrous Metals Split'!$I$7*'Non-ferrous Metals Split'!$D$45</f>
        <v>8518507482834.791</v>
      </c>
      <c r="W17" s="20">
        <f>'KEEI BAU - Industry'!AM$16*'Non-ferrous Metals Split'!$I$7*'Non-ferrous Metals Split'!$D$45</f>
        <v>8493360597276.6064</v>
      </c>
      <c r="X17" s="20">
        <f>'KEEI BAU - Industry'!AN$16*'Non-ferrous Metals Split'!$I$7*'Non-ferrous Metals Split'!$D$45</f>
        <v>8485359315508.0947</v>
      </c>
      <c r="Y17" s="20">
        <f>'KEEI BAU - Industry'!AO$16*'Non-ferrous Metals Split'!$I$7*'Non-ferrous Metals Split'!$D$45</f>
        <v>8477358033739.582</v>
      </c>
      <c r="Z17" s="20">
        <f>'KEEI BAU - Industry'!AP$16*'Non-ferrous Metals Split'!$I$7*'Non-ferrous Metals Split'!$D$45</f>
        <v>8469356751971.0684</v>
      </c>
      <c r="AA17" s="20">
        <f>'KEEI BAU - Industry'!AQ$16*'Non-ferrous Metals Split'!$I$7*'Non-ferrous Metals Split'!$D$45</f>
        <v>8461355470202.5557</v>
      </c>
      <c r="AB17" s="20">
        <f>'KEEI BAU - Industry'!AR$16*'Non-ferrous Metals Split'!$I$7*'Non-ferrous Metals Split'!$D$45</f>
        <v>8453354188434.041</v>
      </c>
      <c r="AC17" s="20">
        <f>'KEEI BAU - Industry'!AS$16*'Non-ferrous Metals Split'!$I$7*'Non-ferrous Metals Split'!$D$45</f>
        <v>8445352906665.5273</v>
      </c>
      <c r="AD17" s="20">
        <f>'KEEI BAU - Industry'!AT$16*'Non-ferrous Metals Split'!$I$7*'Non-ferrous Metals Split'!$D$45</f>
        <v>8437351624897.0166</v>
      </c>
      <c r="AE17" s="20">
        <f>'KEEI BAU - Industry'!AU$16*'Non-ferrous Metals Split'!$I$7*'Non-ferrous Metals Split'!$D$45</f>
        <v>8429350343128.5039</v>
      </c>
      <c r="AF17" s="20">
        <f>'KEEI BAU - Industry'!AV$16*'Non-ferrous Metals Split'!$I$7*'Non-ferrous Metals Split'!$D$45</f>
        <v>8421349061359.9902</v>
      </c>
    </row>
    <row r="18" spans="1:33">
      <c r="A18" s="4" t="s">
        <v>18</v>
      </c>
      <c r="B18" s="20">
        <f>'KEEI BAU - Industry'!R$33*'Machinery Split'!$L6*'Machinery Split'!$D$41</f>
        <v>0</v>
      </c>
      <c r="C18" s="20">
        <f>'KEEI BAU - Industry'!S$33*'Machinery Split'!$L6*'Machinery Split'!$D$41</f>
        <v>0</v>
      </c>
      <c r="D18" s="20">
        <f>'KEEI BAU - Industry'!T$33*'Machinery Split'!$L6*'Machinery Split'!$D$41</f>
        <v>0</v>
      </c>
      <c r="E18" s="20">
        <f>'KEEI BAU - Industry'!U$33*'Machinery Split'!$L6*'Machinery Split'!$D$41</f>
        <v>0</v>
      </c>
      <c r="F18" s="20">
        <f>'KEEI BAU - Industry'!V$33*'Machinery Split'!$L6*'Machinery Split'!$D$41</f>
        <v>0</v>
      </c>
      <c r="G18" s="20">
        <f>'KEEI BAU - Industry'!W$33*'Machinery Split'!$L6*'Machinery Split'!$D$41</f>
        <v>0</v>
      </c>
      <c r="H18" s="20">
        <f>'KEEI BAU - Industry'!X$33*'Machinery Split'!$L6*'Machinery Split'!$D$41</f>
        <v>0</v>
      </c>
      <c r="I18" s="20">
        <f>'KEEI BAU - Industry'!Y$33*'Machinery Split'!$L6*'Machinery Split'!$D$41</f>
        <v>0</v>
      </c>
      <c r="J18" s="20">
        <f>'KEEI BAU - Industry'!Z$33*'Machinery Split'!$L6*'Machinery Split'!$D$41</f>
        <v>0</v>
      </c>
      <c r="K18" s="20">
        <f>'KEEI BAU - Industry'!AA$33*'Machinery Split'!$L6*'Machinery Split'!$D$41</f>
        <v>0</v>
      </c>
      <c r="L18" s="20">
        <f>'KEEI BAU - Industry'!AB$33*'Machinery Split'!$L6*'Machinery Split'!$D$41</f>
        <v>0</v>
      </c>
      <c r="M18" s="20">
        <f>'KEEI BAU - Industry'!AC$33*'Machinery Split'!$L6*'Machinery Split'!$D$41</f>
        <v>0</v>
      </c>
      <c r="N18" s="20">
        <f>'KEEI BAU - Industry'!AD$33*'Machinery Split'!$L6*'Machinery Split'!$D$41</f>
        <v>0</v>
      </c>
      <c r="O18" s="20">
        <f>'KEEI BAU - Industry'!AE$33*'Machinery Split'!$L6*'Machinery Split'!$D$41</f>
        <v>0</v>
      </c>
      <c r="P18" s="20">
        <f>'KEEI BAU - Industry'!AF$33*'Machinery Split'!$L6*'Machinery Split'!$D$41</f>
        <v>0</v>
      </c>
      <c r="Q18" s="20">
        <f>'KEEI BAU - Industry'!AG$33*'Machinery Split'!$L6*'Machinery Split'!$D$41</f>
        <v>0</v>
      </c>
      <c r="R18" s="20">
        <f>'KEEI BAU - Industry'!AH$33*'Machinery Split'!$L6*'Machinery Split'!$D$41</f>
        <v>0</v>
      </c>
      <c r="S18" s="20">
        <f>'KEEI BAU - Industry'!AI$33*'Machinery Split'!$L6*'Machinery Split'!$D$41</f>
        <v>0</v>
      </c>
      <c r="T18" s="20">
        <f>'KEEI BAU - Industry'!AJ$33*'Machinery Split'!$L6*'Machinery Split'!$D$41</f>
        <v>0</v>
      </c>
      <c r="U18" s="20">
        <f>'KEEI BAU - Industry'!AK$33*'Machinery Split'!$L6*'Machinery Split'!$D$41</f>
        <v>0</v>
      </c>
      <c r="V18" s="20">
        <f>'KEEI BAU - Industry'!AL$33*'Machinery Split'!$L6*'Machinery Split'!$D$41</f>
        <v>0</v>
      </c>
      <c r="W18" s="20">
        <f>'KEEI BAU - Industry'!AM$33*'Machinery Split'!$L6*'Machinery Split'!$D$41</f>
        <v>0</v>
      </c>
      <c r="X18" s="20">
        <f>'KEEI BAU - Industry'!AN$33*'Machinery Split'!$L6*'Machinery Split'!$D$41</f>
        <v>0</v>
      </c>
      <c r="Y18" s="20">
        <f>'KEEI BAU - Industry'!AO$33*'Machinery Split'!$L6*'Machinery Split'!$D$41</f>
        <v>0</v>
      </c>
      <c r="Z18" s="20">
        <f>'KEEI BAU - Industry'!AP$33*'Machinery Split'!$L6*'Machinery Split'!$D$41</f>
        <v>0</v>
      </c>
      <c r="AA18" s="20">
        <f>'KEEI BAU - Industry'!AQ$33*'Machinery Split'!$L6*'Machinery Split'!$D$41</f>
        <v>0</v>
      </c>
      <c r="AB18" s="20">
        <f>'KEEI BAU - Industry'!AR$33*'Machinery Split'!$L6*'Machinery Split'!$D$41</f>
        <v>0</v>
      </c>
      <c r="AC18" s="20">
        <f>'KEEI BAU - Industry'!AS$33*'Machinery Split'!$L6*'Machinery Split'!$D$41</f>
        <v>0</v>
      </c>
      <c r="AD18" s="20">
        <f>'KEEI BAU - Industry'!AT$33*'Machinery Split'!$L6*'Machinery Split'!$D$41</f>
        <v>0</v>
      </c>
      <c r="AE18" s="20">
        <f>'KEEI BAU - Industry'!AU$33*'Machinery Split'!$L6*'Machinery Split'!$D$41</f>
        <v>0</v>
      </c>
      <c r="AF18" s="20">
        <f>'KEEI BAU - Industry'!AV$33*'Machinery Split'!$L6*'Machinery Split'!$D$41</f>
        <v>0</v>
      </c>
    </row>
    <row r="19" spans="1:33">
      <c r="A19" s="4" t="s">
        <v>19</v>
      </c>
      <c r="B19" s="20">
        <f>'KEEI BAU - Industry'!R$33*'Machinery Split'!$L7*'Machinery Split'!$D$41</f>
        <v>0</v>
      </c>
      <c r="C19" s="20">
        <f>'KEEI BAU - Industry'!S$33*'Machinery Split'!$L7*'Machinery Split'!$D$41</f>
        <v>0</v>
      </c>
      <c r="D19" s="20">
        <f>'KEEI BAU - Industry'!T$33*'Machinery Split'!$L7*'Machinery Split'!$D$41</f>
        <v>0</v>
      </c>
      <c r="E19" s="20">
        <f>'KEEI BAU - Industry'!U$33*'Machinery Split'!$L7*'Machinery Split'!$D$41</f>
        <v>0</v>
      </c>
      <c r="F19" s="20">
        <f>'KEEI BAU - Industry'!V$33*'Machinery Split'!$L7*'Machinery Split'!$D$41</f>
        <v>0</v>
      </c>
      <c r="G19" s="20">
        <f>'KEEI BAU - Industry'!W$33*'Machinery Split'!$L7*'Machinery Split'!$D$41</f>
        <v>0</v>
      </c>
      <c r="H19" s="20">
        <f>'KEEI BAU - Industry'!X$33*'Machinery Split'!$L7*'Machinery Split'!$D$41</f>
        <v>0</v>
      </c>
      <c r="I19" s="20">
        <f>'KEEI BAU - Industry'!Y$33*'Machinery Split'!$L7*'Machinery Split'!$D$41</f>
        <v>0</v>
      </c>
      <c r="J19" s="20">
        <f>'KEEI BAU - Industry'!Z$33*'Machinery Split'!$L7*'Machinery Split'!$D$41</f>
        <v>0</v>
      </c>
      <c r="K19" s="20">
        <f>'KEEI BAU - Industry'!AA$33*'Machinery Split'!$L7*'Machinery Split'!$D$41</f>
        <v>0</v>
      </c>
      <c r="L19" s="20">
        <f>'KEEI BAU - Industry'!AB$33*'Machinery Split'!$L7*'Machinery Split'!$D$41</f>
        <v>0</v>
      </c>
      <c r="M19" s="20">
        <f>'KEEI BAU - Industry'!AC$33*'Machinery Split'!$L7*'Machinery Split'!$D$41</f>
        <v>0</v>
      </c>
      <c r="N19" s="20">
        <f>'KEEI BAU - Industry'!AD$33*'Machinery Split'!$L7*'Machinery Split'!$D$41</f>
        <v>0</v>
      </c>
      <c r="O19" s="20">
        <f>'KEEI BAU - Industry'!AE$33*'Machinery Split'!$L7*'Machinery Split'!$D$41</f>
        <v>0</v>
      </c>
      <c r="P19" s="20">
        <f>'KEEI BAU - Industry'!AF$33*'Machinery Split'!$L7*'Machinery Split'!$D$41</f>
        <v>0</v>
      </c>
      <c r="Q19" s="20">
        <f>'KEEI BAU - Industry'!AG$33*'Machinery Split'!$L7*'Machinery Split'!$D$41</f>
        <v>0</v>
      </c>
      <c r="R19" s="20">
        <f>'KEEI BAU - Industry'!AH$33*'Machinery Split'!$L7*'Machinery Split'!$D$41</f>
        <v>0</v>
      </c>
      <c r="S19" s="20">
        <f>'KEEI BAU - Industry'!AI$33*'Machinery Split'!$L7*'Machinery Split'!$D$41</f>
        <v>0</v>
      </c>
      <c r="T19" s="20">
        <f>'KEEI BAU - Industry'!AJ$33*'Machinery Split'!$L7*'Machinery Split'!$D$41</f>
        <v>0</v>
      </c>
      <c r="U19" s="20">
        <f>'KEEI BAU - Industry'!AK$33*'Machinery Split'!$L7*'Machinery Split'!$D$41</f>
        <v>0</v>
      </c>
      <c r="V19" s="20">
        <f>'KEEI BAU - Industry'!AL$33*'Machinery Split'!$L7*'Machinery Split'!$D$41</f>
        <v>0</v>
      </c>
      <c r="W19" s="20">
        <f>'KEEI BAU - Industry'!AM$33*'Machinery Split'!$L7*'Machinery Split'!$D$41</f>
        <v>0</v>
      </c>
      <c r="X19" s="20">
        <f>'KEEI BAU - Industry'!AN$33*'Machinery Split'!$L7*'Machinery Split'!$D$41</f>
        <v>0</v>
      </c>
      <c r="Y19" s="20">
        <f>'KEEI BAU - Industry'!AO$33*'Machinery Split'!$L7*'Machinery Split'!$D$41</f>
        <v>0</v>
      </c>
      <c r="Z19" s="20">
        <f>'KEEI BAU - Industry'!AP$33*'Machinery Split'!$L7*'Machinery Split'!$D$41</f>
        <v>0</v>
      </c>
      <c r="AA19" s="20">
        <f>'KEEI BAU - Industry'!AQ$33*'Machinery Split'!$L7*'Machinery Split'!$D$41</f>
        <v>0</v>
      </c>
      <c r="AB19" s="20">
        <f>'KEEI BAU - Industry'!AR$33*'Machinery Split'!$L7*'Machinery Split'!$D$41</f>
        <v>0</v>
      </c>
      <c r="AC19" s="20">
        <f>'KEEI BAU - Industry'!AS$33*'Machinery Split'!$L7*'Machinery Split'!$D$41</f>
        <v>0</v>
      </c>
      <c r="AD19" s="20">
        <f>'KEEI BAU - Industry'!AT$33*'Machinery Split'!$L7*'Machinery Split'!$D$41</f>
        <v>0</v>
      </c>
      <c r="AE19" s="20">
        <f>'KEEI BAU - Industry'!AU$33*'Machinery Split'!$L7*'Machinery Split'!$D$41</f>
        <v>0</v>
      </c>
      <c r="AF19" s="20">
        <f>'KEEI BAU - Industry'!AV$33*'Machinery Split'!$L7*'Machinery Split'!$D$41</f>
        <v>0</v>
      </c>
    </row>
    <row r="20" spans="1:33">
      <c r="A20" s="4" t="s">
        <v>20</v>
      </c>
      <c r="B20" s="20">
        <f>'KEEI BAU - Industry'!R$33*'Machinery Split'!$L8*'Machinery Split'!$D$41</f>
        <v>0</v>
      </c>
      <c r="C20" s="20">
        <f>'KEEI BAU - Industry'!S$33*'Machinery Split'!$L8*'Machinery Split'!$D$41</f>
        <v>0</v>
      </c>
      <c r="D20" s="20">
        <f>'KEEI BAU - Industry'!T$33*'Machinery Split'!$L8*'Machinery Split'!$D$41</f>
        <v>0</v>
      </c>
      <c r="E20" s="20">
        <f>'KEEI BAU - Industry'!U$33*'Machinery Split'!$L8*'Machinery Split'!$D$41</f>
        <v>0</v>
      </c>
      <c r="F20" s="20">
        <f>'KEEI BAU - Industry'!V$33*'Machinery Split'!$L8*'Machinery Split'!$D$41</f>
        <v>0</v>
      </c>
      <c r="G20" s="20">
        <f>'KEEI BAU - Industry'!W$33*'Machinery Split'!$L8*'Machinery Split'!$D$41</f>
        <v>0</v>
      </c>
      <c r="H20" s="20">
        <f>'KEEI BAU - Industry'!X$33*'Machinery Split'!$L8*'Machinery Split'!$D$41</f>
        <v>0</v>
      </c>
      <c r="I20" s="20">
        <f>'KEEI BAU - Industry'!Y$33*'Machinery Split'!$L8*'Machinery Split'!$D$41</f>
        <v>0</v>
      </c>
      <c r="J20" s="20">
        <f>'KEEI BAU - Industry'!Z$33*'Machinery Split'!$L8*'Machinery Split'!$D$41</f>
        <v>0</v>
      </c>
      <c r="K20" s="20">
        <f>'KEEI BAU - Industry'!AA$33*'Machinery Split'!$L8*'Machinery Split'!$D$41</f>
        <v>0</v>
      </c>
      <c r="L20" s="20">
        <f>'KEEI BAU - Industry'!AB$33*'Machinery Split'!$L8*'Machinery Split'!$D$41</f>
        <v>0</v>
      </c>
      <c r="M20" s="20">
        <f>'KEEI BAU - Industry'!AC$33*'Machinery Split'!$L8*'Machinery Split'!$D$41</f>
        <v>0</v>
      </c>
      <c r="N20" s="20">
        <f>'KEEI BAU - Industry'!AD$33*'Machinery Split'!$L8*'Machinery Split'!$D$41</f>
        <v>0</v>
      </c>
      <c r="O20" s="20">
        <f>'KEEI BAU - Industry'!AE$33*'Machinery Split'!$L8*'Machinery Split'!$D$41</f>
        <v>0</v>
      </c>
      <c r="P20" s="20">
        <f>'KEEI BAU - Industry'!AF$33*'Machinery Split'!$L8*'Machinery Split'!$D$41</f>
        <v>0</v>
      </c>
      <c r="Q20" s="20">
        <f>'KEEI BAU - Industry'!AG$33*'Machinery Split'!$L8*'Machinery Split'!$D$41</f>
        <v>0</v>
      </c>
      <c r="R20" s="20">
        <f>'KEEI BAU - Industry'!AH$33*'Machinery Split'!$L8*'Machinery Split'!$D$41</f>
        <v>0</v>
      </c>
      <c r="S20" s="20">
        <f>'KEEI BAU - Industry'!AI$33*'Machinery Split'!$L8*'Machinery Split'!$D$41</f>
        <v>0</v>
      </c>
      <c r="T20" s="20">
        <f>'KEEI BAU - Industry'!AJ$33*'Machinery Split'!$L8*'Machinery Split'!$D$41</f>
        <v>0</v>
      </c>
      <c r="U20" s="20">
        <f>'KEEI BAU - Industry'!AK$33*'Machinery Split'!$L8*'Machinery Split'!$D$41</f>
        <v>0</v>
      </c>
      <c r="V20" s="20">
        <f>'KEEI BAU - Industry'!AL$33*'Machinery Split'!$L8*'Machinery Split'!$D$41</f>
        <v>0</v>
      </c>
      <c r="W20" s="20">
        <f>'KEEI BAU - Industry'!AM$33*'Machinery Split'!$L8*'Machinery Split'!$D$41</f>
        <v>0</v>
      </c>
      <c r="X20" s="20">
        <f>'KEEI BAU - Industry'!AN$33*'Machinery Split'!$L8*'Machinery Split'!$D$41</f>
        <v>0</v>
      </c>
      <c r="Y20" s="20">
        <f>'KEEI BAU - Industry'!AO$33*'Machinery Split'!$L8*'Machinery Split'!$D$41</f>
        <v>0</v>
      </c>
      <c r="Z20" s="20">
        <f>'KEEI BAU - Industry'!AP$33*'Machinery Split'!$L8*'Machinery Split'!$D$41</f>
        <v>0</v>
      </c>
      <c r="AA20" s="20">
        <f>'KEEI BAU - Industry'!AQ$33*'Machinery Split'!$L8*'Machinery Split'!$D$41</f>
        <v>0</v>
      </c>
      <c r="AB20" s="20">
        <f>'KEEI BAU - Industry'!AR$33*'Machinery Split'!$L8*'Machinery Split'!$D$41</f>
        <v>0</v>
      </c>
      <c r="AC20" s="20">
        <f>'KEEI BAU - Industry'!AS$33*'Machinery Split'!$L8*'Machinery Split'!$D$41</f>
        <v>0</v>
      </c>
      <c r="AD20" s="20">
        <f>'KEEI BAU - Industry'!AT$33*'Machinery Split'!$L8*'Machinery Split'!$D$41</f>
        <v>0</v>
      </c>
      <c r="AE20" s="20">
        <f>'KEEI BAU - Industry'!AU$33*'Machinery Split'!$L8*'Machinery Split'!$D$41</f>
        <v>0</v>
      </c>
      <c r="AF20" s="20">
        <f>'KEEI BAU - Industry'!AV$33*'Machinery Split'!$L8*'Machinery Split'!$D$41</f>
        <v>0</v>
      </c>
    </row>
    <row r="21" spans="1:33">
      <c r="A21" s="4" t="s">
        <v>21</v>
      </c>
      <c r="B21" s="20">
        <f>'KEEI BAU - Industry'!R$33*'Machinery Split'!$L9*'Machinery Split'!$D$41</f>
        <v>0</v>
      </c>
      <c r="C21" s="20">
        <f>'KEEI BAU - Industry'!S$33*'Machinery Split'!$L9*'Machinery Split'!$D$41</f>
        <v>0</v>
      </c>
      <c r="D21" s="20">
        <f>'KEEI BAU - Industry'!T$33*'Machinery Split'!$L9*'Machinery Split'!$D$41</f>
        <v>0</v>
      </c>
      <c r="E21" s="20">
        <f>'KEEI BAU - Industry'!U$33*'Machinery Split'!$L9*'Machinery Split'!$D$41</f>
        <v>0</v>
      </c>
      <c r="F21" s="20">
        <f>'KEEI BAU - Industry'!V$33*'Machinery Split'!$L9*'Machinery Split'!$D$41</f>
        <v>0</v>
      </c>
      <c r="G21" s="20">
        <f>'KEEI BAU - Industry'!W$33*'Machinery Split'!$L9*'Machinery Split'!$D$41</f>
        <v>0</v>
      </c>
      <c r="H21" s="20">
        <f>'KEEI BAU - Industry'!X$33*'Machinery Split'!$L9*'Machinery Split'!$D$41</f>
        <v>0</v>
      </c>
      <c r="I21" s="20">
        <f>'KEEI BAU - Industry'!Y$33*'Machinery Split'!$L9*'Machinery Split'!$D$41</f>
        <v>0</v>
      </c>
      <c r="J21" s="20">
        <f>'KEEI BAU - Industry'!Z$33*'Machinery Split'!$L9*'Machinery Split'!$D$41</f>
        <v>0</v>
      </c>
      <c r="K21" s="20">
        <f>'KEEI BAU - Industry'!AA$33*'Machinery Split'!$L9*'Machinery Split'!$D$41</f>
        <v>0</v>
      </c>
      <c r="L21" s="20">
        <f>'KEEI BAU - Industry'!AB$33*'Machinery Split'!$L9*'Machinery Split'!$D$41</f>
        <v>0</v>
      </c>
      <c r="M21" s="20">
        <f>'KEEI BAU - Industry'!AC$33*'Machinery Split'!$L9*'Machinery Split'!$D$41</f>
        <v>0</v>
      </c>
      <c r="N21" s="20">
        <f>'KEEI BAU - Industry'!AD$33*'Machinery Split'!$L9*'Machinery Split'!$D$41</f>
        <v>0</v>
      </c>
      <c r="O21" s="20">
        <f>'KEEI BAU - Industry'!AE$33*'Machinery Split'!$L9*'Machinery Split'!$D$41</f>
        <v>0</v>
      </c>
      <c r="P21" s="20">
        <f>'KEEI BAU - Industry'!AF$33*'Machinery Split'!$L9*'Machinery Split'!$D$41</f>
        <v>0</v>
      </c>
      <c r="Q21" s="20">
        <f>'KEEI BAU - Industry'!AG$33*'Machinery Split'!$L9*'Machinery Split'!$D$41</f>
        <v>0</v>
      </c>
      <c r="R21" s="20">
        <f>'KEEI BAU - Industry'!AH$33*'Machinery Split'!$L9*'Machinery Split'!$D$41</f>
        <v>0</v>
      </c>
      <c r="S21" s="20">
        <f>'KEEI BAU - Industry'!AI$33*'Machinery Split'!$L9*'Machinery Split'!$D$41</f>
        <v>0</v>
      </c>
      <c r="T21" s="20">
        <f>'KEEI BAU - Industry'!AJ$33*'Machinery Split'!$L9*'Machinery Split'!$D$41</f>
        <v>0</v>
      </c>
      <c r="U21" s="20">
        <f>'KEEI BAU - Industry'!AK$33*'Machinery Split'!$L9*'Machinery Split'!$D$41</f>
        <v>0</v>
      </c>
      <c r="V21" s="20">
        <f>'KEEI BAU - Industry'!AL$33*'Machinery Split'!$L9*'Machinery Split'!$D$41</f>
        <v>0</v>
      </c>
      <c r="W21" s="20">
        <f>'KEEI BAU - Industry'!AM$33*'Machinery Split'!$L9*'Machinery Split'!$D$41</f>
        <v>0</v>
      </c>
      <c r="X21" s="20">
        <f>'KEEI BAU - Industry'!AN$33*'Machinery Split'!$L9*'Machinery Split'!$D$41</f>
        <v>0</v>
      </c>
      <c r="Y21" s="20">
        <f>'KEEI BAU - Industry'!AO$33*'Machinery Split'!$L9*'Machinery Split'!$D$41</f>
        <v>0</v>
      </c>
      <c r="Z21" s="20">
        <f>'KEEI BAU - Industry'!AP$33*'Machinery Split'!$L9*'Machinery Split'!$D$41</f>
        <v>0</v>
      </c>
      <c r="AA21" s="20">
        <f>'KEEI BAU - Industry'!AQ$33*'Machinery Split'!$L9*'Machinery Split'!$D$41</f>
        <v>0</v>
      </c>
      <c r="AB21" s="20">
        <f>'KEEI BAU - Industry'!AR$33*'Machinery Split'!$L9*'Machinery Split'!$D$41</f>
        <v>0</v>
      </c>
      <c r="AC21" s="20">
        <f>'KEEI BAU - Industry'!AS$33*'Machinery Split'!$L9*'Machinery Split'!$D$41</f>
        <v>0</v>
      </c>
      <c r="AD21" s="20">
        <f>'KEEI BAU - Industry'!AT$33*'Machinery Split'!$L9*'Machinery Split'!$D$41</f>
        <v>0</v>
      </c>
      <c r="AE21" s="20">
        <f>'KEEI BAU - Industry'!AU$33*'Machinery Split'!$L9*'Machinery Split'!$D$41</f>
        <v>0</v>
      </c>
      <c r="AF21" s="20">
        <f>'KEEI BAU - Industry'!AV$33*'Machinery Split'!$L9*'Machinery Split'!$D$41</f>
        <v>0</v>
      </c>
    </row>
    <row r="22" spans="1:33">
      <c r="A22" s="4" t="s">
        <v>22</v>
      </c>
      <c r="B22" s="20">
        <f>'KEEI BAU - Industry'!R$33*'Machinery Split'!$L10*'Machinery Split'!$D$41</f>
        <v>0</v>
      </c>
      <c r="C22" s="20">
        <f>'KEEI BAU - Industry'!S$33*'Machinery Split'!$L10*'Machinery Split'!$D$41</f>
        <v>0</v>
      </c>
      <c r="D22" s="20">
        <f>'KEEI BAU - Industry'!T$33*'Machinery Split'!$L10*'Machinery Split'!$D$41</f>
        <v>0</v>
      </c>
      <c r="E22" s="20">
        <f>'KEEI BAU - Industry'!U$33*'Machinery Split'!$L10*'Machinery Split'!$D$41</f>
        <v>0</v>
      </c>
      <c r="F22" s="20">
        <f>'KEEI BAU - Industry'!V$33*'Machinery Split'!$L10*'Machinery Split'!$D$41</f>
        <v>0</v>
      </c>
      <c r="G22" s="20">
        <f>'KEEI BAU - Industry'!W$33*'Machinery Split'!$L10*'Machinery Split'!$D$41</f>
        <v>0</v>
      </c>
      <c r="H22" s="20">
        <f>'KEEI BAU - Industry'!X$33*'Machinery Split'!$L10*'Machinery Split'!$D$41</f>
        <v>0</v>
      </c>
      <c r="I22" s="20">
        <f>'KEEI BAU - Industry'!Y$33*'Machinery Split'!$L10*'Machinery Split'!$D$41</f>
        <v>0</v>
      </c>
      <c r="J22" s="20">
        <f>'KEEI BAU - Industry'!Z$33*'Machinery Split'!$L10*'Machinery Split'!$D$41</f>
        <v>0</v>
      </c>
      <c r="K22" s="20">
        <f>'KEEI BAU - Industry'!AA$33*'Machinery Split'!$L10*'Machinery Split'!$D$41</f>
        <v>0</v>
      </c>
      <c r="L22" s="20">
        <f>'KEEI BAU - Industry'!AB$33*'Machinery Split'!$L10*'Machinery Split'!$D$41</f>
        <v>0</v>
      </c>
      <c r="M22" s="20">
        <f>'KEEI BAU - Industry'!AC$33*'Machinery Split'!$L10*'Machinery Split'!$D$41</f>
        <v>0</v>
      </c>
      <c r="N22" s="20">
        <f>'KEEI BAU - Industry'!AD$33*'Machinery Split'!$L10*'Machinery Split'!$D$41</f>
        <v>0</v>
      </c>
      <c r="O22" s="20">
        <f>'KEEI BAU - Industry'!AE$33*'Machinery Split'!$L10*'Machinery Split'!$D$41</f>
        <v>0</v>
      </c>
      <c r="P22" s="20">
        <f>'KEEI BAU - Industry'!AF$33*'Machinery Split'!$L10*'Machinery Split'!$D$41</f>
        <v>0</v>
      </c>
      <c r="Q22" s="20">
        <f>'KEEI BAU - Industry'!AG$33*'Machinery Split'!$L10*'Machinery Split'!$D$41</f>
        <v>0</v>
      </c>
      <c r="R22" s="20">
        <f>'KEEI BAU - Industry'!AH$33*'Machinery Split'!$L10*'Machinery Split'!$D$41</f>
        <v>0</v>
      </c>
      <c r="S22" s="20">
        <f>'KEEI BAU - Industry'!AI$33*'Machinery Split'!$L10*'Machinery Split'!$D$41</f>
        <v>0</v>
      </c>
      <c r="T22" s="20">
        <f>'KEEI BAU - Industry'!AJ$33*'Machinery Split'!$L10*'Machinery Split'!$D$41</f>
        <v>0</v>
      </c>
      <c r="U22" s="20">
        <f>'KEEI BAU - Industry'!AK$33*'Machinery Split'!$L10*'Machinery Split'!$D$41</f>
        <v>0</v>
      </c>
      <c r="V22" s="20">
        <f>'KEEI BAU - Industry'!AL$33*'Machinery Split'!$L10*'Machinery Split'!$D$41</f>
        <v>0</v>
      </c>
      <c r="W22" s="20">
        <f>'KEEI BAU - Industry'!AM$33*'Machinery Split'!$L10*'Machinery Split'!$D$41</f>
        <v>0</v>
      </c>
      <c r="X22" s="20">
        <f>'KEEI BAU - Industry'!AN$33*'Machinery Split'!$L10*'Machinery Split'!$D$41</f>
        <v>0</v>
      </c>
      <c r="Y22" s="20">
        <f>'KEEI BAU - Industry'!AO$33*'Machinery Split'!$L10*'Machinery Split'!$D$41</f>
        <v>0</v>
      </c>
      <c r="Z22" s="20">
        <f>'KEEI BAU - Industry'!AP$33*'Machinery Split'!$L10*'Machinery Split'!$D$41</f>
        <v>0</v>
      </c>
      <c r="AA22" s="20">
        <f>'KEEI BAU - Industry'!AQ$33*'Machinery Split'!$L10*'Machinery Split'!$D$41</f>
        <v>0</v>
      </c>
      <c r="AB22" s="20">
        <f>'KEEI BAU - Industry'!AR$33*'Machinery Split'!$L10*'Machinery Split'!$D$41</f>
        <v>0</v>
      </c>
      <c r="AC22" s="20">
        <f>'KEEI BAU - Industry'!AS$33*'Machinery Split'!$L10*'Machinery Split'!$D$41</f>
        <v>0</v>
      </c>
      <c r="AD22" s="20">
        <f>'KEEI BAU - Industry'!AT$33*'Machinery Split'!$L10*'Machinery Split'!$D$41</f>
        <v>0</v>
      </c>
      <c r="AE22" s="20">
        <f>'KEEI BAU - Industry'!AU$33*'Machinery Split'!$L10*'Machinery Split'!$D$41</f>
        <v>0</v>
      </c>
      <c r="AF22" s="20">
        <f>'KEEI BAU - Industry'!AV$33*'Machinery Split'!$L10*'Machinery Split'!$D$41</f>
        <v>0</v>
      </c>
    </row>
    <row r="23" spans="1:33">
      <c r="A23" s="4" t="s">
        <v>23</v>
      </c>
      <c r="B23" s="179">
        <f>'KEEI BAU - Industry'!R$37*'Others Split'!$D$47*'Others Split'!$L$14</f>
        <v>9269137256563.3652</v>
      </c>
      <c r="C23" s="179">
        <f>'KEEI BAU - Industry'!S$37*'Others Split'!$D$47*'Others Split'!$L$14</f>
        <v>9474785233099.2461</v>
      </c>
      <c r="D23" s="179">
        <f>'KEEI BAU - Industry'!T$37*'Others Split'!$D$47*'Others Split'!$L$14</f>
        <v>9680433209635.125</v>
      </c>
      <c r="E23" s="179">
        <f>'KEEI BAU - Industry'!U$37*'Others Split'!$D$47*'Others Split'!$L$14</f>
        <v>9886081186171.0039</v>
      </c>
      <c r="F23" s="179">
        <f>'KEEI BAU - Industry'!V$37*'Others Split'!$D$47*'Others Split'!$L$14</f>
        <v>10091729162706.885</v>
      </c>
      <c r="G23" s="179">
        <f>'KEEI BAU - Industry'!W$37*'Others Split'!$D$47*'Others Split'!$L$14</f>
        <v>10297377139242.764</v>
      </c>
      <c r="H23" s="179">
        <f>'KEEI BAU - Industry'!X$37*'Others Split'!$D$47*'Others Split'!$L$14</f>
        <v>10392410422054.754</v>
      </c>
      <c r="I23" s="179">
        <f>'KEEI BAU - Industry'!Y$37*'Others Split'!$D$47*'Others Split'!$L$14</f>
        <v>10487443704866.713</v>
      </c>
      <c r="J23" s="179">
        <f>'KEEI BAU - Industry'!Z$37*'Others Split'!$D$47*'Others Split'!$L$14</f>
        <v>10582476987678.674</v>
      </c>
      <c r="K23" s="179">
        <f>'KEEI BAU - Industry'!AA$37*'Others Split'!$D$47*'Others Split'!$L$14</f>
        <v>10677510270490.635</v>
      </c>
      <c r="L23" s="179">
        <f>'KEEI BAU - Industry'!AB$37*'Others Split'!$D$47*'Others Split'!$L$14</f>
        <v>10772543553302.613</v>
      </c>
      <c r="M23" s="179">
        <f>'KEEI BAU - Industry'!AC$37*'Others Split'!$D$47*'Others Split'!$L$14</f>
        <v>10840108744404.785</v>
      </c>
      <c r="N23" s="179">
        <f>'KEEI BAU - Industry'!AD$37*'Others Split'!$D$47*'Others Split'!$L$14</f>
        <v>10907673935506.975</v>
      </c>
      <c r="O23" s="179">
        <f>'KEEI BAU - Industry'!AE$37*'Others Split'!$D$47*'Others Split'!$L$14</f>
        <v>10975239126609.168</v>
      </c>
      <c r="P23" s="179">
        <f>'KEEI BAU - Industry'!AF$37*'Others Split'!$D$47*'Others Split'!$L$14</f>
        <v>11042804317711.357</v>
      </c>
      <c r="Q23" s="179">
        <f>'KEEI BAU - Industry'!AG$37*'Others Split'!$D$47*'Others Split'!$L$14</f>
        <v>11110369508813.543</v>
      </c>
      <c r="R23" s="179">
        <f>'KEEI BAU - Industry'!AH$37*'Others Split'!$D$47*'Others Split'!$L$14</f>
        <v>11163411341080.709</v>
      </c>
      <c r="S23" s="179">
        <f>'KEEI BAU - Industry'!AI$37*'Others Split'!$D$47*'Others Split'!$L$14</f>
        <v>11216453173347.83</v>
      </c>
      <c r="T23" s="179">
        <f>'KEEI BAU - Industry'!AJ$37*'Others Split'!$D$47*'Others Split'!$L$14</f>
        <v>11269495005614.971</v>
      </c>
      <c r="U23" s="179">
        <f>'KEEI BAU - Industry'!AK$37*'Others Split'!$D$47*'Others Split'!$L$14</f>
        <v>11322536837882.111</v>
      </c>
      <c r="V23" s="179">
        <f>'KEEI BAU - Industry'!AL$37*'Others Split'!$D$47*'Others Split'!$L$14</f>
        <v>11375578670149.234</v>
      </c>
      <c r="W23" s="179">
        <f>'KEEI BAU - Industry'!AM$37*'Others Split'!$D$47*'Others Split'!$L$14</f>
        <v>11447984980863.111</v>
      </c>
      <c r="X23" s="179">
        <f>'KEEI BAU - Industry'!AN$37*'Others Split'!$D$47*'Others Split'!$L$14</f>
        <v>11507188238090.572</v>
      </c>
      <c r="Y23" s="179">
        <f>'KEEI BAU - Industry'!AO$37*'Others Split'!$D$47*'Others Split'!$L$14</f>
        <v>11566391495318.051</v>
      </c>
      <c r="Z23" s="179">
        <f>'KEEI BAU - Industry'!AP$37*'Others Split'!$D$47*'Others Split'!$L$14</f>
        <v>11625594752545.51</v>
      </c>
      <c r="AA23" s="179">
        <f>'KEEI BAU - Industry'!AQ$37*'Others Split'!$D$47*'Others Split'!$L$14</f>
        <v>11684798009772.967</v>
      </c>
      <c r="AB23" s="179">
        <f>'KEEI BAU - Industry'!AR$37*'Others Split'!$D$47*'Others Split'!$L$14</f>
        <v>11744001267000.428</v>
      </c>
      <c r="AC23" s="179">
        <f>'KEEI BAU - Industry'!AS$37*'Others Split'!$D$47*'Others Split'!$L$14</f>
        <v>11803204524227.906</v>
      </c>
      <c r="AD23" s="179">
        <f>'KEEI BAU - Industry'!AT$37*'Others Split'!$D$47*'Others Split'!$L$14</f>
        <v>11862407781455.365</v>
      </c>
      <c r="AE23" s="179">
        <f>'KEEI BAU - Industry'!AU$37*'Others Split'!$D$47*'Others Split'!$L$14</f>
        <v>11921611038682.824</v>
      </c>
      <c r="AF23" s="179">
        <f>'KEEI BAU - Industry'!AV$37*'Others Split'!$D$47*'Others Split'!$L$14</f>
        <v>11980814295910.303</v>
      </c>
      <c r="AG23" s="179"/>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79">
        <f>'KEEI BAU - Industry'!R$37*'Others Split'!$D$47*'Others Split'!$L$15</f>
        <v>1115868204049.4556</v>
      </c>
      <c r="C26" s="179">
        <f>'KEEI BAU - Industry'!S$37*'Others Split'!$D$47*'Others Split'!$L$15</f>
        <v>1140625204824.3667</v>
      </c>
      <c r="D26" s="179">
        <f>'KEEI BAU - Industry'!T$37*'Others Split'!$D$47*'Others Split'!$L$15</f>
        <v>1165382205599.2781</v>
      </c>
      <c r="E26" s="179">
        <f>'KEEI BAU - Industry'!U$37*'Others Split'!$D$47*'Others Split'!$L$15</f>
        <v>1190139206374.189</v>
      </c>
      <c r="F26" s="179">
        <f>'KEEI BAU - Industry'!V$37*'Others Split'!$D$47*'Others Split'!$L$15</f>
        <v>1214896207149.1001</v>
      </c>
      <c r="G26" s="179">
        <f>'KEEI BAU - Industry'!W$37*'Others Split'!$D$47*'Others Split'!$L$15</f>
        <v>1239653207924.011</v>
      </c>
      <c r="H26" s="179">
        <f>'KEEI BAU - Industry'!X$37*'Others Split'!$D$47*'Others Split'!$L$15</f>
        <v>1251093821616.6448</v>
      </c>
      <c r="I26" s="179">
        <f>'KEEI BAU - Industry'!Y$37*'Others Split'!$D$47*'Others Split'!$L$15</f>
        <v>1262534435309.2747</v>
      </c>
      <c r="J26" s="179">
        <f>'KEEI BAU - Industry'!Z$37*'Others Split'!$D$47*'Others Split'!$L$15</f>
        <v>1273975049001.9048</v>
      </c>
      <c r="K26" s="179">
        <f>'KEEI BAU - Industry'!AA$37*'Others Split'!$D$47*'Others Split'!$L$15</f>
        <v>1285415662694.5349</v>
      </c>
      <c r="L26" s="179">
        <f>'KEEI BAU - Industry'!AB$37*'Others Split'!$D$47*'Others Split'!$L$15</f>
        <v>1296856276387.1672</v>
      </c>
      <c r="M26" s="179">
        <f>'KEEI BAU - Industry'!AC$37*'Others Split'!$D$47*'Others Split'!$L$15</f>
        <v>1304990134627.1079</v>
      </c>
      <c r="N26" s="179">
        <f>'KEEI BAU - Industry'!AD$37*'Others Split'!$D$47*'Others Split'!$L$15</f>
        <v>1313123992867.0508</v>
      </c>
      <c r="O26" s="179">
        <f>'KEEI BAU - Industry'!AE$37*'Others Split'!$D$47*'Others Split'!$L$15</f>
        <v>1321257851106.9937</v>
      </c>
      <c r="P26" s="179">
        <f>'KEEI BAU - Industry'!AF$37*'Others Split'!$D$47*'Others Split'!$L$15</f>
        <v>1329391709346.9365</v>
      </c>
      <c r="Q26" s="179">
        <f>'KEEI BAU - Industry'!AG$37*'Others Split'!$D$47*'Others Split'!$L$15</f>
        <v>1337525567586.8789</v>
      </c>
      <c r="R26" s="179">
        <f>'KEEI BAU - Industry'!AH$37*'Others Split'!$D$47*'Others Split'!$L$15</f>
        <v>1343911026392.0708</v>
      </c>
      <c r="S26" s="179">
        <f>'KEEI BAU - Industry'!AI$37*'Others Split'!$D$47*'Others Split'!$L$15</f>
        <v>1350296485197.2573</v>
      </c>
      <c r="T26" s="179">
        <f>'KEEI BAU - Industry'!AJ$37*'Others Split'!$D$47*'Others Split'!$L$15</f>
        <v>1356681944002.446</v>
      </c>
      <c r="U26" s="179">
        <f>'KEEI BAU - Industry'!AK$37*'Others Split'!$D$47*'Others Split'!$L$15</f>
        <v>1363067402807.635</v>
      </c>
      <c r="V26" s="179">
        <f>'KEEI BAU - Industry'!AL$37*'Others Split'!$D$47*'Others Split'!$L$15</f>
        <v>1369452861612.8218</v>
      </c>
      <c r="W26" s="179">
        <f>'KEEI BAU - Industry'!AM$37*'Others Split'!$D$47*'Others Split'!$L$15</f>
        <v>1378169519664.3499</v>
      </c>
      <c r="X26" s="179">
        <f>'KEEI BAU - Industry'!AN$37*'Others Split'!$D$47*'Others Split'!$L$15</f>
        <v>1385296723684.2822</v>
      </c>
      <c r="Y26" s="179">
        <f>'KEEI BAU - Industry'!AO$37*'Others Split'!$D$47*'Others Split'!$L$15</f>
        <v>1392423927704.2168</v>
      </c>
      <c r="Z26" s="179">
        <f>'KEEI BAU - Industry'!AP$37*'Others Split'!$D$47*'Others Split'!$L$15</f>
        <v>1399551131724.1492</v>
      </c>
      <c r="AA26" s="179">
        <f>'KEEI BAU - Industry'!AQ$37*'Others Split'!$D$47*'Others Split'!$L$15</f>
        <v>1406678335744.0813</v>
      </c>
      <c r="AB26" s="179">
        <f>'KEEI BAU - Industry'!AR$37*'Others Split'!$D$47*'Others Split'!$L$15</f>
        <v>1413805539764.0137</v>
      </c>
      <c r="AC26" s="179">
        <f>'KEEI BAU - Industry'!AS$37*'Others Split'!$D$47*'Others Split'!$L$15</f>
        <v>1420932743783.9485</v>
      </c>
      <c r="AD26" s="179">
        <f>'KEEI BAU - Industry'!AT$37*'Others Split'!$D$47*'Others Split'!$L$15</f>
        <v>1428059947803.8806</v>
      </c>
      <c r="AE26" s="179">
        <f>'KEEI BAU - Industry'!AU$37*'Others Split'!$D$47*'Others Split'!$L$15</f>
        <v>1435187151823.813</v>
      </c>
      <c r="AF26" s="179">
        <f>'KEEI BAU - Industry'!AV$37*'Others Split'!$D$47*'Others Split'!$L$15</f>
        <v>1442314355843.7476</v>
      </c>
    </row>
  </sheetData>
  <phoneticPr fontId="34"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B2" sqref="B2:AF26"/>
    </sheetView>
  </sheetViews>
  <sheetFormatPr defaultColWidth="9.08984375" defaultRowHeight="14.5"/>
  <cols>
    <col min="1" max="1" width="39.90625" style="4" customWidth="1"/>
    <col min="2" max="2" width="22" style="4" bestFit="1" customWidth="1"/>
    <col min="3" max="33" width="12.54296875"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Industry'!R37*'Others Split'!$D$48*'Others Split'!$M$6</f>
        <v>350727016153.76312</v>
      </c>
      <c r="C2" s="20">
        <f>'KEEI BAU - Industry'!S37*'Others Split'!$D$48*'Others Split'!$M$6</f>
        <v>358508355364.96277</v>
      </c>
      <c r="D2" s="20">
        <f>'KEEI BAU - Industry'!T37*'Others Split'!$D$48*'Others Split'!$M$6</f>
        <v>366289694576.16241</v>
      </c>
      <c r="E2" s="20">
        <f>'KEEI BAU - Industry'!U37*'Others Split'!$D$48*'Others Split'!$M$6</f>
        <v>374071033787.36206</v>
      </c>
      <c r="F2" s="20">
        <f>'KEEI BAU - Industry'!V37*'Others Split'!$D$48*'Others Split'!$M$6</f>
        <v>381852372998.56171</v>
      </c>
      <c r="G2" s="20">
        <f>'KEEI BAU - Industry'!W37*'Others Split'!$D$48*'Others Split'!$M$6</f>
        <v>389633712209.76141</v>
      </c>
      <c r="H2" s="20">
        <f>'KEEI BAU - Industry'!X37*'Others Split'!$D$48*'Others Split'!$M$6</f>
        <v>393229595925.08179</v>
      </c>
      <c r="I2" s="20">
        <f>'KEEI BAU - Industry'!Y37*'Others Split'!$D$48*'Others Split'!$M$6</f>
        <v>396825479640.40106</v>
      </c>
      <c r="J2" s="20">
        <f>'KEEI BAU - Industry'!Z37*'Others Split'!$D$48*'Others Split'!$M$6</f>
        <v>400421363355.7204</v>
      </c>
      <c r="K2" s="20">
        <f>'KEEI BAU - Industry'!AA37*'Others Split'!$D$48*'Others Split'!$M$6</f>
        <v>404017247071.03967</v>
      </c>
      <c r="L2" s="20">
        <f>'KEEI BAU - Industry'!AB37*'Others Split'!$D$48*'Others Split'!$M$6</f>
        <v>407613130786.35968</v>
      </c>
      <c r="M2" s="20">
        <f>'KEEI BAU - Industry'!AC37*'Others Split'!$D$48*'Others Split'!$M$6</f>
        <v>410169672696.91815</v>
      </c>
      <c r="N2" s="20">
        <f>'KEEI BAU - Industry'!AD37*'Others Split'!$D$48*'Others Split'!$M$6</f>
        <v>412726214607.47742</v>
      </c>
      <c r="O2" s="20">
        <f>'KEEI BAU - Industry'!AE37*'Others Split'!$D$48*'Others Split'!$M$6</f>
        <v>415282756518.03662</v>
      </c>
      <c r="P2" s="20">
        <f>'KEEI BAU - Industry'!AF37*'Others Split'!$D$48*'Others Split'!$M$6</f>
        <v>417839298428.59583</v>
      </c>
      <c r="Q2" s="20">
        <f>'KEEI BAU - Industry'!AG37*'Others Split'!$D$48*'Others Split'!$M$6</f>
        <v>420395840339.15491</v>
      </c>
      <c r="R2" s="20">
        <f>'KEEI BAU - Industry'!AH37*'Others Split'!$D$48*'Others Split'!$M$6</f>
        <v>422402845203.52008</v>
      </c>
      <c r="S2" s="20">
        <f>'KEEI BAU - Industry'!AI37*'Others Split'!$D$48*'Others Split'!$M$6</f>
        <v>424409850067.88354</v>
      </c>
      <c r="T2" s="20">
        <f>'KEEI BAU - Industry'!AJ37*'Others Split'!$D$48*'Others Split'!$M$6</f>
        <v>426416854932.24786</v>
      </c>
      <c r="U2" s="20">
        <f>'KEEI BAU - Industry'!AK37*'Others Split'!$D$48*'Others Split'!$M$6</f>
        <v>428423859796.61212</v>
      </c>
      <c r="V2" s="20">
        <f>'KEEI BAU - Industry'!AL37*'Others Split'!$D$48*'Others Split'!$M$6</f>
        <v>430430864660.97571</v>
      </c>
      <c r="W2" s="20">
        <f>'KEEI BAU - Industry'!AM37*'Others Split'!$D$48*'Others Split'!$M$6</f>
        <v>433170585586.93335</v>
      </c>
      <c r="X2" s="20">
        <f>'KEEI BAU - Industry'!AN37*'Others Split'!$D$48*'Others Split'!$M$6</f>
        <v>435410727379.98615</v>
      </c>
      <c r="Y2" s="20">
        <f>'KEEI BAU - Industry'!AO37*'Others Split'!$D$48*'Others Split'!$M$6</f>
        <v>437650869173.03973</v>
      </c>
      <c r="Z2" s="20">
        <f>'KEEI BAU - Industry'!AP37*'Others Split'!$D$48*'Others Split'!$M$6</f>
        <v>439891010966.09253</v>
      </c>
      <c r="AA2" s="20">
        <f>'KEEI BAU - Industry'!AQ37*'Others Split'!$D$48*'Others Split'!$M$6</f>
        <v>442131152759.14532</v>
      </c>
      <c r="AB2" s="20">
        <f>'KEEI BAU - Industry'!AR37*'Others Split'!$D$48*'Others Split'!$M$6</f>
        <v>444371294552.19812</v>
      </c>
      <c r="AC2" s="20">
        <f>'KEEI BAU - Industry'!AS37*'Others Split'!$D$48*'Others Split'!$M$6</f>
        <v>446611436345.25171</v>
      </c>
      <c r="AD2" s="20">
        <f>'KEEI BAU - Industry'!AT37*'Others Split'!$D$48*'Others Split'!$M$6</f>
        <v>448851578138.3045</v>
      </c>
      <c r="AE2" s="20">
        <f>'KEEI BAU - Industry'!AU37*'Others Split'!$D$48*'Others Split'!$M$6</f>
        <v>451091719931.3573</v>
      </c>
      <c r="AF2" s="20">
        <f>'KEEI BAU - Industry'!AV37*'Others Split'!$D$48*'Others Split'!$M$6</f>
        <v>453331861724.41089</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f>-'2019 KESIS Energy Balance'!X37*About!C70/1000*(1+'KEEI BAU - Oil Supply'!R9)</f>
        <v>139126610879.03522</v>
      </c>
      <c r="C4" s="20">
        <f>B4*(1+'KEEI BAU - Oil Supply'!S9)</f>
        <v>134180545787.83896</v>
      </c>
      <c r="D4" s="20">
        <f>C4*(1+'KEEI BAU - Oil Supply'!T9)</f>
        <v>129234480696.64418</v>
      </c>
      <c r="E4" s="20">
        <f>D4*(1+'KEEI BAU - Oil Supply'!U9)</f>
        <v>124288415605.44939</v>
      </c>
      <c r="F4" s="20">
        <f>E4*(1+'KEEI BAU - Oil Supply'!V9)</f>
        <v>119342350514.25461</v>
      </c>
      <c r="G4" s="20">
        <f>F4*(1+'KEEI BAU - Oil Supply'!W9)</f>
        <v>114396285423.05949</v>
      </c>
      <c r="H4" s="20">
        <f>G4*(1+'KEEI BAU - Oil Supply'!X9)</f>
        <v>114730348973.88715</v>
      </c>
      <c r="I4" s="20">
        <f>H4*(1+'KEEI BAU - Oil Supply'!Y9)</f>
        <v>115064412524.71483</v>
      </c>
      <c r="J4" s="20">
        <f>I4*(1+'KEEI BAU - Oil Supply'!Z9)</f>
        <v>115398476075.54242</v>
      </c>
      <c r="K4" s="20">
        <f>J4*(1+'KEEI BAU - Oil Supply'!AA9)</f>
        <v>115732539626.3701</v>
      </c>
      <c r="L4" s="20">
        <f>K4*(1+'KEEI BAU - Oil Supply'!AB9)</f>
        <v>116066603177.19768</v>
      </c>
      <c r="M4" s="20">
        <f>L4*(1+'KEEI BAU - Oil Supply'!AC9)</f>
        <v>116006162251.38039</v>
      </c>
      <c r="N4" s="20">
        <f>M4*(1+'KEEI BAU - Oil Supply'!AD9)</f>
        <v>115945721325.56308</v>
      </c>
      <c r="O4" s="20">
        <f>N4*(1+'KEEI BAU - Oil Supply'!AE9)</f>
        <v>115885280399.74576</v>
      </c>
      <c r="P4" s="20">
        <f>O4*(1+'KEEI BAU - Oil Supply'!AF9)</f>
        <v>115824839473.92844</v>
      </c>
      <c r="Q4" s="20">
        <f>P4*(1+'KEEI BAU - Oil Supply'!AG9)</f>
        <v>115764398548.1111</v>
      </c>
      <c r="R4" s="20">
        <f>Q4*(1+'KEEI BAU - Oil Supply'!AH9)</f>
        <v>115508434868.29439</v>
      </c>
      <c r="S4" s="20">
        <f>R4*(1+'KEEI BAU - Oil Supply'!AI9)</f>
        <v>115252471188.47769</v>
      </c>
      <c r="T4" s="20">
        <f>S4*(1+'KEEI BAU - Oil Supply'!AJ9)</f>
        <v>114996507508.661</v>
      </c>
      <c r="U4" s="20">
        <f>T4*(1+'KEEI BAU - Oil Supply'!AK9)</f>
        <v>114740543828.84428</v>
      </c>
      <c r="V4" s="20">
        <f>U4*(1+'KEEI BAU - Oil Supply'!AL9)</f>
        <v>114484580149.02759</v>
      </c>
      <c r="W4" s="20">
        <f>V4*(1+'KEEI BAU - Oil Supply'!AM9)</f>
        <v>114489313474.5434</v>
      </c>
      <c r="X4" s="20">
        <f>W4*(1+'KEEI BAU - Oil Supply'!AN9)</f>
        <v>114316298841.87793</v>
      </c>
      <c r="Y4" s="20">
        <f>X4*(1+'KEEI BAU - Oil Supply'!AO9)</f>
        <v>114143284209.21246</v>
      </c>
      <c r="Z4" s="20">
        <f>Y4*(1+'KEEI BAU - Oil Supply'!AP9)</f>
        <v>113970269576.54706</v>
      </c>
      <c r="AA4" s="20">
        <f>Z4*(1+'KEEI BAU - Oil Supply'!AQ9)</f>
        <v>113797254943.88159</v>
      </c>
      <c r="AB4" s="20">
        <f>AA4*(1+'KEEI BAU - Oil Supply'!AR9)</f>
        <v>113624240311.21613</v>
      </c>
      <c r="AC4" s="20">
        <f>AB4*(1+'KEEI BAU - Oil Supply'!AS9)</f>
        <v>113451225678.55066</v>
      </c>
      <c r="AD4" s="20">
        <f>AC4*(1+'KEEI BAU - Oil Supply'!AT9)</f>
        <v>113278211045.88521</v>
      </c>
      <c r="AE4" s="20">
        <f>AD4*(1+'KEEI BAU - Oil Supply'!AU9)</f>
        <v>113105196413.21974</v>
      </c>
      <c r="AF4" s="20">
        <f>AE4*(1+'KEEI BAU - Oil Supply'!AV9)</f>
        <v>112932181780.55429</v>
      </c>
    </row>
    <row r="5" spans="1:35">
      <c r="A5" s="4" t="s">
        <v>5</v>
      </c>
      <c r="B5" s="20">
        <f>'KEEI BAU - Industry'!R$37*'Others Split'!$D$48*'Others Split'!$M$7</f>
        <v>128866512572.49394</v>
      </c>
      <c r="C5" s="20">
        <f>'KEEI BAU - Industry'!S$37*'Others Split'!$D$48*'Others Split'!$M$7</f>
        <v>131725585301.72812</v>
      </c>
      <c r="D5" s="20">
        <f>'KEEI BAU - Industry'!T$37*'Others Split'!$D$48*'Others Split'!$M$7</f>
        <v>134584658030.96231</v>
      </c>
      <c r="E5" s="20">
        <f>'KEEI BAU - Industry'!U$37*'Others Split'!$D$48*'Others Split'!$M$7</f>
        <v>137443730760.1965</v>
      </c>
      <c r="F5" s="20">
        <f>'KEEI BAU - Industry'!V$37*'Others Split'!$D$48*'Others Split'!$M$7</f>
        <v>140302803489.43066</v>
      </c>
      <c r="G5" s="20">
        <f>'KEEI BAU - Industry'!W$37*'Others Split'!$D$48*'Others Split'!$M$7</f>
        <v>143161876218.66486</v>
      </c>
      <c r="H5" s="20">
        <f>'KEEI BAU - Industry'!X$37*'Others Split'!$D$48*'Others Split'!$M$7</f>
        <v>144483100340.75076</v>
      </c>
      <c r="I5" s="20">
        <f>'KEEI BAU - Industry'!Y$37*'Others Split'!$D$48*'Others Split'!$M$7</f>
        <v>145804324462.83624</v>
      </c>
      <c r="J5" s="20">
        <f>'KEEI BAU - Industry'!Z$37*'Others Split'!$D$48*'Others Split'!$M$7</f>
        <v>147125548584.92175</v>
      </c>
      <c r="K5" s="20">
        <f>'KEEI BAU - Industry'!AA$37*'Others Split'!$D$48*'Others Split'!$M$7</f>
        <v>148446772707.00723</v>
      </c>
      <c r="L5" s="20">
        <f>'KEEI BAU - Industry'!AB$37*'Others Split'!$D$48*'Others Split'!$M$7</f>
        <v>149767996829.09299</v>
      </c>
      <c r="M5" s="20">
        <f>'KEEI BAU - Industry'!AC$37*'Others Split'!$D$48*'Others Split'!$M$7</f>
        <v>150707338895.95749</v>
      </c>
      <c r="N5" s="20">
        <f>'KEEI BAU - Industry'!AD$37*'Others Split'!$D$48*'Others Split'!$M$7</f>
        <v>151646680962.82227</v>
      </c>
      <c r="O5" s="20">
        <f>'KEEI BAU - Industry'!AE$37*'Others Split'!$D$48*'Others Split'!$M$7</f>
        <v>152586023029.68701</v>
      </c>
      <c r="P5" s="20">
        <f>'KEEI BAU - Industry'!AF$37*'Others Split'!$D$48*'Others Split'!$M$7</f>
        <v>153525365096.55179</v>
      </c>
      <c r="Q5" s="20">
        <f>'KEEI BAU - Industry'!AG$37*'Others Split'!$D$48*'Others Split'!$M$7</f>
        <v>154464707163.41647</v>
      </c>
      <c r="R5" s="20">
        <f>'KEEI BAU - Industry'!AH$37*'Others Split'!$D$48*'Others Split'!$M$7</f>
        <v>155202134580.39478</v>
      </c>
      <c r="S5" s="20">
        <f>'KEEI BAU - Industry'!AI$37*'Others Split'!$D$48*'Others Split'!$M$7</f>
        <v>155939561997.37244</v>
      </c>
      <c r="T5" s="20">
        <f>'KEEI BAU - Industry'!AJ$37*'Others Split'!$D$48*'Others Split'!$M$7</f>
        <v>156676989414.3504</v>
      </c>
      <c r="U5" s="20">
        <f>'KEEI BAU - Industry'!AK$37*'Others Split'!$D$48*'Others Split'!$M$7</f>
        <v>157414416831.32834</v>
      </c>
      <c r="V5" s="20">
        <f>'KEEI BAU - Industry'!AL$37*'Others Split'!$D$48*'Others Split'!$M$7</f>
        <v>158151844248.30603</v>
      </c>
      <c r="W5" s="20">
        <f>'KEEI BAU - Industry'!AM$37*'Others Split'!$D$48*'Others Split'!$M$7</f>
        <v>159158491198.46646</v>
      </c>
      <c r="X5" s="20">
        <f>'KEEI BAU - Industry'!AN$37*'Others Split'!$D$48*'Others Split'!$M$7</f>
        <v>159981579376.00238</v>
      </c>
      <c r="Y5" s="20">
        <f>'KEEI BAU - Industry'!AO$37*'Others Split'!$D$48*'Others Split'!$M$7</f>
        <v>160804667553.53857</v>
      </c>
      <c r="Z5" s="20">
        <f>'KEEI BAU - Industry'!AP$37*'Others Split'!$D$48*'Others Split'!$M$7</f>
        <v>161627755731.07449</v>
      </c>
      <c r="AA5" s="20">
        <f>'KEEI BAU - Industry'!AQ$37*'Others Split'!$D$48*'Others Split'!$M$7</f>
        <v>162450843908.61038</v>
      </c>
      <c r="AB5" s="20">
        <f>'KEEI BAU - Industry'!AR$37*'Others Split'!$D$48*'Others Split'!$M$7</f>
        <v>163273932086.1463</v>
      </c>
      <c r="AC5" s="20">
        <f>'KEEI BAU - Industry'!AS$37*'Others Split'!$D$48*'Others Split'!$M$7</f>
        <v>164097020263.6825</v>
      </c>
      <c r="AD5" s="20">
        <f>'KEEI BAU - Industry'!AT$37*'Others Split'!$D$48*'Others Split'!$M$7</f>
        <v>164920108441.21838</v>
      </c>
      <c r="AE5" s="20">
        <f>'KEEI BAU - Industry'!AU$37*'Others Split'!$D$48*'Others Split'!$M$7</f>
        <v>165743196618.7543</v>
      </c>
      <c r="AF5" s="20">
        <f>'KEEI BAU - Industry'!AV$37*'Others Split'!$D$48*'Others Split'!$M$7</f>
        <v>166566284796.2905</v>
      </c>
    </row>
    <row r="6" spans="1:35">
      <c r="A6" s="4" t="s">
        <v>6</v>
      </c>
      <c r="B6" s="20">
        <f>'KEEI BAU - Industry'!R$37*'Others Split'!$D$48*'Others Split'!$M$8</f>
        <v>1459611717669.1831</v>
      </c>
      <c r="C6" s="20">
        <f>'KEEI BAU - Industry'!S$37*'Others Split'!$D$48*'Others Split'!$M$8</f>
        <v>1491995119485.1594</v>
      </c>
      <c r="D6" s="20">
        <f>'KEEI BAU - Industry'!T$37*'Others Split'!$D$48*'Others Split'!$M$8</f>
        <v>1524378521301.1357</v>
      </c>
      <c r="E6" s="20">
        <f>'KEEI BAU - Industry'!U$37*'Others Split'!$D$48*'Others Split'!$M$8</f>
        <v>1556761923117.1121</v>
      </c>
      <c r="F6" s="20">
        <f>'KEEI BAU - Industry'!V$37*'Others Split'!$D$48*'Others Split'!$M$8</f>
        <v>1589145324933.0881</v>
      </c>
      <c r="G6" s="20">
        <f>'KEEI BAU - Industry'!W$37*'Others Split'!$D$48*'Others Split'!$M$8</f>
        <v>1621528726749.0647</v>
      </c>
      <c r="H6" s="20">
        <f>'KEEI BAU - Industry'!X$37*'Others Split'!$D$48*'Others Split'!$M$8</f>
        <v>1636493624702.51</v>
      </c>
      <c r="I6" s="20">
        <f>'KEEI BAU - Industry'!Y$37*'Others Split'!$D$48*'Others Split'!$M$8</f>
        <v>1651458522655.9507</v>
      </c>
      <c r="J6" s="20">
        <f>'KEEI BAU - Industry'!Z$37*'Others Split'!$D$48*'Others Split'!$M$8</f>
        <v>1666423420609.3914</v>
      </c>
      <c r="K6" s="20">
        <f>'KEEI BAU - Industry'!AA$37*'Others Split'!$D$48*'Others Split'!$M$8</f>
        <v>1681388318562.832</v>
      </c>
      <c r="L6" s="20">
        <f>'KEEI BAU - Industry'!AB$37*'Others Split'!$D$48*'Others Split'!$M$8</f>
        <v>1696353216516.2759</v>
      </c>
      <c r="M6" s="20">
        <f>'KEEI BAU - Industry'!AC$37*'Others Split'!$D$48*'Others Split'!$M$8</f>
        <v>1706992712071.2107</v>
      </c>
      <c r="N6" s="20">
        <f>'KEEI BAU - Industry'!AD$37*'Others Split'!$D$48*'Others Split'!$M$8</f>
        <v>1717632207626.1487</v>
      </c>
      <c r="O6" s="20">
        <f>'KEEI BAU - Industry'!AE$37*'Others Split'!$D$48*'Others Split'!$M$8</f>
        <v>1728271703181.0867</v>
      </c>
      <c r="P6" s="20">
        <f>'KEEI BAU - Industry'!AF$37*'Others Split'!$D$48*'Others Split'!$M$8</f>
        <v>1738911198736.0247</v>
      </c>
      <c r="Q6" s="20">
        <f>'KEEI BAU - Industry'!AG$37*'Others Split'!$D$48*'Others Split'!$M$8</f>
        <v>1749550694290.9617</v>
      </c>
      <c r="R6" s="20">
        <f>'KEEI BAU - Industry'!AH$37*'Others Split'!$D$48*'Others Split'!$M$8</f>
        <v>1757903195474.2815</v>
      </c>
      <c r="S6" s="20">
        <f>'KEEI BAU - Industry'!AI$37*'Others Split'!$D$48*'Others Split'!$M$8</f>
        <v>1766255696657.594</v>
      </c>
      <c r="T6" s="20">
        <f>'KEEI BAU - Industry'!AJ$37*'Others Split'!$D$48*'Others Split'!$M$8</f>
        <v>1774608197840.9099</v>
      </c>
      <c r="U6" s="20">
        <f>'KEEI BAU - Industry'!AK$37*'Others Split'!$D$48*'Others Split'!$M$8</f>
        <v>1782960699024.2256</v>
      </c>
      <c r="V6" s="20">
        <f>'KEEI BAU - Industry'!AL$37*'Others Split'!$D$48*'Others Split'!$M$8</f>
        <v>1791313200207.5386</v>
      </c>
      <c r="W6" s="20">
        <f>'KEEI BAU - Industry'!AM$37*'Others Split'!$D$48*'Others Split'!$M$8</f>
        <v>1802715027219.6846</v>
      </c>
      <c r="X6" s="20">
        <f>'KEEI BAU - Industry'!AN$37*'Others Split'!$D$48*'Others Split'!$M$8</f>
        <v>1812037768439.4451</v>
      </c>
      <c r="Y6" s="20">
        <f>'KEEI BAU - Industry'!AO$37*'Others Split'!$D$48*'Others Split'!$M$8</f>
        <v>1821360509659.209</v>
      </c>
      <c r="Z6" s="20">
        <f>'KEEI BAU - Industry'!AP$37*'Others Split'!$D$48*'Others Split'!$M$8</f>
        <v>1830683250878.9695</v>
      </c>
      <c r="AA6" s="20">
        <f>'KEEI BAU - Industry'!AQ$37*'Others Split'!$D$48*'Others Split'!$M$8</f>
        <v>1840005992098.73</v>
      </c>
      <c r="AB6" s="20">
        <f>'KEEI BAU - Industry'!AR$37*'Others Split'!$D$48*'Others Split'!$M$8</f>
        <v>1849328733318.4905</v>
      </c>
      <c r="AC6" s="20">
        <f>'KEEI BAU - Industry'!AS$37*'Others Split'!$D$48*'Others Split'!$M$8</f>
        <v>1858651474538.2544</v>
      </c>
      <c r="AD6" s="20">
        <f>'KEEI BAU - Industry'!AT$37*'Others Split'!$D$48*'Others Split'!$M$8</f>
        <v>1867974215758.0149</v>
      </c>
      <c r="AE6" s="20">
        <f>'KEEI BAU - Industry'!AU$37*'Others Split'!$D$48*'Others Split'!$M$8</f>
        <v>1877296956977.7756</v>
      </c>
      <c r="AF6" s="20">
        <f>'KEEI BAU - Industry'!AV$37*'Others Split'!$D$48*'Others Split'!$M$8</f>
        <v>1886619698197.5393</v>
      </c>
    </row>
    <row r="7" spans="1:35">
      <c r="A7" s="4" t="s">
        <v>7</v>
      </c>
      <c r="B7" s="20">
        <f>'KEEI BAU - Industry'!R$37*'Others Split'!$D$48*'Others Split'!$M$9</f>
        <v>233141546136.24893</v>
      </c>
      <c r="C7" s="20">
        <f>'KEEI BAU - Industry'!S$37*'Others Split'!$D$48*'Others Split'!$M$9</f>
        <v>238314097354.58551</v>
      </c>
      <c r="D7" s="20">
        <f>'KEEI BAU - Industry'!T$37*'Others Split'!$D$48*'Others Split'!$M$9</f>
        <v>243486648572.92215</v>
      </c>
      <c r="E7" s="20">
        <f>'KEEI BAU - Industry'!U$37*'Others Split'!$D$48*'Others Split'!$M$9</f>
        <v>248659199791.25873</v>
      </c>
      <c r="F7" s="20">
        <f>'KEEI BAU - Industry'!V$37*'Others Split'!$D$48*'Others Split'!$M$9</f>
        <v>253831751009.59534</v>
      </c>
      <c r="G7" s="20">
        <f>'KEEI BAU - Industry'!W$37*'Others Split'!$D$48*'Others Split'!$M$9</f>
        <v>259004302227.93195</v>
      </c>
      <c r="H7" s="20">
        <f>'KEEI BAU - Industry'!X$37*'Others Split'!$D$48*'Others Split'!$M$9</f>
        <v>261394622478.44955</v>
      </c>
      <c r="I7" s="20">
        <f>'KEEI BAU - Industry'!Y$37*'Others Split'!$D$48*'Others Split'!$M$9</f>
        <v>263784942728.9664</v>
      </c>
      <c r="J7" s="20">
        <f>'KEEI BAU - Industry'!Z$37*'Others Split'!$D$48*'Others Split'!$M$9</f>
        <v>266175262979.48331</v>
      </c>
      <c r="K7" s="20">
        <f>'KEEI BAU - Industry'!AA$37*'Others Split'!$D$48*'Others Split'!$M$9</f>
        <v>268565583230.00015</v>
      </c>
      <c r="L7" s="20">
        <f>'KEEI BAU - Industry'!AB$37*'Others Split'!$D$48*'Others Split'!$M$9</f>
        <v>270955903480.51752</v>
      </c>
      <c r="M7" s="20">
        <f>'KEEI BAU - Industry'!AC$37*'Others Split'!$D$48*'Others Split'!$M$9</f>
        <v>272655333824.73831</v>
      </c>
      <c r="N7" s="20">
        <f>'KEEI BAU - Industry'!AD$37*'Others Split'!$D$48*'Others Split'!$M$9</f>
        <v>274354764168.95963</v>
      </c>
      <c r="O7" s="20">
        <f>'KEEI BAU - Industry'!AE$37*'Others Split'!$D$48*'Others Split'!$M$9</f>
        <v>276054194513.18091</v>
      </c>
      <c r="P7" s="20">
        <f>'KEEI BAU - Industry'!AF$37*'Others Split'!$D$48*'Others Split'!$M$9</f>
        <v>277753624857.40222</v>
      </c>
      <c r="Q7" s="20">
        <f>'KEEI BAU - Industry'!AG$37*'Others Split'!$D$48*'Others Split'!$M$9</f>
        <v>279453055201.62341</v>
      </c>
      <c r="R7" s="20">
        <f>'KEEI BAU - Industry'!AH$37*'Others Split'!$D$48*'Others Split'!$M$9</f>
        <v>280787187434.47064</v>
      </c>
      <c r="S7" s="20">
        <f>'KEEI BAU - Industry'!AI$37*'Others Split'!$D$48*'Others Split'!$M$9</f>
        <v>282121319667.31677</v>
      </c>
      <c r="T7" s="20">
        <f>'KEEI BAU - Industry'!AJ$37*'Others Split'!$D$48*'Others Split'!$M$9</f>
        <v>283455451900.16339</v>
      </c>
      <c r="U7" s="20">
        <f>'KEEI BAU - Industry'!AK$37*'Others Split'!$D$48*'Others Split'!$M$9</f>
        <v>284789584133.01001</v>
      </c>
      <c r="V7" s="20">
        <f>'KEEI BAU - Industry'!AL$37*'Others Split'!$D$48*'Others Split'!$M$9</f>
        <v>286123716365.8562</v>
      </c>
      <c r="W7" s="20">
        <f>'KEEI BAU - Industry'!AM$37*'Others Split'!$D$48*'Others Split'!$M$9</f>
        <v>287944912747.20245</v>
      </c>
      <c r="X7" s="20">
        <f>'KEEI BAU - Industry'!AN$37*'Others Split'!$D$48*'Others Split'!$M$9</f>
        <v>289434019936.38971</v>
      </c>
      <c r="Y7" s="20">
        <f>'KEEI BAU - Industry'!AO$37*'Others Split'!$D$48*'Others Split'!$M$9</f>
        <v>290923127125.57745</v>
      </c>
      <c r="Z7" s="20">
        <f>'KEEI BAU - Industry'!AP$37*'Others Split'!$D$48*'Others Split'!$M$9</f>
        <v>292412234314.76471</v>
      </c>
      <c r="AA7" s="20">
        <f>'KEEI BAU - Industry'!AQ$37*'Others Split'!$D$48*'Others Split'!$M$9</f>
        <v>293901341503.95197</v>
      </c>
      <c r="AB7" s="20">
        <f>'KEEI BAU - Industry'!AR$37*'Others Split'!$D$48*'Others Split'!$M$9</f>
        <v>295390448693.13922</v>
      </c>
      <c r="AC7" s="20">
        <f>'KEEI BAU - Industry'!AS$37*'Others Split'!$D$48*'Others Split'!$M$9</f>
        <v>296879555882.32697</v>
      </c>
      <c r="AD7" s="20">
        <f>'KEEI BAU - Industry'!AT$37*'Others Split'!$D$48*'Others Split'!$M$9</f>
        <v>298368663071.51422</v>
      </c>
      <c r="AE7" s="20">
        <f>'KEEI BAU - Industry'!AU$37*'Others Split'!$D$48*'Others Split'!$M$9</f>
        <v>299857770260.70142</v>
      </c>
      <c r="AF7" s="20">
        <f>'KEEI BAU - Industry'!AV$37*'Others Split'!$D$48*'Others Split'!$M$9</f>
        <v>301346877449.88922</v>
      </c>
    </row>
    <row r="8" spans="1:35">
      <c r="A8" s="4" t="s">
        <v>8</v>
      </c>
      <c r="B8" s="20">
        <f>'KEEI BAU - Industry'!R$37*'Others Split'!$D$48*'Others Split'!$M$10</f>
        <v>14384821458.995386</v>
      </c>
      <c r="C8" s="20">
        <f>'KEEI BAU - Industry'!S$37*'Others Split'!$D$48*'Others Split'!$M$10</f>
        <v>14703967604.315182</v>
      </c>
      <c r="D8" s="20">
        <f>'KEEI BAU - Industry'!T$37*'Others Split'!$D$48*'Others Split'!$M$10</f>
        <v>15023113749.634977</v>
      </c>
      <c r="E8" s="20">
        <f>'KEEI BAU - Industry'!U$37*'Others Split'!$D$48*'Others Split'!$M$10</f>
        <v>15342259894.954773</v>
      </c>
      <c r="F8" s="20">
        <f>'KEEI BAU - Industry'!V$37*'Others Split'!$D$48*'Others Split'!$M$10</f>
        <v>15661406040.274567</v>
      </c>
      <c r="G8" s="20">
        <f>'KEEI BAU - Industry'!W$37*'Others Split'!$D$48*'Others Split'!$M$10</f>
        <v>15980552185.594364</v>
      </c>
      <c r="H8" s="20">
        <f>'KEEI BAU - Industry'!X$37*'Others Split'!$D$48*'Others Split'!$M$10</f>
        <v>16128034822.659071</v>
      </c>
      <c r="I8" s="20">
        <f>'KEEI BAU - Industry'!Y$37*'Others Split'!$D$48*'Others Split'!$M$10</f>
        <v>16275517459.72373</v>
      </c>
      <c r="J8" s="20">
        <f>'KEEI BAU - Industry'!Z$37*'Others Split'!$D$48*'Others Split'!$M$10</f>
        <v>16423000096.788393</v>
      </c>
      <c r="K8" s="20">
        <f>'KEEI BAU - Industry'!AA$37*'Others Split'!$D$48*'Others Split'!$M$10</f>
        <v>16570482733.853052</v>
      </c>
      <c r="L8" s="20">
        <f>'KEEI BAU - Industry'!AB$37*'Others Split'!$D$48*'Others Split'!$M$10</f>
        <v>16717965370.917746</v>
      </c>
      <c r="M8" s="20">
        <f>'KEEI BAU - Industry'!AC$37*'Others Split'!$D$48*'Others Split'!$M$10</f>
        <v>16822820136.139765</v>
      </c>
      <c r="N8" s="20">
        <f>'KEEI BAU - Industry'!AD$37*'Others Split'!$D$48*'Others Split'!$M$10</f>
        <v>16927674901.361816</v>
      </c>
      <c r="O8" s="20">
        <f>'KEEI BAU - Industry'!AE$37*'Others Split'!$D$48*'Others Split'!$M$10</f>
        <v>17032529666.583866</v>
      </c>
      <c r="P8" s="20">
        <f>'KEEI BAU - Industry'!AF$37*'Others Split'!$D$48*'Others Split'!$M$10</f>
        <v>17137384431.80592</v>
      </c>
      <c r="Q8" s="20">
        <f>'KEEI BAU - Industry'!AG$37*'Others Split'!$D$48*'Others Split'!$M$10</f>
        <v>17242239197.027962</v>
      </c>
      <c r="R8" s="20">
        <f>'KEEI BAU - Industry'!AH$37*'Others Split'!$D$48*'Others Split'!$M$10</f>
        <v>17324555087.482697</v>
      </c>
      <c r="S8" s="20">
        <f>'KEEI BAU - Industry'!AI$37*'Others Split'!$D$48*'Others Split'!$M$10</f>
        <v>17406870977.937359</v>
      </c>
      <c r="T8" s="20">
        <f>'KEEI BAU - Industry'!AJ$37*'Others Split'!$D$48*'Others Split'!$M$10</f>
        <v>17489186868.392056</v>
      </c>
      <c r="U8" s="20">
        <f>'KEEI BAU - Industry'!AK$37*'Others Split'!$D$48*'Others Split'!$M$10</f>
        <v>17571502758.846748</v>
      </c>
      <c r="V8" s="20">
        <f>'KEEI BAU - Industry'!AL$37*'Others Split'!$D$48*'Others Split'!$M$10</f>
        <v>17653818649.301414</v>
      </c>
      <c r="W8" s="20">
        <f>'KEEI BAU - Industry'!AM$37*'Others Split'!$D$48*'Others Split'!$M$10</f>
        <v>17766186372.779259</v>
      </c>
      <c r="X8" s="20">
        <f>'KEEI BAU - Industry'!AN$37*'Others Split'!$D$48*'Others Split'!$M$10</f>
        <v>17858064210.104942</v>
      </c>
      <c r="Y8" s="20">
        <f>'KEEI BAU - Industry'!AO$37*'Others Split'!$D$48*'Others Split'!$M$10</f>
        <v>17949942047.43066</v>
      </c>
      <c r="Z8" s="20">
        <f>'KEEI BAU - Industry'!AP$37*'Others Split'!$D$48*'Others Split'!$M$10</f>
        <v>18041819884.756344</v>
      </c>
      <c r="AA8" s="20">
        <f>'KEEI BAU - Industry'!AQ$37*'Others Split'!$D$48*'Others Split'!$M$10</f>
        <v>18133697722.082031</v>
      </c>
      <c r="AB8" s="20">
        <f>'KEEI BAU - Industry'!AR$37*'Others Split'!$D$48*'Others Split'!$M$10</f>
        <v>18225575559.407715</v>
      </c>
      <c r="AC8" s="20">
        <f>'KEEI BAU - Industry'!AS$37*'Others Split'!$D$48*'Others Split'!$M$10</f>
        <v>18317453396.733433</v>
      </c>
      <c r="AD8" s="20">
        <f>'KEEI BAU - Industry'!AT$37*'Others Split'!$D$48*'Others Split'!$M$10</f>
        <v>18409331234.059116</v>
      </c>
      <c r="AE8" s="20">
        <f>'KEEI BAU - Industry'!AU$37*'Others Split'!$D$48*'Others Split'!$M$10</f>
        <v>18501209071.3848</v>
      </c>
      <c r="AF8" s="20">
        <f>'KEEI BAU - Industry'!AV$37*'Others Split'!$D$48*'Others Split'!$M$10</f>
        <v>18593086908.710518</v>
      </c>
    </row>
    <row r="9" spans="1:35">
      <c r="A9" s="4" t="s">
        <v>9</v>
      </c>
      <c r="B9" s="20">
        <f>'KEEI BAU - Industry'!R$37*'Others Split'!$D$48*'Others Split'!$M$11</f>
        <v>317540457103.1347</v>
      </c>
      <c r="C9" s="20">
        <f>'KEEI BAU - Industry'!S$37*'Others Split'!$D$48*'Others Split'!$M$11</f>
        <v>324585508941.72937</v>
      </c>
      <c r="D9" s="20">
        <f>'KEEI BAU - Industry'!T$37*'Others Split'!$D$48*'Others Split'!$M$11</f>
        <v>331630560780.32404</v>
      </c>
      <c r="E9" s="20">
        <f>'KEEI BAU - Industry'!U$37*'Others Split'!$D$48*'Others Split'!$M$11</f>
        <v>338675612618.91864</v>
      </c>
      <c r="F9" s="20">
        <f>'KEEI BAU - Industry'!V$37*'Others Split'!$D$48*'Others Split'!$M$11</f>
        <v>345720664457.51331</v>
      </c>
      <c r="G9" s="20">
        <f>'KEEI BAU - Industry'!W$37*'Others Split'!$D$48*'Others Split'!$M$11</f>
        <v>352765716296.10797</v>
      </c>
      <c r="H9" s="20">
        <f>'KEEI BAU - Industry'!X$37*'Others Split'!$D$48*'Others Split'!$M$11</f>
        <v>356021349612.22516</v>
      </c>
      <c r="I9" s="20">
        <f>'KEEI BAU - Industry'!Y$37*'Others Split'!$D$48*'Others Split'!$M$11</f>
        <v>359276982928.34131</v>
      </c>
      <c r="J9" s="20">
        <f>'KEEI BAU - Industry'!Z$37*'Others Split'!$D$48*'Others Split'!$M$11</f>
        <v>362532616244.45752</v>
      </c>
      <c r="K9" s="20">
        <f>'KEEI BAU - Industry'!AA$37*'Others Split'!$D$48*'Others Split'!$M$11</f>
        <v>365788249560.57367</v>
      </c>
      <c r="L9" s="20">
        <f>'KEEI BAU - Industry'!AB$37*'Others Split'!$D$48*'Others Split'!$M$11</f>
        <v>369043882876.69049</v>
      </c>
      <c r="M9" s="20">
        <f>'KEEI BAU - Industry'!AC$37*'Others Split'!$D$48*'Others Split'!$M$11</f>
        <v>371358519187.81561</v>
      </c>
      <c r="N9" s="20">
        <f>'KEEI BAU - Industry'!AD$37*'Others Split'!$D$48*'Others Split'!$M$11</f>
        <v>373673155498.94141</v>
      </c>
      <c r="O9" s="20">
        <f>'KEEI BAU - Industry'!AE$37*'Others Split'!$D$48*'Others Split'!$M$11</f>
        <v>375987791810.06714</v>
      </c>
      <c r="P9" s="20">
        <f>'KEEI BAU - Industry'!AF$37*'Others Split'!$D$48*'Others Split'!$M$11</f>
        <v>378302428121.19293</v>
      </c>
      <c r="Q9" s="20">
        <f>'KEEI BAU - Industry'!AG$37*'Others Split'!$D$48*'Others Split'!$M$11</f>
        <v>380617064432.31854</v>
      </c>
      <c r="R9" s="20">
        <f>'KEEI BAU - Industry'!AH$37*'Others Split'!$D$48*'Others Split'!$M$11</f>
        <v>382434162097.12842</v>
      </c>
      <c r="S9" s="20">
        <f>'KEEI BAU - Industry'!AI$37*'Others Split'!$D$48*'Others Split'!$M$11</f>
        <v>384251259761.93677</v>
      </c>
      <c r="T9" s="20">
        <f>'KEEI BAU - Industry'!AJ$37*'Others Split'!$D$48*'Others Split'!$M$11</f>
        <v>386068357426.74579</v>
      </c>
      <c r="U9" s="20">
        <f>'KEEI BAU - Industry'!AK$37*'Others Split'!$D$48*'Others Split'!$M$11</f>
        <v>387885455091.55481</v>
      </c>
      <c r="V9" s="20">
        <f>'KEEI BAU - Industry'!AL$37*'Others Split'!$D$48*'Others Split'!$M$11</f>
        <v>389702552756.36322</v>
      </c>
      <c r="W9" s="20">
        <f>'KEEI BAU - Industry'!AM$37*'Others Split'!$D$48*'Others Split'!$M$11</f>
        <v>392183035282.9281</v>
      </c>
      <c r="X9" s="20">
        <f>'KEEI BAU - Industry'!AN$37*'Others Split'!$D$48*'Others Split'!$M$11</f>
        <v>394211209949.20459</v>
      </c>
      <c r="Y9" s="20">
        <f>'KEEI BAU - Industry'!AO$37*'Others Split'!$D$48*'Others Split'!$M$11</f>
        <v>396239384615.48181</v>
      </c>
      <c r="Z9" s="20">
        <f>'KEEI BAU - Industry'!AP$37*'Others Split'!$D$48*'Others Split'!$M$11</f>
        <v>398267559281.75836</v>
      </c>
      <c r="AA9" s="20">
        <f>'KEEI BAU - Industry'!AQ$37*'Others Split'!$D$48*'Others Split'!$M$11</f>
        <v>400295733948.03491</v>
      </c>
      <c r="AB9" s="20">
        <f>'KEEI BAU - Industry'!AR$37*'Others Split'!$D$48*'Others Split'!$M$11</f>
        <v>402323908614.3114</v>
      </c>
      <c r="AC9" s="20">
        <f>'KEEI BAU - Industry'!AS$37*'Others Split'!$D$48*'Others Split'!$M$11</f>
        <v>404352083280.58868</v>
      </c>
      <c r="AD9" s="20">
        <f>'KEEI BAU - Industry'!AT$37*'Others Split'!$D$48*'Others Split'!$M$11</f>
        <v>406380257946.86517</v>
      </c>
      <c r="AE9" s="20">
        <f>'KEEI BAU - Industry'!AU$37*'Others Split'!$D$48*'Others Split'!$M$11</f>
        <v>408408432613.14172</v>
      </c>
      <c r="AF9" s="20">
        <f>'KEEI BAU - Industry'!AV$37*'Others Split'!$D$48*'Others Split'!$M$11</f>
        <v>410436607279.41895</v>
      </c>
    </row>
    <row r="10" spans="1:35">
      <c r="A10" s="1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Industry'!R$9*'Petrochemicals Split'!$D$39*'Petrochemicals Split'!$I$6</f>
        <v>1222689947913445.8</v>
      </c>
      <c r="C11" s="20">
        <f>'KEEI BAU - Industry'!S$9*'Petrochemicals Split'!$D$39*'Petrochemicals Split'!$I$6</f>
        <v>1262781322269723.8</v>
      </c>
      <c r="D11" s="20">
        <f>'KEEI BAU - Industry'!T$9*'Petrochemicals Split'!$D$39*'Petrochemicals Split'!$I$6</f>
        <v>1302872696626002.3</v>
      </c>
      <c r="E11" s="20">
        <f>'KEEI BAU - Industry'!U$9*'Petrochemicals Split'!$D$39*'Petrochemicals Split'!$I$6</f>
        <v>1342964070982280.5</v>
      </c>
      <c r="F11" s="20">
        <f>'KEEI BAU - Industry'!V$9*'Petrochemicals Split'!$D$39*'Petrochemicals Split'!$I$6</f>
        <v>1383055445338559</v>
      </c>
      <c r="G11" s="20">
        <f>'KEEI BAU - Industry'!W$9*'Petrochemicals Split'!$D$39*'Petrochemicals Split'!$I$6</f>
        <v>1423146819694837.3</v>
      </c>
      <c r="H11" s="20">
        <f>'KEEI BAU - Industry'!X$9*'Petrochemicals Split'!$D$39*'Petrochemicals Split'!$I$6</f>
        <v>1431399851911636</v>
      </c>
      <c r="I11" s="20">
        <f>'KEEI BAU - Industry'!Y$9*'Petrochemicals Split'!$D$39*'Petrochemicals Split'!$I$6</f>
        <v>1439652884128433</v>
      </c>
      <c r="J11" s="20">
        <f>'KEEI BAU - Industry'!Z$9*'Petrochemicals Split'!$D$39*'Petrochemicals Split'!$I$6</f>
        <v>1447905916345232</v>
      </c>
      <c r="K11" s="20">
        <f>'KEEI BAU - Industry'!AA$9*'Petrochemicals Split'!$D$39*'Petrochemicals Split'!$I$6</f>
        <v>1456158948562028.8</v>
      </c>
      <c r="L11" s="20">
        <f>'KEEI BAU - Industry'!AB$9*'Petrochemicals Split'!$D$39*'Petrochemicals Split'!$I$6</f>
        <v>1464411980778826.5</v>
      </c>
      <c r="M11" s="20">
        <f>'KEEI BAU - Industry'!AC$9*'Petrochemicals Split'!$D$39*'Petrochemicals Split'!$I$6</f>
        <v>1467967699666479.3</v>
      </c>
      <c r="N11" s="20">
        <f>'KEEI BAU - Industry'!AD$9*'Petrochemicals Split'!$D$39*'Petrochemicals Split'!$I$6</f>
        <v>1471523418554133</v>
      </c>
      <c r="O11" s="20">
        <f>'KEEI BAU - Industry'!AE$9*'Petrochemicals Split'!$D$39*'Petrochemicals Split'!$I$6</f>
        <v>1475079137441786.5</v>
      </c>
      <c r="P11" s="20">
        <f>'KEEI BAU - Industry'!AF$9*'Petrochemicals Split'!$D$39*'Petrochemicals Split'!$I$6</f>
        <v>1478634856329440.3</v>
      </c>
      <c r="Q11" s="20">
        <f>'KEEI BAU - Industry'!AG$9*'Petrochemicals Split'!$D$39*'Petrochemicals Split'!$I$6</f>
        <v>1482190575217094.8</v>
      </c>
      <c r="R11" s="20">
        <f>'KEEI BAU - Industry'!AH$9*'Petrochemicals Split'!$D$39*'Petrochemicals Split'!$I$6</f>
        <v>1483696334193684.8</v>
      </c>
      <c r="S11" s="20">
        <f>'KEEI BAU - Industry'!AI$9*'Petrochemicals Split'!$D$39*'Petrochemicals Split'!$I$6</f>
        <v>1485202093170274.5</v>
      </c>
      <c r="T11" s="20">
        <f>'KEEI BAU - Industry'!AJ$9*'Petrochemicals Split'!$D$39*'Petrochemicals Split'!$I$6</f>
        <v>1486707852146864.3</v>
      </c>
      <c r="U11" s="20">
        <f>'KEEI BAU - Industry'!AK$9*'Petrochemicals Split'!$D$39*'Petrochemicals Split'!$I$6</f>
        <v>1488213611123454.3</v>
      </c>
      <c r="V11" s="20">
        <f>'KEEI BAU - Industry'!AL$9*'Petrochemicals Split'!$D$39*'Petrochemicals Split'!$I$6</f>
        <v>1489719370100044</v>
      </c>
      <c r="W11" s="20">
        <f>'KEEI BAU - Industry'!AM$9*'Petrochemicals Split'!$D$39*'Petrochemicals Split'!$I$6</f>
        <v>1493958408958052.8</v>
      </c>
      <c r="X11" s="20">
        <f>'KEEI BAU - Industry'!AN$9*'Petrochemicals Split'!$D$39*'Petrochemicals Split'!$I$6</f>
        <v>1496333847896912.3</v>
      </c>
      <c r="Y11" s="20">
        <f>'KEEI BAU - Industry'!AO$9*'Petrochemicals Split'!$D$39*'Petrochemicals Split'!$I$6</f>
        <v>1498709286835772</v>
      </c>
      <c r="Z11" s="20">
        <f>'KEEI BAU - Industry'!AP$9*'Petrochemicals Split'!$D$39*'Petrochemicals Split'!$I$6</f>
        <v>1501084725774631.5</v>
      </c>
      <c r="AA11" s="20">
        <f>'KEEI BAU - Industry'!AQ$9*'Petrochemicals Split'!$D$39*'Petrochemicals Split'!$I$6</f>
        <v>1503460164713490</v>
      </c>
      <c r="AB11" s="20">
        <f>'KEEI BAU - Industry'!AR$9*'Petrochemicals Split'!$D$39*'Petrochemicals Split'!$I$6</f>
        <v>1505835603652349.8</v>
      </c>
      <c r="AC11" s="20">
        <f>'KEEI BAU - Industry'!AS$9*'Petrochemicals Split'!$D$39*'Petrochemicals Split'!$I$6</f>
        <v>1508211042591209.3</v>
      </c>
      <c r="AD11" s="20">
        <f>'KEEI BAU - Industry'!AT$9*'Petrochemicals Split'!$D$39*'Petrochemicals Split'!$I$6</f>
        <v>1510586481530068.8</v>
      </c>
      <c r="AE11" s="20">
        <f>'KEEI BAU - Industry'!AU$9*'Petrochemicals Split'!$D$39*'Petrochemicals Split'!$I$6</f>
        <v>1512961920468928.5</v>
      </c>
      <c r="AF11" s="20">
        <f>'KEEI BAU - Industry'!AV$9*'Petrochemicals Split'!$D$39*'Petrochemicals Split'!$I$6</f>
        <v>1515337359407788</v>
      </c>
    </row>
    <row r="12" spans="1:35">
      <c r="A12" s="4" t="s">
        <v>12</v>
      </c>
      <c r="B12" s="20">
        <f>'KEEI BAU - Industry'!R$9*'Petrochemicals Split'!$D$39*'Petrochemicals Split'!$I$7</f>
        <v>633178723026605.88</v>
      </c>
      <c r="C12" s="20">
        <f>'KEEI BAU - Industry'!S$9*'Petrochemicals Split'!$D$39*'Petrochemicals Split'!$I$7</f>
        <v>653940327603964.13</v>
      </c>
      <c r="D12" s="20">
        <f>'KEEI BAU - Industry'!T$9*'Petrochemicals Split'!$D$39*'Petrochemicals Split'!$I$7</f>
        <v>674701932181322.63</v>
      </c>
      <c r="E12" s="20">
        <f>'KEEI BAU - Industry'!U$9*'Petrochemicals Split'!$D$39*'Petrochemicals Split'!$I$7</f>
        <v>695463536758681</v>
      </c>
      <c r="F12" s="20">
        <f>'KEEI BAU - Industry'!V$9*'Petrochemicals Split'!$D$39*'Petrochemicals Split'!$I$7</f>
        <v>716225141336039.5</v>
      </c>
      <c r="G12" s="20">
        <f>'KEEI BAU - Industry'!W$9*'Petrochemicals Split'!$D$39*'Petrochemicals Split'!$I$7</f>
        <v>736986745913397.88</v>
      </c>
      <c r="H12" s="20">
        <f>'KEEI BAU - Industry'!X$9*'Petrochemicals Split'!$D$39*'Petrochemicals Split'!$I$7</f>
        <v>741260637597097.25</v>
      </c>
      <c r="I12" s="20">
        <f>'KEEI BAU - Industry'!Y$9*'Petrochemicals Split'!$D$39*'Petrochemicals Split'!$I$7</f>
        <v>745534529280795.75</v>
      </c>
      <c r="J12" s="20">
        <f>'KEEI BAU - Industry'!Z$9*'Petrochemicals Split'!$D$39*'Petrochemicals Split'!$I$7</f>
        <v>749808420964495.13</v>
      </c>
      <c r="K12" s="20">
        <f>'KEEI BAU - Industry'!AA$9*'Petrochemicals Split'!$D$39*'Petrochemicals Split'!$I$7</f>
        <v>754082312648193.5</v>
      </c>
      <c r="L12" s="20">
        <f>'KEEI BAU - Industry'!AB$9*'Petrochemicals Split'!$D$39*'Petrochemicals Split'!$I$7</f>
        <v>758356204331892.25</v>
      </c>
      <c r="M12" s="20">
        <f>'KEEI BAU - Industry'!AC$9*'Petrochemicals Split'!$D$39*'Petrochemicals Split'!$I$7</f>
        <v>760197558755855.38</v>
      </c>
      <c r="N12" s="20">
        <f>'KEEI BAU - Industry'!AD$9*'Petrochemicals Split'!$D$39*'Petrochemicals Split'!$I$7</f>
        <v>762038913179819</v>
      </c>
      <c r="O12" s="20">
        <f>'KEEI BAU - Industry'!AE$9*'Petrochemicals Split'!$D$39*'Petrochemicals Split'!$I$7</f>
        <v>763880267603782.38</v>
      </c>
      <c r="P12" s="20">
        <f>'KEEI BAU - Industry'!AF$9*'Petrochemicals Split'!$D$39*'Petrochemicals Split'!$I$7</f>
        <v>765721622027745.88</v>
      </c>
      <c r="Q12" s="20">
        <f>'KEEI BAU - Industry'!AG$9*'Petrochemicals Split'!$D$39*'Petrochemicals Split'!$I$7</f>
        <v>767562976451709.75</v>
      </c>
      <c r="R12" s="20">
        <f>'KEEI BAU - Industry'!AH$9*'Petrochemicals Split'!$D$39*'Petrochemicals Split'!$I$7</f>
        <v>768342744493158.25</v>
      </c>
      <c r="S12" s="20">
        <f>'KEEI BAU - Industry'!AI$9*'Petrochemicals Split'!$D$39*'Petrochemicals Split'!$I$7</f>
        <v>769122512534606.5</v>
      </c>
      <c r="T12" s="20">
        <f>'KEEI BAU - Industry'!AJ$9*'Petrochemicals Split'!$D$39*'Petrochemicals Split'!$I$7</f>
        <v>769902280576054.75</v>
      </c>
      <c r="U12" s="20">
        <f>'KEEI BAU - Industry'!AK$9*'Petrochemicals Split'!$D$39*'Petrochemicals Split'!$I$7</f>
        <v>770682048617503.13</v>
      </c>
      <c r="V12" s="20">
        <f>'KEEI BAU - Industry'!AL$9*'Petrochemicals Split'!$D$39*'Petrochemicals Split'!$I$7</f>
        <v>771461816658951.38</v>
      </c>
      <c r="W12" s="20">
        <f>'KEEI BAU - Industry'!AM$9*'Petrochemicals Split'!$D$39*'Petrochemicals Split'!$I$7</f>
        <v>773657033210420.25</v>
      </c>
      <c r="X12" s="20">
        <f>'KEEI BAU - Industry'!AN$9*'Petrochemicals Split'!$D$39*'Petrochemicals Split'!$I$7</f>
        <v>774887171232329.63</v>
      </c>
      <c r="Y12" s="20">
        <f>'KEEI BAU - Industry'!AO$9*'Petrochemicals Split'!$D$39*'Petrochemicals Split'!$I$7</f>
        <v>776117309254239.13</v>
      </c>
      <c r="Z12" s="20">
        <f>'KEEI BAU - Industry'!AP$9*'Petrochemicals Split'!$D$39*'Petrochemicals Split'!$I$7</f>
        <v>777347447276148.5</v>
      </c>
      <c r="AA12" s="20">
        <f>'KEEI BAU - Industry'!AQ$9*'Petrochemicals Split'!$D$39*'Petrochemicals Split'!$I$7</f>
        <v>778577585298057.38</v>
      </c>
      <c r="AB12" s="20">
        <f>'KEEI BAU - Industry'!AR$9*'Petrochemicals Split'!$D$39*'Petrochemicals Split'!$I$7</f>
        <v>779807723319966.88</v>
      </c>
      <c r="AC12" s="20">
        <f>'KEEI BAU - Industry'!AS$9*'Petrochemicals Split'!$D$39*'Petrochemicals Split'!$I$7</f>
        <v>781037861341876.25</v>
      </c>
      <c r="AD12" s="20">
        <f>'KEEI BAU - Industry'!AT$9*'Petrochemicals Split'!$D$39*'Petrochemicals Split'!$I$7</f>
        <v>782267999363785.63</v>
      </c>
      <c r="AE12" s="20">
        <f>'KEEI BAU - Industry'!AU$9*'Petrochemicals Split'!$D$39*'Petrochemicals Split'!$I$7</f>
        <v>783498137385695.13</v>
      </c>
      <c r="AF12" s="20">
        <f>'KEEI BAU - Industry'!AV$9*'Petrochemicals Split'!$D$39*'Petrochemicals Split'!$I$7</f>
        <v>784728275407604.5</v>
      </c>
    </row>
    <row r="13" spans="1:35">
      <c r="A13" s="4" t="s">
        <v>13</v>
      </c>
      <c r="B13" s="20">
        <f>'KEEI BAU - Industry'!R$37*'Others Split'!$D$48*'Others Split'!$M$12</f>
        <v>33774416995.999836</v>
      </c>
      <c r="C13" s="20">
        <f>'KEEI BAU - Industry'!S$37*'Others Split'!$D$48*'Others Split'!$M$12</f>
        <v>34523746768.734428</v>
      </c>
      <c r="D13" s="20">
        <f>'KEEI BAU - Industry'!T$37*'Others Split'!$D$48*'Others Split'!$M$12</f>
        <v>35273076541.469032</v>
      </c>
      <c r="E13" s="20">
        <f>'KEEI BAU - Industry'!U$37*'Others Split'!$D$48*'Others Split'!$M$12</f>
        <v>36022406314.203621</v>
      </c>
      <c r="F13" s="20">
        <f>'KEEI BAU - Industry'!V$37*'Others Split'!$D$48*'Others Split'!$M$12</f>
        <v>36771736086.938217</v>
      </c>
      <c r="G13" s="20">
        <f>'KEEI BAU - Industry'!W$37*'Others Split'!$D$48*'Others Split'!$M$12</f>
        <v>37521065859.672813</v>
      </c>
      <c r="H13" s="20">
        <f>'KEEI BAU - Industry'!X$37*'Others Split'!$D$48*'Others Split'!$M$12</f>
        <v>37867343364.617317</v>
      </c>
      <c r="I13" s="20">
        <f>'KEEI BAU - Industry'!Y$37*'Others Split'!$D$48*'Others Split'!$M$12</f>
        <v>38213620869.561714</v>
      </c>
      <c r="J13" s="20">
        <f>'KEEI BAU - Industry'!Z$37*'Others Split'!$D$48*'Others Split'!$M$12</f>
        <v>38559898374.506111</v>
      </c>
      <c r="K13" s="20">
        <f>'KEEI BAU - Industry'!AA$37*'Others Split'!$D$48*'Others Split'!$M$12</f>
        <v>38906175879.450508</v>
      </c>
      <c r="L13" s="20">
        <f>'KEEI BAU - Industry'!AB$37*'Others Split'!$D$48*'Others Split'!$M$12</f>
        <v>39252453384.394981</v>
      </c>
      <c r="M13" s="20">
        <f>'KEEI BAU - Industry'!AC$37*'Others Split'!$D$48*'Others Split'!$M$12</f>
        <v>39498644035.750725</v>
      </c>
      <c r="N13" s="20">
        <f>'KEEI BAU - Industry'!AD$37*'Others Split'!$D$48*'Others Split'!$M$12</f>
        <v>39744834687.106544</v>
      </c>
      <c r="O13" s="20">
        <f>'KEEI BAU - Industry'!AE$37*'Others Split'!$D$48*'Others Split'!$M$12</f>
        <v>39991025338.462364</v>
      </c>
      <c r="P13" s="20">
        <f>'KEEI BAU - Industry'!AF$37*'Others Split'!$D$48*'Others Split'!$M$12</f>
        <v>40237215989.818184</v>
      </c>
      <c r="Q13" s="20">
        <f>'KEEI BAU - Industry'!AG$37*'Others Split'!$D$48*'Others Split'!$M$12</f>
        <v>40483406641.173981</v>
      </c>
      <c r="R13" s="20">
        <f>'KEEI BAU - Industry'!AH$37*'Others Split'!$D$48*'Others Split'!$M$12</f>
        <v>40676677806.724434</v>
      </c>
      <c r="S13" s="20">
        <f>'KEEI BAU - Industry'!AI$37*'Others Split'!$D$48*'Others Split'!$M$12</f>
        <v>40869948972.274719</v>
      </c>
      <c r="T13" s="20">
        <f>'KEEI BAU - Industry'!AJ$37*'Others Split'!$D$48*'Others Split'!$M$12</f>
        <v>41063220137.825089</v>
      </c>
      <c r="U13" s="20">
        <f>'KEEI BAU - Industry'!AK$37*'Others Split'!$D$48*'Others Split'!$M$12</f>
        <v>41256491303.37545</v>
      </c>
      <c r="V13" s="20">
        <f>'KEEI BAU - Industry'!AL$37*'Others Split'!$D$48*'Others Split'!$M$12</f>
        <v>41449762468.925743</v>
      </c>
      <c r="W13" s="20">
        <f>'KEEI BAU - Industry'!AM$37*'Others Split'!$D$48*'Others Split'!$M$12</f>
        <v>41713592948.883392</v>
      </c>
      <c r="X13" s="20">
        <f>'KEEI BAU - Industry'!AN$37*'Others Split'!$D$48*'Others Split'!$M$12</f>
        <v>41929314805.381508</v>
      </c>
      <c r="Y13" s="20">
        <f>'KEEI BAU - Industry'!AO$37*'Others Split'!$D$48*'Others Split'!$M$12</f>
        <v>42145036661.879692</v>
      </c>
      <c r="Z13" s="20">
        <f>'KEEI BAU - Industry'!AP$37*'Others Split'!$D$48*'Others Split'!$M$12</f>
        <v>42360758518.3778</v>
      </c>
      <c r="AA13" s="20">
        <f>'KEEI BAU - Industry'!AQ$37*'Others Split'!$D$48*'Others Split'!$M$12</f>
        <v>42576480374.875908</v>
      </c>
      <c r="AB13" s="20">
        <f>'KEEI BAU - Industry'!AR$37*'Others Split'!$D$48*'Others Split'!$M$12</f>
        <v>42792202231.374016</v>
      </c>
      <c r="AC13" s="20">
        <f>'KEEI BAU - Industry'!AS$37*'Others Split'!$D$48*'Others Split'!$M$12</f>
        <v>43007924087.8722</v>
      </c>
      <c r="AD13" s="20">
        <f>'KEEI BAU - Industry'!AT$37*'Others Split'!$D$48*'Others Split'!$M$12</f>
        <v>43223645944.370308</v>
      </c>
      <c r="AE13" s="20">
        <f>'KEEI BAU - Industry'!AU$37*'Others Split'!$D$48*'Others Split'!$M$12</f>
        <v>43439367800.868416</v>
      </c>
      <c r="AF13" s="20">
        <f>'KEEI BAU - Industry'!AV$37*'Others Split'!$D$48*'Others Split'!$M$12</f>
        <v>43655089657.3666</v>
      </c>
    </row>
    <row r="14" spans="1:35">
      <c r="A14" s="4" t="s">
        <v>14</v>
      </c>
      <c r="B14" s="20">
        <f>'KEEI BAU - Industry'!R$37*'Others Split'!$D$48*'Others Split'!$M$13</f>
        <v>934425536889.32886</v>
      </c>
      <c r="C14" s="20">
        <f>'KEEI BAU - Industry'!S$37*'Others Split'!$D$48*'Others Split'!$M$13</f>
        <v>955156993934.98596</v>
      </c>
      <c r="D14" s="20">
        <f>'KEEI BAU - Industry'!T$37*'Others Split'!$D$48*'Others Split'!$M$13</f>
        <v>975888450980.64319</v>
      </c>
      <c r="E14" s="20">
        <f>'KEEI BAU - Industry'!U$37*'Others Split'!$D$48*'Others Split'!$M$13</f>
        <v>996619908026.30029</v>
      </c>
      <c r="F14" s="20">
        <f>'KEEI BAU - Industry'!V$37*'Others Split'!$D$48*'Others Split'!$M$13</f>
        <v>1017351365071.9574</v>
      </c>
      <c r="G14" s="20">
        <f>'KEEI BAU - Industry'!W$37*'Others Split'!$D$48*'Others Split'!$M$13</f>
        <v>1038082822117.6146</v>
      </c>
      <c r="H14" s="20">
        <f>'KEEI BAU - Industry'!X$37*'Others Split'!$D$48*'Others Split'!$M$13</f>
        <v>1047663166421.0792</v>
      </c>
      <c r="I14" s="20">
        <f>'KEEI BAU - Industry'!Y$37*'Others Split'!$D$48*'Others Split'!$M$13</f>
        <v>1057243510724.5409</v>
      </c>
      <c r="J14" s="20">
        <f>'KEEI BAU - Industry'!Z$37*'Others Split'!$D$48*'Others Split'!$M$13</f>
        <v>1066823855028.0026</v>
      </c>
      <c r="K14" s="20">
        <f>'KEEI BAU - Industry'!AA$37*'Others Split'!$D$48*'Others Split'!$M$13</f>
        <v>1076404199331.4642</v>
      </c>
      <c r="L14" s="20">
        <f>'KEEI BAU - Industry'!AB$37*'Others Split'!$D$48*'Others Split'!$M$13</f>
        <v>1085984543634.928</v>
      </c>
      <c r="M14" s="20">
        <f>'KEEI BAU - Industry'!AC$37*'Others Split'!$D$48*'Others Split'!$M$13</f>
        <v>1092795818322.4369</v>
      </c>
      <c r="N14" s="20">
        <f>'KEEI BAU - Industry'!AD$37*'Others Split'!$D$48*'Others Split'!$M$13</f>
        <v>1099607093009.9478</v>
      </c>
      <c r="O14" s="20">
        <f>'KEEI BAU - Industry'!AE$37*'Others Split'!$D$48*'Others Split'!$M$13</f>
        <v>1106418367697.4587</v>
      </c>
      <c r="P14" s="20">
        <f>'KEEI BAU - Industry'!AF$37*'Others Split'!$D$48*'Others Split'!$M$13</f>
        <v>1113229642384.9697</v>
      </c>
      <c r="Q14" s="20">
        <f>'KEEI BAU - Industry'!AG$37*'Others Split'!$D$48*'Others Split'!$M$13</f>
        <v>1120040917072.4802</v>
      </c>
      <c r="R14" s="20">
        <f>'KEEI BAU - Industry'!AH$37*'Others Split'!$D$48*'Others Split'!$M$13</f>
        <v>1125388085986.0427</v>
      </c>
      <c r="S14" s="20">
        <f>'KEEI BAU - Industry'!AI$37*'Others Split'!$D$48*'Others Split'!$M$13</f>
        <v>1130735254899.6008</v>
      </c>
      <c r="T14" s="20">
        <f>'KEEI BAU - Industry'!AJ$37*'Others Split'!$D$48*'Others Split'!$M$13</f>
        <v>1136082423813.1609</v>
      </c>
      <c r="U14" s="20">
        <f>'KEEI BAU - Industry'!AK$37*'Others Split'!$D$48*'Others Split'!$M$13</f>
        <v>1141429592726.7207</v>
      </c>
      <c r="V14" s="20">
        <f>'KEEI BAU - Industry'!AL$37*'Others Split'!$D$48*'Others Split'!$M$13</f>
        <v>1146776761640.2791</v>
      </c>
      <c r="W14" s="20">
        <f>'KEEI BAU - Industry'!AM$37*'Others Split'!$D$48*'Others Split'!$M$13</f>
        <v>1154076071585.7739</v>
      </c>
      <c r="X14" s="20">
        <f>'KEEI BAU - Industry'!AN$37*'Others Split'!$D$48*'Others Split'!$M$13</f>
        <v>1160044376282.2217</v>
      </c>
      <c r="Y14" s="20">
        <f>'KEEI BAU - Industry'!AO$37*'Others Split'!$D$48*'Others Split'!$M$13</f>
        <v>1166012680978.6714</v>
      </c>
      <c r="Z14" s="20">
        <f>'KEEI BAU - Industry'!AP$37*'Others Split'!$D$48*'Others Split'!$M$13</f>
        <v>1171980985675.1191</v>
      </c>
      <c r="AA14" s="20">
        <f>'KEEI BAU - Industry'!AQ$37*'Others Split'!$D$48*'Others Split'!$M$13</f>
        <v>1177949290371.5669</v>
      </c>
      <c r="AB14" s="20">
        <f>'KEEI BAU - Industry'!AR$37*'Others Split'!$D$48*'Others Split'!$M$13</f>
        <v>1183917595068.0144</v>
      </c>
      <c r="AC14" s="20">
        <f>'KEEI BAU - Industry'!AS$37*'Others Split'!$D$48*'Others Split'!$M$13</f>
        <v>1189885899764.4644</v>
      </c>
      <c r="AD14" s="20">
        <f>'KEEI BAU - Industry'!AT$37*'Others Split'!$D$48*'Others Split'!$M$13</f>
        <v>1195854204460.9119</v>
      </c>
      <c r="AE14" s="20">
        <f>'KEEI BAU - Industry'!AU$37*'Others Split'!$D$48*'Others Split'!$M$13</f>
        <v>1201822509157.3596</v>
      </c>
      <c r="AF14" s="20">
        <f>'KEEI BAU - Industry'!AV$37*'Others Split'!$D$48*'Others Split'!$M$13</f>
        <v>1207790813853.8093</v>
      </c>
    </row>
    <row r="15" spans="1:35">
      <c r="A15" s="4" t="s">
        <v>15</v>
      </c>
      <c r="B15" s="20">
        <f>'KEEI BAU - Industry'!R23*'Steel Split'!$D$7</f>
        <v>1546087125048.7136</v>
      </c>
      <c r="C15" s="20">
        <f>'KEEI BAU - Industry'!S23*'Steel Split'!$D$7</f>
        <v>1510470067190.8457</v>
      </c>
      <c r="D15" s="20">
        <f>'KEEI BAU - Industry'!T23*'Steel Split'!$D$7</f>
        <v>1474853009332.978</v>
      </c>
      <c r="E15" s="20">
        <f>'KEEI BAU - Industry'!U23*'Steel Split'!$D$7</f>
        <v>1439235951475.1099</v>
      </c>
      <c r="F15" s="20">
        <f>'KEEI BAU - Industry'!V23*'Steel Split'!$D$7</f>
        <v>1403618893617.2422</v>
      </c>
      <c r="G15" s="20">
        <f>'KEEI BAU - Industry'!W23*'Steel Split'!$D$7</f>
        <v>1368001835759.3748</v>
      </c>
      <c r="H15" s="20">
        <f>'KEEI BAU - Industry'!X23*'Steel Split'!$D$7</f>
        <v>1363284588049.8608</v>
      </c>
      <c r="I15" s="20">
        <f>'KEEI BAU - Industry'!Y23*'Steel Split'!$D$7</f>
        <v>1358567340340.3457</v>
      </c>
      <c r="J15" s="20">
        <f>'KEEI BAU - Industry'!Z23*'Steel Split'!$D$7</f>
        <v>1353850092630.8306</v>
      </c>
      <c r="K15" s="20">
        <f>'KEEI BAU - Industry'!AA23*'Steel Split'!$D$7</f>
        <v>1349132844921.3154</v>
      </c>
      <c r="L15" s="20">
        <f>'KEEI BAU - Industry'!AB23*'Steel Split'!$D$7</f>
        <v>1344415597211.7993</v>
      </c>
      <c r="M15" s="20">
        <f>'KEEI BAU - Industry'!AC23*'Steel Split'!$D$7</f>
        <v>1334981101792.769</v>
      </c>
      <c r="N15" s="20">
        <f>'KEEI BAU - Industry'!AD23*'Steel Split'!$D$7</f>
        <v>1325546606373.7388</v>
      </c>
      <c r="O15" s="20">
        <f>'KEEI BAU - Industry'!AE23*'Steel Split'!$D$7</f>
        <v>1316112110954.7087</v>
      </c>
      <c r="P15" s="20">
        <f>'KEEI BAU - Industry'!AF23*'Steel Split'!$D$7</f>
        <v>1306677615535.6785</v>
      </c>
      <c r="Q15" s="20">
        <f>'KEEI BAU - Industry'!AG23*'Steel Split'!$D$7</f>
        <v>1297243120116.6484</v>
      </c>
      <c r="R15" s="20">
        <f>'KEEI BAU - Industry'!AH23*'Steel Split'!$D$7</f>
        <v>1283091376988.103</v>
      </c>
      <c r="S15" s="20">
        <f>'KEEI BAU - Industry'!AI23*'Steel Split'!$D$7</f>
        <v>1268939633859.5579</v>
      </c>
      <c r="T15" s="20">
        <f>'KEEI BAU - Industry'!AJ23*'Steel Split'!$D$7</f>
        <v>1254787890731.0127</v>
      </c>
      <c r="U15" s="20">
        <f>'KEEI BAU - Industry'!AK23*'Steel Split'!$D$7</f>
        <v>1240636147602.4673</v>
      </c>
      <c r="V15" s="20">
        <f>'KEEI BAU - Industry'!AL23*'Steel Split'!$D$7</f>
        <v>1226484404473.9221</v>
      </c>
      <c r="W15" s="20">
        <f>'KEEI BAU - Industry'!AM23*'Steel Split'!$D$7</f>
        <v>1218622324958.0652</v>
      </c>
      <c r="X15" s="20">
        <f>'KEEI BAU - Industry'!AN23*'Steel Split'!$D$7</f>
        <v>1206471838433.5564</v>
      </c>
      <c r="Y15" s="20">
        <f>'KEEI BAU - Industry'!AO23*'Steel Split'!$D$7</f>
        <v>1194321351909.0479</v>
      </c>
      <c r="Z15" s="20">
        <f>'KEEI BAU - Industry'!AP23*'Steel Split'!$D$7</f>
        <v>1182170865384.5391</v>
      </c>
      <c r="AA15" s="20">
        <f>'KEEI BAU - Industry'!AQ23*'Steel Split'!$D$7</f>
        <v>1170020378860.0303</v>
      </c>
      <c r="AB15" s="20">
        <f>'KEEI BAU - Industry'!AR23*'Steel Split'!$D$7</f>
        <v>1157869892335.5217</v>
      </c>
      <c r="AC15" s="20">
        <f>'KEEI BAU - Industry'!AS23*'Steel Split'!$D$7</f>
        <v>1145719405811.0129</v>
      </c>
      <c r="AD15" s="20">
        <f>'KEEI BAU - Industry'!AT23*'Steel Split'!$D$7</f>
        <v>1133568919286.5044</v>
      </c>
      <c r="AE15" s="20">
        <f>'KEEI BAU - Industry'!AU23*'Steel Split'!$D$7</f>
        <v>1121418432761.9956</v>
      </c>
      <c r="AF15" s="20">
        <f>'KEEI BAU - Industry'!AV23*'Steel Split'!$D$7</f>
        <v>1109267946237.4868</v>
      </c>
    </row>
    <row r="16" spans="1:35">
      <c r="A16" s="4" t="s">
        <v>16</v>
      </c>
      <c r="B16" s="20">
        <f>'KEEI BAU - Industry'!R$16*'Non-ferrous Metals Split'!$I$6*'Non-ferrous Metals Split'!$D$46</f>
        <v>939726986000.62805</v>
      </c>
      <c r="C16" s="20">
        <f>'KEEI BAU - Industry'!S$16*'Non-ferrous Metals Split'!$I$6*'Non-ferrous Metals Split'!$D$46</f>
        <v>953167216436.2417</v>
      </c>
      <c r="D16" s="20">
        <f>'KEEI BAU - Industry'!T$16*'Non-ferrous Metals Split'!$I$6*'Non-ferrous Metals Split'!$D$46</f>
        <v>966607446871.85571</v>
      </c>
      <c r="E16" s="20">
        <f>'KEEI BAU - Industry'!U$16*'Non-ferrous Metals Split'!$I$6*'Non-ferrous Metals Split'!$D$46</f>
        <v>980047677307.46936</v>
      </c>
      <c r="F16" s="20">
        <f>'KEEI BAU - Industry'!V$16*'Non-ferrous Metals Split'!$I$6*'Non-ferrous Metals Split'!$D$46</f>
        <v>993487907743.08325</v>
      </c>
      <c r="G16" s="20">
        <f>'KEEI BAU - Industry'!W$16*'Non-ferrous Metals Split'!$I$6*'Non-ferrous Metals Split'!$D$46</f>
        <v>1006928138178.6971</v>
      </c>
      <c r="H16" s="20">
        <f>'KEEI BAU - Industry'!X$16*'Non-ferrous Metals Split'!$I$6*'Non-ferrous Metals Split'!$D$46</f>
        <v>1006561315541.8378</v>
      </c>
      <c r="I16" s="20">
        <f>'KEEI BAU - Industry'!Y$16*'Non-ferrous Metals Split'!$I$6*'Non-ferrous Metals Split'!$D$46</f>
        <v>1006194492904.9785</v>
      </c>
      <c r="J16" s="20">
        <f>'KEEI BAU - Industry'!Z$16*'Non-ferrous Metals Split'!$I$6*'Non-ferrous Metals Split'!$D$46</f>
        <v>1005827670268.1191</v>
      </c>
      <c r="K16" s="20">
        <f>'KEEI BAU - Industry'!AA$16*'Non-ferrous Metals Split'!$I$6*'Non-ferrous Metals Split'!$D$46</f>
        <v>1005460847631.26</v>
      </c>
      <c r="L16" s="20">
        <f>'KEEI BAU - Industry'!AB$16*'Non-ferrous Metals Split'!$I$6*'Non-ferrous Metals Split'!$D$46</f>
        <v>1005094024994.4006</v>
      </c>
      <c r="M16" s="20">
        <f>'KEEI BAU - Industry'!AC$16*'Non-ferrous Metals Split'!$I$6*'Non-ferrous Metals Split'!$D$46</f>
        <v>1002893089173.2451</v>
      </c>
      <c r="N16" s="20">
        <f>'KEEI BAU - Industry'!AD$16*'Non-ferrous Metals Split'!$I$6*'Non-ferrous Metals Split'!$D$46</f>
        <v>1000692153352.0895</v>
      </c>
      <c r="O16" s="20">
        <f>'KEEI BAU - Industry'!AE$16*'Non-ferrous Metals Split'!$I$6*'Non-ferrous Metals Split'!$D$46</f>
        <v>998491217530.93384</v>
      </c>
      <c r="P16" s="20">
        <f>'KEEI BAU - Industry'!AF$16*'Non-ferrous Metals Split'!$I$6*'Non-ferrous Metals Split'!$D$46</f>
        <v>996290281709.77832</v>
      </c>
      <c r="Q16" s="20">
        <f>'KEEI BAU - Industry'!AG$16*'Non-ferrous Metals Split'!$I$6*'Non-ferrous Metals Split'!$D$46</f>
        <v>994089345888.62268</v>
      </c>
      <c r="R16" s="20">
        <f>'KEEI BAU - Industry'!AH$16*'Non-ferrous Metals Split'!$I$6*'Non-ferrous Metals Split'!$D$46</f>
        <v>994089345888.62268</v>
      </c>
      <c r="S16" s="20">
        <f>'KEEI BAU - Industry'!AI$16*'Non-ferrous Metals Split'!$I$6*'Non-ferrous Metals Split'!$D$46</f>
        <v>994089345888.62268</v>
      </c>
      <c r="T16" s="20">
        <f>'KEEI BAU - Industry'!AJ$16*'Non-ferrous Metals Split'!$I$6*'Non-ferrous Metals Split'!$D$46</f>
        <v>994089345888.62268</v>
      </c>
      <c r="U16" s="20">
        <f>'KEEI BAU - Industry'!AK$16*'Non-ferrous Metals Split'!$I$6*'Non-ferrous Metals Split'!$D$46</f>
        <v>994089345888.62268</v>
      </c>
      <c r="V16" s="20">
        <f>'KEEI BAU - Industry'!AL$16*'Non-ferrous Metals Split'!$I$6*'Non-ferrous Metals Split'!$D$46</f>
        <v>994089345888.62268</v>
      </c>
      <c r="W16" s="20">
        <f>'KEEI BAU - Industry'!AM$16*'Non-ferrous Metals Split'!$I$6*'Non-ferrous Metals Split'!$D$46</f>
        <v>991154764793.74841</v>
      </c>
      <c r="X16" s="20">
        <f>'KEEI BAU - Industry'!AN$16*'Non-ferrous Metals Split'!$I$6*'Non-ferrous Metals Split'!$D$46</f>
        <v>990221034445.37952</v>
      </c>
      <c r="Y16" s="20">
        <f>'KEEI BAU - Industry'!AO$16*'Non-ferrous Metals Split'!$I$6*'Non-ferrous Metals Split'!$D$46</f>
        <v>989287304097.01038</v>
      </c>
      <c r="Z16" s="20">
        <f>'KEEI BAU - Industry'!AP$16*'Non-ferrous Metals Split'!$I$6*'Non-ferrous Metals Split'!$D$46</f>
        <v>988353573748.6416</v>
      </c>
      <c r="AA16" s="20">
        <f>'KEEI BAU - Industry'!AQ$16*'Non-ferrous Metals Split'!$I$6*'Non-ferrous Metals Split'!$D$46</f>
        <v>987419843400.27246</v>
      </c>
      <c r="AB16" s="20">
        <f>'KEEI BAU - Industry'!AR$16*'Non-ferrous Metals Split'!$I$6*'Non-ferrous Metals Split'!$D$46</f>
        <v>986486113051.9032</v>
      </c>
      <c r="AC16" s="20">
        <f>'KEEI BAU - Industry'!AS$16*'Non-ferrous Metals Split'!$I$6*'Non-ferrous Metals Split'!$D$46</f>
        <v>985552382703.53406</v>
      </c>
      <c r="AD16" s="20">
        <f>'KEEI BAU - Industry'!AT$16*'Non-ferrous Metals Split'!$I$6*'Non-ferrous Metals Split'!$D$46</f>
        <v>984618652355.16516</v>
      </c>
      <c r="AE16" s="20">
        <f>'KEEI BAU - Industry'!AU$16*'Non-ferrous Metals Split'!$I$6*'Non-ferrous Metals Split'!$D$46</f>
        <v>983684922006.79614</v>
      </c>
      <c r="AF16" s="20">
        <f>'KEEI BAU - Industry'!AV$16*'Non-ferrous Metals Split'!$I$6*'Non-ferrous Metals Split'!$D$46</f>
        <v>982751191658.42725</v>
      </c>
    </row>
    <row r="17" spans="1:33">
      <c r="A17" s="4" t="s">
        <v>17</v>
      </c>
      <c r="B17" s="20">
        <f>'KEEI BAU - Industry'!R$16*'Non-ferrous Metals Split'!$I$7*'Non-ferrous Metals Split'!$D$46</f>
        <v>7987679381005.3379</v>
      </c>
      <c r="C17" s="20">
        <f>'KEEI BAU - Industry'!S$16*'Non-ferrous Metals Split'!$I$7*'Non-ferrous Metals Split'!$D$46</f>
        <v>8101921339708.0547</v>
      </c>
      <c r="D17" s="20">
        <f>'KEEI BAU - Industry'!T$16*'Non-ferrous Metals Split'!$I$7*'Non-ferrous Metals Split'!$D$46</f>
        <v>8216163298410.7715</v>
      </c>
      <c r="E17" s="20">
        <f>'KEEI BAU - Industry'!U$16*'Non-ferrous Metals Split'!$I$7*'Non-ferrous Metals Split'!$D$46</f>
        <v>8330405257113.4883</v>
      </c>
      <c r="F17" s="20">
        <f>'KEEI BAU - Industry'!V$16*'Non-ferrous Metals Split'!$I$7*'Non-ferrous Metals Split'!$D$46</f>
        <v>8444647215816.207</v>
      </c>
      <c r="G17" s="20">
        <f>'KEEI BAU - Industry'!W$16*'Non-ferrous Metals Split'!$I$7*'Non-ferrous Metals Split'!$D$46</f>
        <v>8558889174518.9238</v>
      </c>
      <c r="H17" s="20">
        <f>'KEEI BAU - Industry'!X$16*'Non-ferrous Metals Split'!$I$7*'Non-ferrous Metals Split'!$D$46</f>
        <v>8555771182105.6201</v>
      </c>
      <c r="I17" s="20">
        <f>'KEEI BAU - Industry'!Y$16*'Non-ferrous Metals Split'!$I$7*'Non-ferrous Metals Split'!$D$46</f>
        <v>8552653189692.3174</v>
      </c>
      <c r="J17" s="20">
        <f>'KEEI BAU - Industry'!Z$16*'Non-ferrous Metals Split'!$I$7*'Non-ferrous Metals Split'!$D$46</f>
        <v>8549535197279.0137</v>
      </c>
      <c r="K17" s="20">
        <f>'KEEI BAU - Industry'!AA$16*'Non-ferrous Metals Split'!$I$7*'Non-ferrous Metals Split'!$D$46</f>
        <v>8546417204865.709</v>
      </c>
      <c r="L17" s="20">
        <f>'KEEI BAU - Industry'!AB$16*'Non-ferrous Metals Split'!$I$7*'Non-ferrous Metals Split'!$D$46</f>
        <v>8543299212452.4053</v>
      </c>
      <c r="M17" s="20">
        <f>'KEEI BAU - Industry'!AC$16*'Non-ferrous Metals Split'!$I$7*'Non-ferrous Metals Split'!$D$46</f>
        <v>8524591257972.582</v>
      </c>
      <c r="N17" s="20">
        <f>'KEEI BAU - Industry'!AD$16*'Non-ferrous Metals Split'!$I$7*'Non-ferrous Metals Split'!$D$46</f>
        <v>8505883303492.7598</v>
      </c>
      <c r="O17" s="20">
        <f>'KEEI BAU - Industry'!AE$16*'Non-ferrous Metals Split'!$I$7*'Non-ferrous Metals Split'!$D$46</f>
        <v>8487175349012.9365</v>
      </c>
      <c r="P17" s="20">
        <f>'KEEI BAU - Industry'!AF$16*'Non-ferrous Metals Split'!$I$7*'Non-ferrous Metals Split'!$D$46</f>
        <v>8468467394533.1133</v>
      </c>
      <c r="Q17" s="20">
        <f>'KEEI BAU - Industry'!AG$16*'Non-ferrous Metals Split'!$I$7*'Non-ferrous Metals Split'!$D$46</f>
        <v>8449759440053.292</v>
      </c>
      <c r="R17" s="20">
        <f>'KEEI BAU - Industry'!AH$16*'Non-ferrous Metals Split'!$I$7*'Non-ferrous Metals Split'!$D$46</f>
        <v>8449759440053.292</v>
      </c>
      <c r="S17" s="20">
        <f>'KEEI BAU - Industry'!AI$16*'Non-ferrous Metals Split'!$I$7*'Non-ferrous Metals Split'!$D$46</f>
        <v>8449759440053.292</v>
      </c>
      <c r="T17" s="20">
        <f>'KEEI BAU - Industry'!AJ$16*'Non-ferrous Metals Split'!$I$7*'Non-ferrous Metals Split'!$D$46</f>
        <v>8449759440053.292</v>
      </c>
      <c r="U17" s="20">
        <f>'KEEI BAU - Industry'!AK$16*'Non-ferrous Metals Split'!$I$7*'Non-ferrous Metals Split'!$D$46</f>
        <v>8449759440053.292</v>
      </c>
      <c r="V17" s="20">
        <f>'KEEI BAU - Industry'!AL$16*'Non-ferrous Metals Split'!$I$7*'Non-ferrous Metals Split'!$D$46</f>
        <v>8449759440053.292</v>
      </c>
      <c r="W17" s="20">
        <f>'KEEI BAU - Industry'!AM$16*'Non-ferrous Metals Split'!$I$7*'Non-ferrous Metals Split'!$D$46</f>
        <v>8424815500746.8604</v>
      </c>
      <c r="X17" s="20">
        <f>'KEEI BAU - Industry'!AN$16*'Non-ferrous Metals Split'!$I$7*'Non-ferrous Metals Split'!$D$46</f>
        <v>8416878792785.7256</v>
      </c>
      <c r="Y17" s="20">
        <f>'KEEI BAU - Industry'!AO$16*'Non-ferrous Metals Split'!$I$7*'Non-ferrous Metals Split'!$D$46</f>
        <v>8408942084824.5889</v>
      </c>
      <c r="Z17" s="20">
        <f>'KEEI BAU - Industry'!AP$16*'Non-ferrous Metals Split'!$I$7*'Non-ferrous Metals Split'!$D$46</f>
        <v>8401005376863.4512</v>
      </c>
      <c r="AA17" s="20">
        <f>'KEEI BAU - Industry'!AQ$16*'Non-ferrous Metals Split'!$I$7*'Non-ferrous Metals Split'!$D$46</f>
        <v>8393068668902.3145</v>
      </c>
      <c r="AB17" s="20">
        <f>'KEEI BAU - Industry'!AR$16*'Non-ferrous Metals Split'!$I$7*'Non-ferrous Metals Split'!$D$46</f>
        <v>8385131960941.1758</v>
      </c>
      <c r="AC17" s="20">
        <f>'KEEI BAU - Industry'!AS$16*'Non-ferrous Metals Split'!$I$7*'Non-ferrous Metals Split'!$D$46</f>
        <v>8377195252980.0391</v>
      </c>
      <c r="AD17" s="20">
        <f>'KEEI BAU - Industry'!AT$16*'Non-ferrous Metals Split'!$I$7*'Non-ferrous Metals Split'!$D$46</f>
        <v>8369258545018.9043</v>
      </c>
      <c r="AE17" s="20">
        <f>'KEEI BAU - Industry'!AU$16*'Non-ferrous Metals Split'!$I$7*'Non-ferrous Metals Split'!$D$46</f>
        <v>8361321837057.7666</v>
      </c>
      <c r="AF17" s="20">
        <f>'KEEI BAU - Industry'!AV$16*'Non-ferrous Metals Split'!$I$7*'Non-ferrous Metals Split'!$D$46</f>
        <v>8353385129096.6299</v>
      </c>
    </row>
    <row r="18" spans="1:33">
      <c r="A18" s="4" t="s">
        <v>18</v>
      </c>
      <c r="B18" s="20">
        <f>'KEEI BAU - Industry'!R$33*'Machinery Split'!$M6*'Machinery Split'!$D$42</f>
        <v>0</v>
      </c>
      <c r="C18" s="20">
        <f>'KEEI BAU - Industry'!S$33*'Machinery Split'!$M6*'Machinery Split'!$D$42</f>
        <v>0</v>
      </c>
      <c r="D18" s="20">
        <f>'KEEI BAU - Industry'!T$33*'Machinery Split'!$M6*'Machinery Split'!$D$42</f>
        <v>0</v>
      </c>
      <c r="E18" s="20">
        <f>'KEEI BAU - Industry'!U$33*'Machinery Split'!$M6*'Machinery Split'!$D$42</f>
        <v>0</v>
      </c>
      <c r="F18" s="20">
        <f>'KEEI BAU - Industry'!V$33*'Machinery Split'!$M6*'Machinery Split'!$D$42</f>
        <v>0</v>
      </c>
      <c r="G18" s="20">
        <f>'KEEI BAU - Industry'!W$33*'Machinery Split'!$M6*'Machinery Split'!$D$42</f>
        <v>0</v>
      </c>
      <c r="H18" s="20">
        <f>'KEEI BAU - Industry'!X$33*'Machinery Split'!$M6*'Machinery Split'!$D$42</f>
        <v>0</v>
      </c>
      <c r="I18" s="20">
        <f>'KEEI BAU - Industry'!Y$33*'Machinery Split'!$M6*'Machinery Split'!$D$42</f>
        <v>0</v>
      </c>
      <c r="J18" s="20">
        <f>'KEEI BAU - Industry'!Z$33*'Machinery Split'!$M6*'Machinery Split'!$D$42</f>
        <v>0</v>
      </c>
      <c r="K18" s="20">
        <f>'KEEI BAU - Industry'!AA$33*'Machinery Split'!$M6*'Machinery Split'!$D$42</f>
        <v>0</v>
      </c>
      <c r="L18" s="20">
        <f>'KEEI BAU - Industry'!AB$33*'Machinery Split'!$M6*'Machinery Split'!$D$42</f>
        <v>0</v>
      </c>
      <c r="M18" s="20">
        <f>'KEEI BAU - Industry'!AC$33*'Machinery Split'!$M6*'Machinery Split'!$D$42</f>
        <v>0</v>
      </c>
      <c r="N18" s="20">
        <f>'KEEI BAU - Industry'!AD$33*'Machinery Split'!$M6*'Machinery Split'!$D$42</f>
        <v>0</v>
      </c>
      <c r="O18" s="20">
        <f>'KEEI BAU - Industry'!AE$33*'Machinery Split'!$M6*'Machinery Split'!$D$42</f>
        <v>0</v>
      </c>
      <c r="P18" s="20">
        <f>'KEEI BAU - Industry'!AF$33*'Machinery Split'!$M6*'Machinery Split'!$D$42</f>
        <v>0</v>
      </c>
      <c r="Q18" s="20">
        <f>'KEEI BAU - Industry'!AG$33*'Machinery Split'!$M6*'Machinery Split'!$D$42</f>
        <v>0</v>
      </c>
      <c r="R18" s="20">
        <f>'KEEI BAU - Industry'!AH$33*'Machinery Split'!$M6*'Machinery Split'!$D$42</f>
        <v>0</v>
      </c>
      <c r="S18" s="20">
        <f>'KEEI BAU - Industry'!AI$33*'Machinery Split'!$M6*'Machinery Split'!$D$42</f>
        <v>0</v>
      </c>
      <c r="T18" s="20">
        <f>'KEEI BAU - Industry'!AJ$33*'Machinery Split'!$M6*'Machinery Split'!$D$42</f>
        <v>0</v>
      </c>
      <c r="U18" s="20">
        <f>'KEEI BAU - Industry'!AK$33*'Machinery Split'!$M6*'Machinery Split'!$D$42</f>
        <v>0</v>
      </c>
      <c r="V18" s="20">
        <f>'KEEI BAU - Industry'!AL$33*'Machinery Split'!$M6*'Machinery Split'!$D$42</f>
        <v>0</v>
      </c>
      <c r="W18" s="20">
        <f>'KEEI BAU - Industry'!AM$33*'Machinery Split'!$M6*'Machinery Split'!$D$42</f>
        <v>0</v>
      </c>
      <c r="X18" s="20">
        <f>'KEEI BAU - Industry'!AN$33*'Machinery Split'!$M6*'Machinery Split'!$D$42</f>
        <v>0</v>
      </c>
      <c r="Y18" s="20">
        <f>'KEEI BAU - Industry'!AO$33*'Machinery Split'!$M6*'Machinery Split'!$D$42</f>
        <v>0</v>
      </c>
      <c r="Z18" s="20">
        <f>'KEEI BAU - Industry'!AP$33*'Machinery Split'!$M6*'Machinery Split'!$D$42</f>
        <v>0</v>
      </c>
      <c r="AA18" s="20">
        <f>'KEEI BAU - Industry'!AQ$33*'Machinery Split'!$M6*'Machinery Split'!$D$42</f>
        <v>0</v>
      </c>
      <c r="AB18" s="20">
        <f>'KEEI BAU - Industry'!AR$33*'Machinery Split'!$M6*'Machinery Split'!$D$42</f>
        <v>0</v>
      </c>
      <c r="AC18" s="20">
        <f>'KEEI BAU - Industry'!AS$33*'Machinery Split'!$M6*'Machinery Split'!$D$42</f>
        <v>0</v>
      </c>
      <c r="AD18" s="20">
        <f>'KEEI BAU - Industry'!AT$33*'Machinery Split'!$M6*'Machinery Split'!$D$42</f>
        <v>0</v>
      </c>
      <c r="AE18" s="20">
        <f>'KEEI BAU - Industry'!AU$33*'Machinery Split'!$M6*'Machinery Split'!$D$42</f>
        <v>0</v>
      </c>
      <c r="AF18" s="20">
        <f>'KEEI BAU - Industry'!AV$33*'Machinery Split'!$M6*'Machinery Split'!$D$42</f>
        <v>0</v>
      </c>
    </row>
    <row r="19" spans="1:33">
      <c r="A19" s="4" t="s">
        <v>19</v>
      </c>
      <c r="B19" s="20">
        <f>'KEEI BAU - Industry'!R$33*'Machinery Split'!$M7*'Machinery Split'!$D$42</f>
        <v>0</v>
      </c>
      <c r="C19" s="20">
        <f>'KEEI BAU - Industry'!S$33*'Machinery Split'!$M7*'Machinery Split'!$D$42</f>
        <v>0</v>
      </c>
      <c r="D19" s="20">
        <f>'KEEI BAU - Industry'!T$33*'Machinery Split'!$M7*'Machinery Split'!$D$42</f>
        <v>0</v>
      </c>
      <c r="E19" s="20">
        <f>'KEEI BAU - Industry'!U$33*'Machinery Split'!$M7*'Machinery Split'!$D$42</f>
        <v>0</v>
      </c>
      <c r="F19" s="20">
        <f>'KEEI BAU - Industry'!V$33*'Machinery Split'!$M7*'Machinery Split'!$D$42</f>
        <v>0</v>
      </c>
      <c r="G19" s="20">
        <f>'KEEI BAU - Industry'!W$33*'Machinery Split'!$M7*'Machinery Split'!$D$42</f>
        <v>0</v>
      </c>
      <c r="H19" s="20">
        <f>'KEEI BAU - Industry'!X$33*'Machinery Split'!$M7*'Machinery Split'!$D$42</f>
        <v>0</v>
      </c>
      <c r="I19" s="20">
        <f>'KEEI BAU - Industry'!Y$33*'Machinery Split'!$M7*'Machinery Split'!$D$42</f>
        <v>0</v>
      </c>
      <c r="J19" s="20">
        <f>'KEEI BAU - Industry'!Z$33*'Machinery Split'!$M7*'Machinery Split'!$D$42</f>
        <v>0</v>
      </c>
      <c r="K19" s="20">
        <f>'KEEI BAU - Industry'!AA$33*'Machinery Split'!$M7*'Machinery Split'!$D$42</f>
        <v>0</v>
      </c>
      <c r="L19" s="20">
        <f>'KEEI BAU - Industry'!AB$33*'Machinery Split'!$M7*'Machinery Split'!$D$42</f>
        <v>0</v>
      </c>
      <c r="M19" s="20">
        <f>'KEEI BAU - Industry'!AC$33*'Machinery Split'!$M7*'Machinery Split'!$D$42</f>
        <v>0</v>
      </c>
      <c r="N19" s="20">
        <f>'KEEI BAU - Industry'!AD$33*'Machinery Split'!$M7*'Machinery Split'!$D$42</f>
        <v>0</v>
      </c>
      <c r="O19" s="20">
        <f>'KEEI BAU - Industry'!AE$33*'Machinery Split'!$M7*'Machinery Split'!$D$42</f>
        <v>0</v>
      </c>
      <c r="P19" s="20">
        <f>'KEEI BAU - Industry'!AF$33*'Machinery Split'!$M7*'Machinery Split'!$D$42</f>
        <v>0</v>
      </c>
      <c r="Q19" s="20">
        <f>'KEEI BAU - Industry'!AG$33*'Machinery Split'!$M7*'Machinery Split'!$D$42</f>
        <v>0</v>
      </c>
      <c r="R19" s="20">
        <f>'KEEI BAU - Industry'!AH$33*'Machinery Split'!$M7*'Machinery Split'!$D$42</f>
        <v>0</v>
      </c>
      <c r="S19" s="20">
        <f>'KEEI BAU - Industry'!AI$33*'Machinery Split'!$M7*'Machinery Split'!$D$42</f>
        <v>0</v>
      </c>
      <c r="T19" s="20">
        <f>'KEEI BAU - Industry'!AJ$33*'Machinery Split'!$M7*'Machinery Split'!$D$42</f>
        <v>0</v>
      </c>
      <c r="U19" s="20">
        <f>'KEEI BAU - Industry'!AK$33*'Machinery Split'!$M7*'Machinery Split'!$D$42</f>
        <v>0</v>
      </c>
      <c r="V19" s="20">
        <f>'KEEI BAU - Industry'!AL$33*'Machinery Split'!$M7*'Machinery Split'!$D$42</f>
        <v>0</v>
      </c>
      <c r="W19" s="20">
        <f>'KEEI BAU - Industry'!AM$33*'Machinery Split'!$M7*'Machinery Split'!$D$42</f>
        <v>0</v>
      </c>
      <c r="X19" s="20">
        <f>'KEEI BAU - Industry'!AN$33*'Machinery Split'!$M7*'Machinery Split'!$D$42</f>
        <v>0</v>
      </c>
      <c r="Y19" s="20">
        <f>'KEEI BAU - Industry'!AO$33*'Machinery Split'!$M7*'Machinery Split'!$D$42</f>
        <v>0</v>
      </c>
      <c r="Z19" s="20">
        <f>'KEEI BAU - Industry'!AP$33*'Machinery Split'!$M7*'Machinery Split'!$D$42</f>
        <v>0</v>
      </c>
      <c r="AA19" s="20">
        <f>'KEEI BAU - Industry'!AQ$33*'Machinery Split'!$M7*'Machinery Split'!$D$42</f>
        <v>0</v>
      </c>
      <c r="AB19" s="20">
        <f>'KEEI BAU - Industry'!AR$33*'Machinery Split'!$M7*'Machinery Split'!$D$42</f>
        <v>0</v>
      </c>
      <c r="AC19" s="20">
        <f>'KEEI BAU - Industry'!AS$33*'Machinery Split'!$M7*'Machinery Split'!$D$42</f>
        <v>0</v>
      </c>
      <c r="AD19" s="20">
        <f>'KEEI BAU - Industry'!AT$33*'Machinery Split'!$M7*'Machinery Split'!$D$42</f>
        <v>0</v>
      </c>
      <c r="AE19" s="20">
        <f>'KEEI BAU - Industry'!AU$33*'Machinery Split'!$M7*'Machinery Split'!$D$42</f>
        <v>0</v>
      </c>
      <c r="AF19" s="20">
        <f>'KEEI BAU - Industry'!AV$33*'Machinery Split'!$M7*'Machinery Split'!$D$42</f>
        <v>0</v>
      </c>
    </row>
    <row r="20" spans="1:33">
      <c r="A20" s="4" t="s">
        <v>20</v>
      </c>
      <c r="B20" s="20">
        <f>'KEEI BAU - Industry'!R$33*'Machinery Split'!$M8*'Machinery Split'!$D$42</f>
        <v>0</v>
      </c>
      <c r="C20" s="20">
        <f>'KEEI BAU - Industry'!S$33*'Machinery Split'!$M8*'Machinery Split'!$D$42</f>
        <v>0</v>
      </c>
      <c r="D20" s="20">
        <f>'KEEI BAU - Industry'!T$33*'Machinery Split'!$M8*'Machinery Split'!$D$42</f>
        <v>0</v>
      </c>
      <c r="E20" s="20">
        <f>'KEEI BAU - Industry'!U$33*'Machinery Split'!$M8*'Machinery Split'!$D$42</f>
        <v>0</v>
      </c>
      <c r="F20" s="20">
        <f>'KEEI BAU - Industry'!V$33*'Machinery Split'!$M8*'Machinery Split'!$D$42</f>
        <v>0</v>
      </c>
      <c r="G20" s="20">
        <f>'KEEI BAU - Industry'!W$33*'Machinery Split'!$M8*'Machinery Split'!$D$42</f>
        <v>0</v>
      </c>
      <c r="H20" s="20">
        <f>'KEEI BAU - Industry'!X$33*'Machinery Split'!$M8*'Machinery Split'!$D$42</f>
        <v>0</v>
      </c>
      <c r="I20" s="20">
        <f>'KEEI BAU - Industry'!Y$33*'Machinery Split'!$M8*'Machinery Split'!$D$42</f>
        <v>0</v>
      </c>
      <c r="J20" s="20">
        <f>'KEEI BAU - Industry'!Z$33*'Machinery Split'!$M8*'Machinery Split'!$D$42</f>
        <v>0</v>
      </c>
      <c r="K20" s="20">
        <f>'KEEI BAU - Industry'!AA$33*'Machinery Split'!$M8*'Machinery Split'!$D$42</f>
        <v>0</v>
      </c>
      <c r="L20" s="20">
        <f>'KEEI BAU - Industry'!AB$33*'Machinery Split'!$M8*'Machinery Split'!$D$42</f>
        <v>0</v>
      </c>
      <c r="M20" s="20">
        <f>'KEEI BAU - Industry'!AC$33*'Machinery Split'!$M8*'Machinery Split'!$D$42</f>
        <v>0</v>
      </c>
      <c r="N20" s="20">
        <f>'KEEI BAU - Industry'!AD$33*'Machinery Split'!$M8*'Machinery Split'!$D$42</f>
        <v>0</v>
      </c>
      <c r="O20" s="20">
        <f>'KEEI BAU - Industry'!AE$33*'Machinery Split'!$M8*'Machinery Split'!$D$42</f>
        <v>0</v>
      </c>
      <c r="P20" s="20">
        <f>'KEEI BAU - Industry'!AF$33*'Machinery Split'!$M8*'Machinery Split'!$D$42</f>
        <v>0</v>
      </c>
      <c r="Q20" s="20">
        <f>'KEEI BAU - Industry'!AG$33*'Machinery Split'!$M8*'Machinery Split'!$D$42</f>
        <v>0</v>
      </c>
      <c r="R20" s="20">
        <f>'KEEI BAU - Industry'!AH$33*'Machinery Split'!$M8*'Machinery Split'!$D$42</f>
        <v>0</v>
      </c>
      <c r="S20" s="20">
        <f>'KEEI BAU - Industry'!AI$33*'Machinery Split'!$M8*'Machinery Split'!$D$42</f>
        <v>0</v>
      </c>
      <c r="T20" s="20">
        <f>'KEEI BAU - Industry'!AJ$33*'Machinery Split'!$M8*'Machinery Split'!$D$42</f>
        <v>0</v>
      </c>
      <c r="U20" s="20">
        <f>'KEEI BAU - Industry'!AK$33*'Machinery Split'!$M8*'Machinery Split'!$D$42</f>
        <v>0</v>
      </c>
      <c r="V20" s="20">
        <f>'KEEI BAU - Industry'!AL$33*'Machinery Split'!$M8*'Machinery Split'!$D$42</f>
        <v>0</v>
      </c>
      <c r="W20" s="20">
        <f>'KEEI BAU - Industry'!AM$33*'Machinery Split'!$M8*'Machinery Split'!$D$42</f>
        <v>0</v>
      </c>
      <c r="X20" s="20">
        <f>'KEEI BAU - Industry'!AN$33*'Machinery Split'!$M8*'Machinery Split'!$D$42</f>
        <v>0</v>
      </c>
      <c r="Y20" s="20">
        <f>'KEEI BAU - Industry'!AO$33*'Machinery Split'!$M8*'Machinery Split'!$D$42</f>
        <v>0</v>
      </c>
      <c r="Z20" s="20">
        <f>'KEEI BAU - Industry'!AP$33*'Machinery Split'!$M8*'Machinery Split'!$D$42</f>
        <v>0</v>
      </c>
      <c r="AA20" s="20">
        <f>'KEEI BAU - Industry'!AQ$33*'Machinery Split'!$M8*'Machinery Split'!$D$42</f>
        <v>0</v>
      </c>
      <c r="AB20" s="20">
        <f>'KEEI BAU - Industry'!AR$33*'Machinery Split'!$M8*'Machinery Split'!$D$42</f>
        <v>0</v>
      </c>
      <c r="AC20" s="20">
        <f>'KEEI BAU - Industry'!AS$33*'Machinery Split'!$M8*'Machinery Split'!$D$42</f>
        <v>0</v>
      </c>
      <c r="AD20" s="20">
        <f>'KEEI BAU - Industry'!AT$33*'Machinery Split'!$M8*'Machinery Split'!$D$42</f>
        <v>0</v>
      </c>
      <c r="AE20" s="20">
        <f>'KEEI BAU - Industry'!AU$33*'Machinery Split'!$M8*'Machinery Split'!$D$42</f>
        <v>0</v>
      </c>
      <c r="AF20" s="20">
        <f>'KEEI BAU - Industry'!AV$33*'Machinery Split'!$M8*'Machinery Split'!$D$42</f>
        <v>0</v>
      </c>
    </row>
    <row r="21" spans="1:33">
      <c r="A21" s="4" t="s">
        <v>21</v>
      </c>
      <c r="B21" s="20">
        <f>'KEEI BAU - Industry'!R$33*'Machinery Split'!$M9*'Machinery Split'!$D$42</f>
        <v>0</v>
      </c>
      <c r="C21" s="20">
        <f>'KEEI BAU - Industry'!S$33*'Machinery Split'!$M9*'Machinery Split'!$D$42</f>
        <v>0</v>
      </c>
      <c r="D21" s="20">
        <f>'KEEI BAU - Industry'!T$33*'Machinery Split'!$M9*'Machinery Split'!$D$42</f>
        <v>0</v>
      </c>
      <c r="E21" s="20">
        <f>'KEEI BAU - Industry'!U$33*'Machinery Split'!$M9*'Machinery Split'!$D$42</f>
        <v>0</v>
      </c>
      <c r="F21" s="20">
        <f>'KEEI BAU - Industry'!V$33*'Machinery Split'!$M9*'Machinery Split'!$D$42</f>
        <v>0</v>
      </c>
      <c r="G21" s="20">
        <f>'KEEI BAU - Industry'!W$33*'Machinery Split'!$M9*'Machinery Split'!$D$42</f>
        <v>0</v>
      </c>
      <c r="H21" s="20">
        <f>'KEEI BAU - Industry'!X$33*'Machinery Split'!$M9*'Machinery Split'!$D$42</f>
        <v>0</v>
      </c>
      <c r="I21" s="20">
        <f>'KEEI BAU - Industry'!Y$33*'Machinery Split'!$M9*'Machinery Split'!$D$42</f>
        <v>0</v>
      </c>
      <c r="J21" s="20">
        <f>'KEEI BAU - Industry'!Z$33*'Machinery Split'!$M9*'Machinery Split'!$D$42</f>
        <v>0</v>
      </c>
      <c r="K21" s="20">
        <f>'KEEI BAU - Industry'!AA$33*'Machinery Split'!$M9*'Machinery Split'!$D$42</f>
        <v>0</v>
      </c>
      <c r="L21" s="20">
        <f>'KEEI BAU - Industry'!AB$33*'Machinery Split'!$M9*'Machinery Split'!$D$42</f>
        <v>0</v>
      </c>
      <c r="M21" s="20">
        <f>'KEEI BAU - Industry'!AC$33*'Machinery Split'!$M9*'Machinery Split'!$D$42</f>
        <v>0</v>
      </c>
      <c r="N21" s="20">
        <f>'KEEI BAU - Industry'!AD$33*'Machinery Split'!$M9*'Machinery Split'!$D$42</f>
        <v>0</v>
      </c>
      <c r="O21" s="20">
        <f>'KEEI BAU - Industry'!AE$33*'Machinery Split'!$M9*'Machinery Split'!$D$42</f>
        <v>0</v>
      </c>
      <c r="P21" s="20">
        <f>'KEEI BAU - Industry'!AF$33*'Machinery Split'!$M9*'Machinery Split'!$D$42</f>
        <v>0</v>
      </c>
      <c r="Q21" s="20">
        <f>'KEEI BAU - Industry'!AG$33*'Machinery Split'!$M9*'Machinery Split'!$D$42</f>
        <v>0</v>
      </c>
      <c r="R21" s="20">
        <f>'KEEI BAU - Industry'!AH$33*'Machinery Split'!$M9*'Machinery Split'!$D$42</f>
        <v>0</v>
      </c>
      <c r="S21" s="20">
        <f>'KEEI BAU - Industry'!AI$33*'Machinery Split'!$M9*'Machinery Split'!$D$42</f>
        <v>0</v>
      </c>
      <c r="T21" s="20">
        <f>'KEEI BAU - Industry'!AJ$33*'Machinery Split'!$M9*'Machinery Split'!$D$42</f>
        <v>0</v>
      </c>
      <c r="U21" s="20">
        <f>'KEEI BAU - Industry'!AK$33*'Machinery Split'!$M9*'Machinery Split'!$D$42</f>
        <v>0</v>
      </c>
      <c r="V21" s="20">
        <f>'KEEI BAU - Industry'!AL$33*'Machinery Split'!$M9*'Machinery Split'!$D$42</f>
        <v>0</v>
      </c>
      <c r="W21" s="20">
        <f>'KEEI BAU - Industry'!AM$33*'Machinery Split'!$M9*'Machinery Split'!$D$42</f>
        <v>0</v>
      </c>
      <c r="X21" s="20">
        <f>'KEEI BAU - Industry'!AN$33*'Machinery Split'!$M9*'Machinery Split'!$D$42</f>
        <v>0</v>
      </c>
      <c r="Y21" s="20">
        <f>'KEEI BAU - Industry'!AO$33*'Machinery Split'!$M9*'Machinery Split'!$D$42</f>
        <v>0</v>
      </c>
      <c r="Z21" s="20">
        <f>'KEEI BAU - Industry'!AP$33*'Machinery Split'!$M9*'Machinery Split'!$D$42</f>
        <v>0</v>
      </c>
      <c r="AA21" s="20">
        <f>'KEEI BAU - Industry'!AQ$33*'Machinery Split'!$M9*'Machinery Split'!$D$42</f>
        <v>0</v>
      </c>
      <c r="AB21" s="20">
        <f>'KEEI BAU - Industry'!AR$33*'Machinery Split'!$M9*'Machinery Split'!$D$42</f>
        <v>0</v>
      </c>
      <c r="AC21" s="20">
        <f>'KEEI BAU - Industry'!AS$33*'Machinery Split'!$M9*'Machinery Split'!$D$42</f>
        <v>0</v>
      </c>
      <c r="AD21" s="20">
        <f>'KEEI BAU - Industry'!AT$33*'Machinery Split'!$M9*'Machinery Split'!$D$42</f>
        <v>0</v>
      </c>
      <c r="AE21" s="20">
        <f>'KEEI BAU - Industry'!AU$33*'Machinery Split'!$M9*'Machinery Split'!$D$42</f>
        <v>0</v>
      </c>
      <c r="AF21" s="20">
        <f>'KEEI BAU - Industry'!AV$33*'Machinery Split'!$M9*'Machinery Split'!$D$42</f>
        <v>0</v>
      </c>
    </row>
    <row r="22" spans="1:33">
      <c r="A22" s="4" t="s">
        <v>22</v>
      </c>
      <c r="B22" s="20">
        <f>'KEEI BAU - Industry'!R$33*'Machinery Split'!$M10*'Machinery Split'!$D$42</f>
        <v>0</v>
      </c>
      <c r="C22" s="20">
        <f>'KEEI BAU - Industry'!S$33*'Machinery Split'!$M10*'Machinery Split'!$D$42</f>
        <v>0</v>
      </c>
      <c r="D22" s="20">
        <f>'KEEI BAU - Industry'!T$33*'Machinery Split'!$M10*'Machinery Split'!$D$42</f>
        <v>0</v>
      </c>
      <c r="E22" s="20">
        <f>'KEEI BAU - Industry'!U$33*'Machinery Split'!$M10*'Machinery Split'!$D$42</f>
        <v>0</v>
      </c>
      <c r="F22" s="20">
        <f>'KEEI BAU - Industry'!V$33*'Machinery Split'!$M10*'Machinery Split'!$D$42</f>
        <v>0</v>
      </c>
      <c r="G22" s="20">
        <f>'KEEI BAU - Industry'!W$33*'Machinery Split'!$M10*'Machinery Split'!$D$42</f>
        <v>0</v>
      </c>
      <c r="H22" s="20">
        <f>'KEEI BAU - Industry'!X$33*'Machinery Split'!$M10*'Machinery Split'!$D$42</f>
        <v>0</v>
      </c>
      <c r="I22" s="20">
        <f>'KEEI BAU - Industry'!Y$33*'Machinery Split'!$M10*'Machinery Split'!$D$42</f>
        <v>0</v>
      </c>
      <c r="J22" s="20">
        <f>'KEEI BAU - Industry'!Z$33*'Machinery Split'!$M10*'Machinery Split'!$D$42</f>
        <v>0</v>
      </c>
      <c r="K22" s="20">
        <f>'KEEI BAU - Industry'!AA$33*'Machinery Split'!$M10*'Machinery Split'!$D$42</f>
        <v>0</v>
      </c>
      <c r="L22" s="20">
        <f>'KEEI BAU - Industry'!AB$33*'Machinery Split'!$M10*'Machinery Split'!$D$42</f>
        <v>0</v>
      </c>
      <c r="M22" s="20">
        <f>'KEEI BAU - Industry'!AC$33*'Machinery Split'!$M10*'Machinery Split'!$D$42</f>
        <v>0</v>
      </c>
      <c r="N22" s="20">
        <f>'KEEI BAU - Industry'!AD$33*'Machinery Split'!$M10*'Machinery Split'!$D$42</f>
        <v>0</v>
      </c>
      <c r="O22" s="20">
        <f>'KEEI BAU - Industry'!AE$33*'Machinery Split'!$M10*'Machinery Split'!$D$42</f>
        <v>0</v>
      </c>
      <c r="P22" s="20">
        <f>'KEEI BAU - Industry'!AF$33*'Machinery Split'!$M10*'Machinery Split'!$D$42</f>
        <v>0</v>
      </c>
      <c r="Q22" s="20">
        <f>'KEEI BAU - Industry'!AG$33*'Machinery Split'!$M10*'Machinery Split'!$D$42</f>
        <v>0</v>
      </c>
      <c r="R22" s="20">
        <f>'KEEI BAU - Industry'!AH$33*'Machinery Split'!$M10*'Machinery Split'!$D$42</f>
        <v>0</v>
      </c>
      <c r="S22" s="20">
        <f>'KEEI BAU - Industry'!AI$33*'Machinery Split'!$M10*'Machinery Split'!$D$42</f>
        <v>0</v>
      </c>
      <c r="T22" s="20">
        <f>'KEEI BAU - Industry'!AJ$33*'Machinery Split'!$M10*'Machinery Split'!$D$42</f>
        <v>0</v>
      </c>
      <c r="U22" s="20">
        <f>'KEEI BAU - Industry'!AK$33*'Machinery Split'!$M10*'Machinery Split'!$D$42</f>
        <v>0</v>
      </c>
      <c r="V22" s="20">
        <f>'KEEI BAU - Industry'!AL$33*'Machinery Split'!$M10*'Machinery Split'!$D$42</f>
        <v>0</v>
      </c>
      <c r="W22" s="20">
        <f>'KEEI BAU - Industry'!AM$33*'Machinery Split'!$M10*'Machinery Split'!$D$42</f>
        <v>0</v>
      </c>
      <c r="X22" s="20">
        <f>'KEEI BAU - Industry'!AN$33*'Machinery Split'!$M10*'Machinery Split'!$D$42</f>
        <v>0</v>
      </c>
      <c r="Y22" s="20">
        <f>'KEEI BAU - Industry'!AO$33*'Machinery Split'!$M10*'Machinery Split'!$D$42</f>
        <v>0</v>
      </c>
      <c r="Z22" s="20">
        <f>'KEEI BAU - Industry'!AP$33*'Machinery Split'!$M10*'Machinery Split'!$D$42</f>
        <v>0</v>
      </c>
      <c r="AA22" s="20">
        <f>'KEEI BAU - Industry'!AQ$33*'Machinery Split'!$M10*'Machinery Split'!$D$42</f>
        <v>0</v>
      </c>
      <c r="AB22" s="20">
        <f>'KEEI BAU - Industry'!AR$33*'Machinery Split'!$M10*'Machinery Split'!$D$42</f>
        <v>0</v>
      </c>
      <c r="AC22" s="20">
        <f>'KEEI BAU - Industry'!AS$33*'Machinery Split'!$M10*'Machinery Split'!$D$42</f>
        <v>0</v>
      </c>
      <c r="AD22" s="20">
        <f>'KEEI BAU - Industry'!AT$33*'Machinery Split'!$M10*'Machinery Split'!$D$42</f>
        <v>0</v>
      </c>
      <c r="AE22" s="20">
        <f>'KEEI BAU - Industry'!AU$33*'Machinery Split'!$M10*'Machinery Split'!$D$42</f>
        <v>0</v>
      </c>
      <c r="AF22" s="20">
        <f>'KEEI BAU - Industry'!AV$33*'Machinery Split'!$M10*'Machinery Split'!$D$42</f>
        <v>0</v>
      </c>
    </row>
    <row r="23" spans="1:33">
      <c r="A23" s="4" t="s">
        <v>23</v>
      </c>
      <c r="B23" s="20">
        <f>'KEEI BAU - Industry'!R$37*'Others Split'!$D$48*'Others Split'!$M$14</f>
        <v>51359841102254.023</v>
      </c>
      <c r="C23" s="20">
        <f>'KEEI BAU - Industry'!S$37*'Others Split'!$D$48*'Others Split'!$M$14</f>
        <v>52499326591090</v>
      </c>
      <c r="D23" s="20">
        <f>'KEEI BAU - Industry'!T$37*'Others Split'!$D$48*'Others Split'!$M$14</f>
        <v>53638812079925.977</v>
      </c>
      <c r="E23" s="20">
        <f>'KEEI BAU - Industry'!U$37*'Others Split'!$D$48*'Others Split'!$M$14</f>
        <v>54778297568761.945</v>
      </c>
      <c r="F23" s="20">
        <f>'KEEI BAU - Industry'!V$37*'Others Split'!$D$48*'Others Split'!$M$14</f>
        <v>55917783057597.922</v>
      </c>
      <c r="G23" s="20">
        <f>'KEEI BAU - Industry'!W$37*'Others Split'!$D$48*'Others Split'!$M$14</f>
        <v>57057268546433.898</v>
      </c>
      <c r="H23" s="20">
        <f>'KEEI BAU - Industry'!X$37*'Others Split'!$D$48*'Others Split'!$M$14</f>
        <v>57583843368831.016</v>
      </c>
      <c r="I23" s="20">
        <f>'KEEI BAU - Industry'!Y$37*'Others Split'!$D$48*'Others Split'!$M$14</f>
        <v>58110418191227.961</v>
      </c>
      <c r="J23" s="20">
        <f>'KEEI BAU - Industry'!Z$37*'Others Split'!$D$48*'Others Split'!$M$14</f>
        <v>58636993013624.922</v>
      </c>
      <c r="K23" s="20">
        <f>'KEEI BAU - Industry'!AA$37*'Others Split'!$D$48*'Others Split'!$M$14</f>
        <v>59163567836021.875</v>
      </c>
      <c r="L23" s="20">
        <f>'KEEI BAU - Industry'!AB$37*'Others Split'!$D$48*'Others Split'!$M$14</f>
        <v>59690142658418.938</v>
      </c>
      <c r="M23" s="20">
        <f>'KEEI BAU - Industry'!AC$37*'Others Split'!$D$48*'Others Split'!$M$14</f>
        <v>60064518113544.898</v>
      </c>
      <c r="N23" s="20">
        <f>'KEEI BAU - Industry'!AD$37*'Others Split'!$D$48*'Others Split'!$M$14</f>
        <v>60438893568670.977</v>
      </c>
      <c r="O23" s="20">
        <f>'KEEI BAU - Industry'!AE$37*'Others Split'!$D$48*'Others Split'!$M$14</f>
        <v>60813269023797.047</v>
      </c>
      <c r="P23" s="20">
        <f>'KEEI BAU - Industry'!AF$37*'Others Split'!$D$48*'Others Split'!$M$14</f>
        <v>61187644478923.117</v>
      </c>
      <c r="Q23" s="20">
        <f>'KEEI BAU - Industry'!AG$37*'Others Split'!$D$48*'Others Split'!$M$14</f>
        <v>61562019934049.172</v>
      </c>
      <c r="R23" s="20">
        <f>'KEEI BAU - Industry'!AH$37*'Others Split'!$D$48*'Others Split'!$M$14</f>
        <v>61855922160503.422</v>
      </c>
      <c r="S23" s="20">
        <f>'KEEI BAU - Industry'!AI$37*'Others Split'!$D$48*'Others Split'!$M$14</f>
        <v>62149824386957.422</v>
      </c>
      <c r="T23" s="20">
        <f>'KEEI BAU - Industry'!AJ$37*'Others Split'!$D$48*'Others Split'!$M$14</f>
        <v>62443726613411.539</v>
      </c>
      <c r="U23" s="20">
        <f>'KEEI BAU - Industry'!AK$37*'Others Split'!$D$48*'Others Split'!$M$14</f>
        <v>62737628839865.648</v>
      </c>
      <c r="V23" s="20">
        <f>'KEEI BAU - Industry'!AL$37*'Others Split'!$D$48*'Others Split'!$M$14</f>
        <v>63031531066319.664</v>
      </c>
      <c r="W23" s="20">
        <f>'KEEI BAU - Industry'!AM$37*'Others Split'!$D$48*'Others Split'!$M$14</f>
        <v>63432730931003.086</v>
      </c>
      <c r="X23" s="20">
        <f>'KEEI BAU - Industry'!AN$37*'Others Split'!$D$48*'Others Split'!$M$14</f>
        <v>63760773315075.57</v>
      </c>
      <c r="Y23" s="20">
        <f>'KEEI BAU - Industry'!AO$37*'Others Split'!$D$48*'Others Split'!$M$14</f>
        <v>64088815699148.172</v>
      </c>
      <c r="Z23" s="20">
        <f>'KEEI BAU - Industry'!AP$37*'Others Split'!$D$48*'Others Split'!$M$14</f>
        <v>64416858083220.656</v>
      </c>
      <c r="AA23" s="20">
        <f>'KEEI BAU - Industry'!AQ$37*'Others Split'!$D$48*'Others Split'!$M$14</f>
        <v>64744900467293.141</v>
      </c>
      <c r="AB23" s="20">
        <f>'KEEI BAU - Industry'!AR$37*'Others Split'!$D$48*'Others Split'!$M$14</f>
        <v>65072942851365.633</v>
      </c>
      <c r="AC23" s="20">
        <f>'KEEI BAU - Industry'!AS$37*'Others Split'!$D$48*'Others Split'!$M$14</f>
        <v>65400985235438.234</v>
      </c>
      <c r="AD23" s="20">
        <f>'KEEI BAU - Industry'!AT$37*'Others Split'!$D$48*'Others Split'!$M$14</f>
        <v>65729027619510.719</v>
      </c>
      <c r="AE23" s="20">
        <f>'KEEI BAU - Industry'!AU$37*'Others Split'!$D$48*'Others Split'!$M$14</f>
        <v>66057070003583.203</v>
      </c>
      <c r="AF23" s="20">
        <f>'KEEI BAU - Industry'!AV$37*'Others Split'!$D$48*'Others Split'!$M$14</f>
        <v>66385112387655.805</v>
      </c>
    </row>
    <row r="24" spans="1:33">
      <c r="A24" s="4" t="s">
        <v>24</v>
      </c>
      <c r="B24" s="20">
        <f>-SUM('2019 KESIS Energy Balance'!W44:Y44)*'KEEI BAU - Industry'!$A$44/1000*(1+'KEEI BAU - Gas Supply'!R9)</f>
        <v>3671636195575.3076</v>
      </c>
      <c r="C24" s="20">
        <f>B24*(1+'KEEI BAU - Gas Supply'!S9)</f>
        <v>3697634873412.3154</v>
      </c>
      <c r="D24" s="20">
        <f>C24*(1+'KEEI BAU - Gas Supply'!T9)</f>
        <v>3723633551249.3232</v>
      </c>
      <c r="E24" s="20">
        <f>D24*(1+'KEEI BAU - Gas Supply'!U9)</f>
        <v>3749632229086.3306</v>
      </c>
      <c r="F24" s="20">
        <f>E24*(1+'KEEI BAU - Gas Supply'!V9)</f>
        <v>3775630906923.3379</v>
      </c>
      <c r="G24" s="20">
        <f>F24*(1+'KEEI BAU - Gas Supply'!W9)</f>
        <v>3801629584760.3457</v>
      </c>
      <c r="H24" s="20">
        <f>G24*(1+'KEEI BAU - Gas Supply'!X9)</f>
        <v>3870742736677.0508</v>
      </c>
      <c r="I24" s="20">
        <f>H24*(1+'KEEI BAU - Gas Supply'!Y9)</f>
        <v>3939855888593.7627</v>
      </c>
      <c r="J24" s="20">
        <f>I24*(1+'KEEI BAU - Gas Supply'!Z9)</f>
        <v>4008969040510.4741</v>
      </c>
      <c r="K24" s="20">
        <f>J24*(1+'KEEI BAU - Gas Supply'!AA9)</f>
        <v>4078082192427.186</v>
      </c>
      <c r="L24" s="20">
        <f>K24*(1+'KEEI BAU - Gas Supply'!AB9)</f>
        <v>4147195344343.9048</v>
      </c>
      <c r="M24" s="20">
        <f>L24*(1+'KEEI BAU - Gas Supply'!AC9)</f>
        <v>4197405290916.6191</v>
      </c>
      <c r="N24" s="20">
        <f>M24*(1+'KEEI BAU - Gas Supply'!AD9)</f>
        <v>4247615237489.3398</v>
      </c>
      <c r="O24" s="20">
        <f>N24*(1+'KEEI BAU - Gas Supply'!AE9)</f>
        <v>4297825184062.0605</v>
      </c>
      <c r="P24" s="20">
        <f>O24*(1+'KEEI BAU - Gas Supply'!AF9)</f>
        <v>4348035130634.7813</v>
      </c>
      <c r="Q24" s="20">
        <f>P24*(1+'KEEI BAU - Gas Supply'!AG9)</f>
        <v>4398245077207.5088</v>
      </c>
      <c r="R24" s="20">
        <f>Q24*(1+'KEEI BAU - Gas Supply'!AH9)</f>
        <v>4481860616605.1797</v>
      </c>
      <c r="S24" s="20">
        <f>R24*(1+'KEEI BAU - Gas Supply'!AI9)</f>
        <v>4565476156002.8438</v>
      </c>
      <c r="T24" s="20">
        <f>S24*(1+'KEEI BAU - Gas Supply'!AJ9)</f>
        <v>4649091695400.5078</v>
      </c>
      <c r="U24" s="20">
        <f>T24*(1+'KEEI BAU - Gas Supply'!AK9)</f>
        <v>4732707234798.1719</v>
      </c>
      <c r="V24" s="20">
        <f>U24*(1+'KEEI BAU - Gas Supply'!AL9)</f>
        <v>4816322774195.8457</v>
      </c>
      <c r="W24" s="20">
        <f>V24*(1+'KEEI BAU - Gas Supply'!AM9)</f>
        <v>4855397523160.2334</v>
      </c>
      <c r="X24" s="20">
        <f>W24*(1+'KEEI BAU - Gas Supply'!AN9)</f>
        <v>4924840992874.6035</v>
      </c>
      <c r="Y24" s="20">
        <f>X24*(1+'KEEI BAU - Gas Supply'!AO9)</f>
        <v>4994284462588.9463</v>
      </c>
      <c r="Z24" s="20">
        <f>Y24*(1+'KEEI BAU - Gas Supply'!AP9)</f>
        <v>5063727932303.3164</v>
      </c>
      <c r="AA24" s="20">
        <f>Z24*(1+'KEEI BAU - Gas Supply'!AQ9)</f>
        <v>5133171402017.6592</v>
      </c>
      <c r="AB24" s="20">
        <f>AA24*(1+'KEEI BAU - Gas Supply'!AR9)</f>
        <v>5202614871732.0293</v>
      </c>
      <c r="AC24" s="20">
        <f>AB24*(1+'KEEI BAU - Gas Supply'!AS9)</f>
        <v>5272058341446.373</v>
      </c>
      <c r="AD24" s="20">
        <f>AC24*(1+'KEEI BAU - Gas Supply'!AT9)</f>
        <v>5341501811160.7432</v>
      </c>
      <c r="AE24" s="20">
        <f>AD24*(1+'KEEI BAU - Gas Supply'!AU9)</f>
        <v>5410945280875.1143</v>
      </c>
      <c r="AF24" s="20">
        <f>AE24*(1+'KEEI BAU - Gas Supply'!AV9)</f>
        <v>5480388750589.458</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20">
        <f>'KEEI BAU - Industry'!R$37*'Others Split'!$D$48*'Others Split'!$M$15</f>
        <v>1202594949194.353</v>
      </c>
      <c r="C26" s="20">
        <f>'KEEI BAU - Industry'!S$37*'Others Split'!$D$48*'Others Split'!$M$15</f>
        <v>1229276096646.2336</v>
      </c>
      <c r="D26" s="20">
        <f>'KEEI BAU - Industry'!T$37*'Others Split'!$D$48*'Others Split'!$M$15</f>
        <v>1255957244098.1145</v>
      </c>
      <c r="E26" s="20">
        <f>'KEEI BAU - Industry'!U$37*'Others Split'!$D$48*'Others Split'!$M$15</f>
        <v>1282638391549.9951</v>
      </c>
      <c r="F26" s="20">
        <f>'KEEI BAU - Industry'!V$37*'Others Split'!$D$48*'Others Split'!$M$15</f>
        <v>1309319539001.8757</v>
      </c>
      <c r="G26" s="20">
        <f>'KEEI BAU - Industry'!W$37*'Others Split'!$D$48*'Others Split'!$M$15</f>
        <v>1336000686453.7563</v>
      </c>
      <c r="H26" s="20">
        <f>'KEEI BAU - Industry'!X$37*'Others Split'!$D$48*'Others Split'!$M$15</f>
        <v>1348330479696.8257</v>
      </c>
      <c r="I26" s="20">
        <f>'KEEI BAU - Industry'!Y$37*'Others Split'!$D$48*'Others Split'!$M$15</f>
        <v>1360660272939.8911</v>
      </c>
      <c r="J26" s="20">
        <f>'KEEI BAU - Industry'!Z$37*'Others Split'!$D$48*'Others Split'!$M$15</f>
        <v>1372990066182.9568</v>
      </c>
      <c r="K26" s="20">
        <f>'KEEI BAU - Industry'!AA$37*'Others Split'!$D$48*'Others Split'!$M$15</f>
        <v>1385319859426.0222</v>
      </c>
      <c r="L26" s="20">
        <f>'KEEI BAU - Industry'!AB$37*'Others Split'!$D$48*'Others Split'!$M$15</f>
        <v>1397649652669.0903</v>
      </c>
      <c r="M26" s="20">
        <f>'KEEI BAU - Industry'!AC$37*'Others Split'!$D$48*'Others Split'!$M$15</f>
        <v>1406415685074.4565</v>
      </c>
      <c r="N26" s="20">
        <f>'KEEI BAU - Industry'!AD$37*'Others Split'!$D$48*'Others Split'!$M$15</f>
        <v>1415181717479.8254</v>
      </c>
      <c r="O26" s="20">
        <f>'KEEI BAU - Industry'!AE$37*'Others Split'!$D$48*'Others Split'!$M$15</f>
        <v>1423947749885.1941</v>
      </c>
      <c r="P26" s="20">
        <f>'KEEI BAU - Industry'!AF$37*'Others Split'!$D$48*'Others Split'!$M$15</f>
        <v>1432713782290.563</v>
      </c>
      <c r="Q26" s="20">
        <f>'KEEI BAU - Industry'!AG$37*'Others Split'!$D$48*'Others Split'!$M$15</f>
        <v>1441479814695.9314</v>
      </c>
      <c r="R26" s="20">
        <f>'KEEI BAU - Industry'!AH$37*'Others Split'!$D$48*'Others Split'!$M$15</f>
        <v>1448361559761.8315</v>
      </c>
      <c r="S26" s="20">
        <f>'KEEI BAU - Industry'!AI$37*'Others Split'!$D$48*'Others Split'!$M$15</f>
        <v>1455243304827.7261</v>
      </c>
      <c r="T26" s="20">
        <f>'KEEI BAU - Industry'!AJ$37*'Others Split'!$D$48*'Others Split'!$M$15</f>
        <v>1462125049893.623</v>
      </c>
      <c r="U26" s="20">
        <f>'KEEI BAU - Industry'!AK$37*'Others Split'!$D$48*'Others Split'!$M$15</f>
        <v>1469006794959.52</v>
      </c>
      <c r="V26" s="20">
        <f>'KEEI BAU - Industry'!AL$37*'Others Split'!$D$48*'Others Split'!$M$15</f>
        <v>1475888540025.4148</v>
      </c>
      <c r="W26" s="20">
        <f>'KEEI BAU - Industry'!AM$37*'Others Split'!$D$48*'Others Split'!$M$15</f>
        <v>1485282668210.6082</v>
      </c>
      <c r="X26" s="20">
        <f>'KEEI BAU - Industry'!AN$37*'Others Split'!$D$48*'Others Split'!$M$15</f>
        <v>1492963807905.3711</v>
      </c>
      <c r="Y26" s="20">
        <f>'KEEI BAU - Industry'!AO$37*'Others Split'!$D$48*'Others Split'!$M$15</f>
        <v>1500644947600.137</v>
      </c>
      <c r="Z26" s="20">
        <f>'KEEI BAU - Industry'!AP$37*'Others Split'!$D$48*'Others Split'!$M$15</f>
        <v>1508326087294.8999</v>
      </c>
      <c r="AA26" s="20">
        <f>'KEEI BAU - Industry'!AQ$37*'Others Split'!$D$48*'Others Split'!$M$15</f>
        <v>1516007226989.6631</v>
      </c>
      <c r="AB26" s="20">
        <f>'KEEI BAU - Industry'!AR$37*'Others Split'!$D$48*'Others Split'!$M$15</f>
        <v>1523688366684.426</v>
      </c>
      <c r="AC26" s="20">
        <f>'KEEI BAU - Industry'!AS$37*'Others Split'!$D$48*'Others Split'!$M$15</f>
        <v>1531369506379.1919</v>
      </c>
      <c r="AD26" s="20">
        <f>'KEEI BAU - Industry'!AT$37*'Others Split'!$D$48*'Others Split'!$M$15</f>
        <v>1539050646073.9548</v>
      </c>
      <c r="AE26" s="20">
        <f>'KEEI BAU - Industry'!AU$37*'Others Split'!$D$48*'Others Split'!$M$15</f>
        <v>1546731785768.718</v>
      </c>
      <c r="AF26" s="20">
        <f>'KEEI BAU - Industry'!AV$37*'Others Split'!$D$48*'Others Split'!$M$15</f>
        <v>1554412925463.4836</v>
      </c>
    </row>
    <row r="28" spans="1:33">
      <c r="B28" s="254"/>
    </row>
    <row r="29" spans="1:33">
      <c r="B29" s="254"/>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row r="83" spans="2:2">
      <c r="B83" s="26"/>
    </row>
    <row r="84" spans="2:2">
      <c r="B84" s="26"/>
    </row>
    <row r="85" spans="2:2">
      <c r="B85" s="26"/>
    </row>
    <row r="86" spans="2:2">
      <c r="B86" s="26"/>
    </row>
  </sheetData>
  <phoneticPr fontId="34"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N19" sqref="N19"/>
    </sheetView>
  </sheetViews>
  <sheetFormatPr defaultColWidth="9.08984375" defaultRowHeight="14.5"/>
  <cols>
    <col min="1" max="1" width="39.90625" style="4" customWidth="1"/>
    <col min="2"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4">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Steel Split</vt:lpstr>
      <vt:lpstr>Petrochemicals Split</vt:lpstr>
      <vt:lpstr>Non-ferrous Metals Split</vt:lpstr>
      <vt:lpstr>Machinery Split</vt:lpstr>
      <vt:lpstr>Others Split</vt:lpstr>
      <vt:lpstr>Water and Waste</vt:lpstr>
      <vt:lpstr>sum_all</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2014-03-20T21:01:41Z</dcterms:created>
  <dcterms:modified xsi:type="dcterms:W3CDTF">2022-04-28T17:11:59Z</dcterms:modified>
</cp:coreProperties>
</file>