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South Korea\eps-southkorea\InputData\trans\SYFAFE\"/>
    </mc:Choice>
  </mc:AlternateContent>
  <xr:revisionPtr revIDLastSave="0" documentId="13_ncr:1_{EF81F13E-5F58-4920-BD0B-70F81838047E}" xr6:coauthVersionLast="47" xr6:coauthVersionMax="47" xr10:uidLastSave="{00000000-0000-0000-0000-000000000000}"/>
  <bookViews>
    <workbookView xWindow="7580" yWindow="710" windowWidth="17800" windowHeight="13030" tabRatio="784" firstSheet="10" activeTab="17" xr2:uid="{45C79576-D266-44E4-9E44-3FFC5A94C2AF}"/>
  </bookViews>
  <sheets>
    <sheet name="About" sheetId="12" r:id="rId1"/>
    <sheet name="SYVbT-passenger" sheetId="13" r:id="rId2"/>
    <sheet name="SYVbT-freight" sheetId="14" r:id="rId3"/>
    <sheet name="AVLo-passengers" sheetId="10" r:id="rId4"/>
    <sheet name="AVLo-freight" sheetId="15" r:id="rId5"/>
    <sheet name="BAADTbVT-Passenger" sheetId="23" r:id="rId6"/>
    <sheet name="BAADTbVT-Freight" sheetId="24" r:id="rId7"/>
    <sheet name="BCDTRTSY_Passenger" sheetId="32" r:id="rId8"/>
    <sheet name="BCDTRTSY_freight" sheetId="33" r:id="rId9"/>
    <sheet name="Total_CargoDistance" sheetId="25" r:id="rId10"/>
    <sheet name="Total_CargoDistance_annual" sheetId="31" r:id="rId11"/>
    <sheet name="Road" sheetId="27" r:id="rId12"/>
    <sheet name="Motobikes" sheetId="28" r:id="rId13"/>
    <sheet name="aircraft" sheetId="29" r:id="rId14"/>
    <sheet name="rail" sheetId="30" r:id="rId15"/>
    <sheet name="ships" sheetId="34" r:id="rId16"/>
    <sheet name="AEO 7" sheetId="35" r:id="rId17"/>
    <sheet name="SYFAFE-psgr" sheetId="16" r:id="rId18"/>
    <sheet name="SYFAFE-frgt" sheetId="7" r:id="rId19"/>
  </sheets>
  <externalReferences>
    <externalReference r:id="rId20"/>
    <externalReference r:id="rId21"/>
    <externalReference r:id="rId22"/>
    <externalReference r:id="rId23"/>
  </externalReferences>
  <definedNames>
    <definedName name="Eno_TM">'[1]1997  Table 1a Modified'!#REF!</definedName>
    <definedName name="Eno_Tons">'[1]1997  Table 1a Modified'!#REF!</definedName>
    <definedName name="NTS_YR">[2]About!$B$136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32" l="1"/>
  <c r="D3" i="32" s="1"/>
  <c r="E3" i="32" s="1"/>
  <c r="F3" i="32" s="1"/>
  <c r="G3" i="32" s="1"/>
  <c r="H3" i="32" s="1"/>
  <c r="I3" i="32" s="1"/>
  <c r="J3" i="32" s="1"/>
  <c r="K3" i="32" s="1"/>
  <c r="L3" i="32" s="1"/>
  <c r="M3" i="32" s="1"/>
  <c r="N3" i="32" s="1"/>
  <c r="O3" i="32" s="1"/>
  <c r="P3" i="32" s="1"/>
  <c r="Q3" i="32" s="1"/>
  <c r="R3" i="32" s="1"/>
  <c r="S3" i="32" s="1"/>
  <c r="T3" i="32" s="1"/>
  <c r="U3" i="32" s="1"/>
  <c r="V3" i="32" s="1"/>
  <c r="W3" i="32" s="1"/>
  <c r="X3" i="32" s="1"/>
  <c r="Y3" i="32" s="1"/>
  <c r="Z3" i="32" s="1"/>
  <c r="AA3" i="32" s="1"/>
  <c r="AB3" i="32" s="1"/>
  <c r="AC3" i="32" s="1"/>
  <c r="AD3" i="32" s="1"/>
  <c r="AE3" i="32" s="1"/>
  <c r="AF3" i="32" s="1"/>
  <c r="AG3" i="32" s="1"/>
  <c r="C2" i="32"/>
  <c r="D2" i="32" s="1"/>
  <c r="E2" i="32" s="1"/>
  <c r="F2" i="32" s="1"/>
  <c r="G2" i="32" s="1"/>
  <c r="H2" i="32" s="1"/>
  <c r="I2" i="32" s="1"/>
  <c r="J2" i="32" s="1"/>
  <c r="K2" i="32" s="1"/>
  <c r="L2" i="32" s="1"/>
  <c r="M2" i="32" s="1"/>
  <c r="N2" i="32" s="1"/>
  <c r="O2" i="32" s="1"/>
  <c r="P2" i="32" s="1"/>
  <c r="Q2" i="32" s="1"/>
  <c r="R2" i="32" s="1"/>
  <c r="S2" i="32" s="1"/>
  <c r="T2" i="32" s="1"/>
  <c r="U2" i="32" s="1"/>
  <c r="V2" i="32" s="1"/>
  <c r="W2" i="32" s="1"/>
  <c r="X2" i="32" s="1"/>
  <c r="Y2" i="32" s="1"/>
  <c r="Z2" i="32" s="1"/>
  <c r="AA2" i="32" s="1"/>
  <c r="AB2" i="32" s="1"/>
  <c r="AC2" i="32" s="1"/>
  <c r="AD2" i="32" s="1"/>
  <c r="AE2" i="32" s="1"/>
  <c r="AF2" i="32" s="1"/>
  <c r="AG2" i="32" s="1"/>
  <c r="C3" i="33"/>
  <c r="D3" i="33" s="1"/>
  <c r="E3" i="33" s="1"/>
  <c r="F3" i="33" s="1"/>
  <c r="G3" i="33" s="1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  <c r="S3" i="33" s="1"/>
  <c r="T3" i="33" s="1"/>
  <c r="U3" i="33" s="1"/>
  <c r="V3" i="33" s="1"/>
  <c r="W3" i="33" s="1"/>
  <c r="X3" i="33" s="1"/>
  <c r="Y3" i="33" s="1"/>
  <c r="Z3" i="33" s="1"/>
  <c r="AA3" i="33" s="1"/>
  <c r="AB3" i="33" s="1"/>
  <c r="AC3" i="33" s="1"/>
  <c r="AD3" i="33" s="1"/>
  <c r="AE3" i="33" s="1"/>
  <c r="AF3" i="33" s="1"/>
  <c r="AG3" i="33" s="1"/>
  <c r="C2" i="33"/>
  <c r="D2" i="33" s="1"/>
  <c r="E2" i="33" s="1"/>
  <c r="F2" i="33" s="1"/>
  <c r="G2" i="33" s="1"/>
  <c r="H2" i="33" s="1"/>
  <c r="I2" i="33" s="1"/>
  <c r="J2" i="33" s="1"/>
  <c r="K2" i="33" s="1"/>
  <c r="L2" i="33" s="1"/>
  <c r="M2" i="33" s="1"/>
  <c r="N2" i="33" s="1"/>
  <c r="O2" i="33" s="1"/>
  <c r="P2" i="33" s="1"/>
  <c r="Q2" i="33" s="1"/>
  <c r="R2" i="33" s="1"/>
  <c r="S2" i="33" s="1"/>
  <c r="T2" i="33" s="1"/>
  <c r="U2" i="33" s="1"/>
  <c r="V2" i="33" s="1"/>
  <c r="W2" i="33" s="1"/>
  <c r="X2" i="33" s="1"/>
  <c r="Y2" i="33" s="1"/>
  <c r="Z2" i="33" s="1"/>
  <c r="AA2" i="33" s="1"/>
  <c r="AB2" i="33" s="1"/>
  <c r="AC2" i="33" s="1"/>
  <c r="AD2" i="33" s="1"/>
  <c r="AE2" i="33" s="1"/>
  <c r="AF2" i="33" s="1"/>
  <c r="AG2" i="33" s="1"/>
  <c r="C18" i="30"/>
  <c r="C15" i="30"/>
  <c r="C11" i="30"/>
  <c r="E7" i="28"/>
  <c r="F19" i="29"/>
  <c r="F15" i="29"/>
  <c r="F16" i="29"/>
  <c r="F6" i="30" l="1"/>
  <c r="F18" i="30" s="1"/>
  <c r="F7" i="30"/>
  <c r="F19" i="30" s="1"/>
  <c r="C7" i="30"/>
  <c r="C19" i="30" s="1"/>
  <c r="C6" i="30"/>
  <c r="C10" i="30"/>
  <c r="C9" i="30"/>
  <c r="I20" i="29" l="1"/>
  <c r="H20" i="29"/>
  <c r="G20" i="29"/>
  <c r="F20" i="29"/>
  <c r="E20" i="29"/>
  <c r="D20" i="29"/>
  <c r="C20" i="29"/>
  <c r="I19" i="29"/>
  <c r="H19" i="29"/>
  <c r="G19" i="29"/>
  <c r="E19" i="29"/>
  <c r="D19" i="29"/>
  <c r="C19" i="29"/>
  <c r="E3" i="28"/>
  <c r="E5" i="28"/>
  <c r="D5" i="28"/>
  <c r="C5" i="28"/>
  <c r="B5" i="28"/>
  <c r="I39" i="27"/>
  <c r="H39" i="27"/>
  <c r="G39" i="27"/>
  <c r="F39" i="27"/>
  <c r="E39" i="27"/>
  <c r="D39" i="27"/>
  <c r="C39" i="27"/>
  <c r="I38" i="27"/>
  <c r="H38" i="27"/>
  <c r="G38" i="27"/>
  <c r="F38" i="27"/>
  <c r="E38" i="27"/>
  <c r="D38" i="27"/>
  <c r="C38" i="27"/>
  <c r="I37" i="27"/>
  <c r="H37" i="27"/>
  <c r="G37" i="27"/>
  <c r="F37" i="27"/>
  <c r="E37" i="27"/>
  <c r="D37" i="27"/>
  <c r="C37" i="27"/>
  <c r="I36" i="27"/>
  <c r="H36" i="27"/>
  <c r="G36" i="27"/>
  <c r="F36" i="27"/>
  <c r="E36" i="27"/>
  <c r="D36" i="27"/>
  <c r="C36" i="27"/>
  <c r="L14" i="27" l="1"/>
  <c r="L12" i="27"/>
  <c r="M20" i="27"/>
  <c r="M19" i="27"/>
  <c r="M18" i="27"/>
  <c r="P20" i="27"/>
  <c r="P19" i="27"/>
  <c r="L19" i="27" s="1"/>
  <c r="R20" i="27"/>
  <c r="R19" i="27"/>
  <c r="Q21" i="27"/>
  <c r="M21" i="27" s="1"/>
  <c r="O21" i="27"/>
  <c r="N21" i="27"/>
  <c r="I9" i="27"/>
  <c r="G9" i="27"/>
  <c r="I8" i="27"/>
  <c r="G8" i="27"/>
  <c r="R21" i="27" l="1"/>
  <c r="P21" i="27"/>
  <c r="L21" i="27" s="1"/>
  <c r="G2" i="27" l="1"/>
  <c r="C3" i="27"/>
  <c r="C2" i="27"/>
  <c r="D3" i="27"/>
  <c r="D2" i="27"/>
  <c r="I2" i="27"/>
  <c r="H3" i="27"/>
  <c r="H2" i="27"/>
  <c r="F3" i="27"/>
  <c r="F2" i="27"/>
  <c r="E3" i="27"/>
  <c r="E2" i="27"/>
  <c r="G6" i="27" l="1"/>
  <c r="G7" i="27"/>
  <c r="D7" i="27"/>
  <c r="D6" i="27"/>
  <c r="C8" i="27"/>
  <c r="C9" i="27"/>
  <c r="H6" i="27"/>
  <c r="H7" i="27"/>
  <c r="I6" i="27"/>
  <c r="I7" i="27"/>
  <c r="E6" i="27"/>
  <c r="E7" i="27"/>
  <c r="D8" i="27"/>
  <c r="D9" i="27"/>
  <c r="F7" i="27"/>
  <c r="F6" i="27"/>
  <c r="F9" i="27"/>
  <c r="F8" i="27"/>
  <c r="H9" i="27"/>
  <c r="H8" i="27"/>
  <c r="E8" i="27"/>
  <c r="E9" i="27"/>
  <c r="C6" i="27"/>
  <c r="C7" i="27"/>
  <c r="B7" i="24"/>
  <c r="B6" i="24"/>
  <c r="B5" i="24"/>
  <c r="B4" i="24"/>
  <c r="C3" i="24"/>
  <c r="B3" i="24" s="1"/>
  <c r="C2" i="24"/>
  <c r="AE2" i="24" s="1"/>
  <c r="C7" i="23"/>
  <c r="C6" i="23"/>
  <c r="B6" i="23" s="1"/>
  <c r="C5" i="23"/>
  <c r="C4" i="23"/>
  <c r="B4" i="23" s="1"/>
  <c r="C3" i="23"/>
  <c r="C2" i="23"/>
  <c r="C7" i="24" l="1"/>
  <c r="D7" i="24" s="1"/>
  <c r="C15" i="25"/>
  <c r="G15" i="25"/>
  <c r="G11" i="28" s="1"/>
  <c r="G19" i="28" s="1"/>
  <c r="F15" i="25"/>
  <c r="F11" i="28" s="1"/>
  <c r="F19" i="28" s="1"/>
  <c r="D15" i="25"/>
  <c r="D11" i="28" s="1"/>
  <c r="B15" i="25"/>
  <c r="H15" i="25"/>
  <c r="H11" i="28" s="1"/>
  <c r="H19" i="28" s="1"/>
  <c r="E15" i="25"/>
  <c r="E11" i="28" s="1"/>
  <c r="E19" i="28" s="1"/>
  <c r="AA6" i="23"/>
  <c r="D6" i="25"/>
  <c r="D2" i="34" s="1"/>
  <c r="D6" i="34" s="1"/>
  <c r="B6" i="25"/>
  <c r="H6" i="25"/>
  <c r="H2" i="34" s="1"/>
  <c r="H6" i="34" s="1"/>
  <c r="G6" i="25"/>
  <c r="G2" i="34" s="1"/>
  <c r="G6" i="34" s="1"/>
  <c r="E6" i="25"/>
  <c r="E2" i="34" s="1"/>
  <c r="E6" i="34" s="1"/>
  <c r="C6" i="25"/>
  <c r="C2" i="34" s="1"/>
  <c r="C6" i="34" s="1"/>
  <c r="F6" i="25"/>
  <c r="F2" i="34" s="1"/>
  <c r="F6" i="34" s="1"/>
  <c r="G11" i="25"/>
  <c r="H45" i="27" s="1"/>
  <c r="G3" i="7" s="1"/>
  <c r="E11" i="25"/>
  <c r="F45" i="27" s="1"/>
  <c r="E3" i="7" s="1"/>
  <c r="C11" i="25"/>
  <c r="D45" i="27" s="1"/>
  <c r="C3" i="7" s="1"/>
  <c r="B11" i="25"/>
  <c r="C45" i="27" s="1"/>
  <c r="B3" i="7" s="1"/>
  <c r="H11" i="25"/>
  <c r="I45" i="27" s="1"/>
  <c r="H3" i="7" s="1"/>
  <c r="F11" i="25"/>
  <c r="G45" i="27" s="1"/>
  <c r="F3" i="7" s="1"/>
  <c r="D11" i="25"/>
  <c r="E45" i="27" s="1"/>
  <c r="D3" i="7" s="1"/>
  <c r="B7" i="23"/>
  <c r="AE7" i="23" s="1"/>
  <c r="E7" i="25"/>
  <c r="C7" i="25"/>
  <c r="H7" i="25"/>
  <c r="F7" i="25"/>
  <c r="G7" i="25"/>
  <c r="D7" i="25"/>
  <c r="B7" i="25"/>
  <c r="AC4" i="23"/>
  <c r="B4" i="25"/>
  <c r="H4" i="25"/>
  <c r="F4" i="25"/>
  <c r="E4" i="25"/>
  <c r="C4" i="25"/>
  <c r="G4" i="25"/>
  <c r="D4" i="25"/>
  <c r="AB4" i="24"/>
  <c r="H12" i="25"/>
  <c r="F12" i="25"/>
  <c r="D12" i="25"/>
  <c r="C12" i="25"/>
  <c r="B12" i="25"/>
  <c r="G12" i="25"/>
  <c r="E12" i="25"/>
  <c r="AE2" i="23"/>
  <c r="H2" i="25"/>
  <c r="F2" i="25"/>
  <c r="D2" i="25"/>
  <c r="C2" i="25"/>
  <c r="G2" i="25"/>
  <c r="B2" i="25"/>
  <c r="E2" i="25"/>
  <c r="AD3" i="23"/>
  <c r="G3" i="25"/>
  <c r="E3" i="25"/>
  <c r="D3" i="25"/>
  <c r="B3" i="25"/>
  <c r="H3" i="25"/>
  <c r="C3" i="25"/>
  <c r="F3" i="25"/>
  <c r="AB5" i="23"/>
  <c r="C5" i="25"/>
  <c r="G5" i="25"/>
  <c r="F5" i="25"/>
  <c r="H5" i="25"/>
  <c r="E5" i="25"/>
  <c r="D5" i="25"/>
  <c r="B5" i="25"/>
  <c r="AB5" i="24"/>
  <c r="G13" i="25"/>
  <c r="E13" i="25"/>
  <c r="D13" i="25"/>
  <c r="B13" i="25"/>
  <c r="H13" i="25"/>
  <c r="F13" i="25"/>
  <c r="C13" i="25"/>
  <c r="X5" i="23"/>
  <c r="AB6" i="24"/>
  <c r="B14" i="25"/>
  <c r="H14" i="25"/>
  <c r="H3" i="34" s="1"/>
  <c r="H7" i="34" s="1"/>
  <c r="F14" i="25"/>
  <c r="F3" i="34" s="1"/>
  <c r="F7" i="34" s="1"/>
  <c r="E14" i="25"/>
  <c r="E3" i="34" s="1"/>
  <c r="E7" i="34" s="1"/>
  <c r="D14" i="25"/>
  <c r="D3" i="34" s="1"/>
  <c r="D7" i="34" s="1"/>
  <c r="G14" i="25"/>
  <c r="G3" i="34" s="1"/>
  <c r="G7" i="34" s="1"/>
  <c r="C14" i="25"/>
  <c r="C3" i="34" s="1"/>
  <c r="C7" i="34" s="1"/>
  <c r="Y4" i="23"/>
  <c r="I2" i="24"/>
  <c r="Z3" i="23"/>
  <c r="AF3" i="23"/>
  <c r="X6" i="23"/>
  <c r="O6" i="23"/>
  <c r="AG4" i="24"/>
  <c r="R3" i="24"/>
  <c r="F5" i="23"/>
  <c r="F6" i="24"/>
  <c r="H3" i="23"/>
  <c r="G5" i="23"/>
  <c r="Y6" i="23"/>
  <c r="R2" i="24"/>
  <c r="W3" i="24"/>
  <c r="I6" i="24"/>
  <c r="J5" i="23"/>
  <c r="F6" i="23"/>
  <c r="AC6" i="23"/>
  <c r="U2" i="24"/>
  <c r="AD3" i="24"/>
  <c r="F5" i="24"/>
  <c r="Q6" i="24"/>
  <c r="Q2" i="23"/>
  <c r="R2" i="23"/>
  <c r="I4" i="23"/>
  <c r="Q5" i="23"/>
  <c r="G6" i="23"/>
  <c r="AG6" i="23"/>
  <c r="N5" i="24"/>
  <c r="W6" i="24"/>
  <c r="J4" i="23"/>
  <c r="R5" i="23"/>
  <c r="J6" i="23"/>
  <c r="AH6" i="23"/>
  <c r="H4" i="24"/>
  <c r="Q5" i="24"/>
  <c r="AE6" i="24"/>
  <c r="AB3" i="24"/>
  <c r="N4" i="24"/>
  <c r="Y5" i="24"/>
  <c r="I3" i="23"/>
  <c r="Z4" i="23"/>
  <c r="AE5" i="23"/>
  <c r="P6" i="23"/>
  <c r="AB2" i="24"/>
  <c r="H3" i="24"/>
  <c r="V4" i="24"/>
  <c r="AE5" i="24"/>
  <c r="AF5" i="23"/>
  <c r="T6" i="23"/>
  <c r="H2" i="24"/>
  <c r="M3" i="24"/>
  <c r="Y4" i="24"/>
  <c r="Y2" i="23"/>
  <c r="J3" i="23"/>
  <c r="AG3" i="23"/>
  <c r="O4" i="23"/>
  <c r="AE4" i="23"/>
  <c r="H5" i="23"/>
  <c r="V5" i="23"/>
  <c r="AG5" i="23"/>
  <c r="H6" i="23"/>
  <c r="Q6" i="23"/>
  <c r="Z6" i="23"/>
  <c r="J2" i="24"/>
  <c r="V2" i="24"/>
  <c r="AF2" i="24"/>
  <c r="I3" i="24"/>
  <c r="U3" i="24"/>
  <c r="AE3" i="24"/>
  <c r="I4" i="24"/>
  <c r="W4" i="24"/>
  <c r="O5" i="24"/>
  <c r="AC5" i="24"/>
  <c r="G6" i="24"/>
  <c r="U6" i="24"/>
  <c r="AF6" i="24"/>
  <c r="Z2" i="23"/>
  <c r="P3" i="23"/>
  <c r="AH3" i="23"/>
  <c r="P4" i="23"/>
  <c r="AF4" i="23"/>
  <c r="I5" i="23"/>
  <c r="W5" i="23"/>
  <c r="AH5" i="23"/>
  <c r="I6" i="23"/>
  <c r="R6" i="23"/>
  <c r="AB6" i="23"/>
  <c r="B2" i="24"/>
  <c r="M2" i="24"/>
  <c r="W2" i="24"/>
  <c r="AG2" i="24"/>
  <c r="J3" i="24"/>
  <c r="V3" i="24"/>
  <c r="AF3" i="24"/>
  <c r="M4" i="24"/>
  <c r="X4" i="24"/>
  <c r="E5" i="24"/>
  <c r="P5" i="24"/>
  <c r="AD5" i="24"/>
  <c r="H6" i="24"/>
  <c r="V6" i="24"/>
  <c r="AG6" i="24"/>
  <c r="C11" i="28"/>
  <c r="C19" i="28" s="1"/>
  <c r="B2" i="23"/>
  <c r="AG2" i="23"/>
  <c r="Q3" i="23"/>
  <c r="Q4" i="23"/>
  <c r="AG4" i="23"/>
  <c r="N2" i="24"/>
  <c r="X2" i="24"/>
  <c r="AG3" i="24"/>
  <c r="AH2" i="23"/>
  <c r="R3" i="23"/>
  <c r="R4" i="23"/>
  <c r="AH4" i="23"/>
  <c r="N5" i="23"/>
  <c r="Y5" i="23"/>
  <c r="L6" i="23"/>
  <c r="U6" i="23"/>
  <c r="AD6" i="23"/>
  <c r="E2" i="24"/>
  <c r="O2" i="24"/>
  <c r="Y2" i="24"/>
  <c r="N3" i="24"/>
  <c r="X3" i="24"/>
  <c r="O4" i="24"/>
  <c r="AC4" i="24"/>
  <c r="G5" i="24"/>
  <c r="U5" i="24"/>
  <c r="AF5" i="24"/>
  <c r="M6" i="24"/>
  <c r="X6" i="24"/>
  <c r="I2" i="23"/>
  <c r="B3" i="23"/>
  <c r="X3" i="23"/>
  <c r="G4" i="23"/>
  <c r="W4" i="23"/>
  <c r="B5" i="23"/>
  <c r="O5" i="23"/>
  <c r="Z5" i="23"/>
  <c r="D6" i="23"/>
  <c r="M6" i="23"/>
  <c r="V6" i="23"/>
  <c r="AE6" i="23"/>
  <c r="F2" i="24"/>
  <c r="P2" i="24"/>
  <c r="Z2" i="24"/>
  <c r="E3" i="24"/>
  <c r="O3" i="24"/>
  <c r="Y3" i="24"/>
  <c r="E4" i="24"/>
  <c r="P4" i="24"/>
  <c r="AD4" i="24"/>
  <c r="H5" i="24"/>
  <c r="V5" i="24"/>
  <c r="AG5" i="24"/>
  <c r="N6" i="24"/>
  <c r="Y6" i="24"/>
  <c r="J2" i="23"/>
  <c r="Y3" i="23"/>
  <c r="H4" i="23"/>
  <c r="X4" i="23"/>
  <c r="P5" i="23"/>
  <c r="AD5" i="23"/>
  <c r="E6" i="23"/>
  <c r="N6" i="23"/>
  <c r="W6" i="23"/>
  <c r="AF6" i="23"/>
  <c r="G2" i="24"/>
  <c r="Q2" i="24"/>
  <c r="AC2" i="24"/>
  <c r="F3" i="24"/>
  <c r="P3" i="24"/>
  <c r="Z3" i="24"/>
  <c r="F4" i="24"/>
  <c r="Q4" i="24"/>
  <c r="AE4" i="24"/>
  <c r="I5" i="24"/>
  <c r="W5" i="24"/>
  <c r="O6" i="24"/>
  <c r="AC6" i="24"/>
  <c r="AD2" i="24"/>
  <c r="G3" i="24"/>
  <c r="Q3" i="24"/>
  <c r="AC3" i="24"/>
  <c r="G4" i="24"/>
  <c r="U4" i="24"/>
  <c r="AF4" i="24"/>
  <c r="M5" i="24"/>
  <c r="X5" i="24"/>
  <c r="E6" i="24"/>
  <c r="P6" i="24"/>
  <c r="AD6" i="24"/>
  <c r="H13" i="27"/>
  <c r="H19" i="27" s="1"/>
  <c r="H25" i="27" s="1"/>
  <c r="F14" i="27"/>
  <c r="F20" i="27" s="1"/>
  <c r="F26" i="27" s="1"/>
  <c r="I13" i="27"/>
  <c r="I19" i="27" s="1"/>
  <c r="I25" i="27" s="1"/>
  <c r="C13" i="27"/>
  <c r="C19" i="27" s="1"/>
  <c r="C25" i="27" s="1"/>
  <c r="F12" i="27"/>
  <c r="F18" i="27" s="1"/>
  <c r="F24" i="27" s="1"/>
  <c r="C12" i="27"/>
  <c r="C18" i="27" s="1"/>
  <c r="C24" i="27" s="1"/>
  <c r="F13" i="27"/>
  <c r="F19" i="27" s="1"/>
  <c r="F25" i="27" s="1"/>
  <c r="H12" i="27"/>
  <c r="H18" i="27" s="1"/>
  <c r="H24" i="27" s="1"/>
  <c r="E15" i="27"/>
  <c r="E21" i="27" s="1"/>
  <c r="E27" i="27" s="1"/>
  <c r="D15" i="27"/>
  <c r="D21" i="27" s="1"/>
  <c r="D27" i="27" s="1"/>
  <c r="C15" i="27"/>
  <c r="C21" i="27" s="1"/>
  <c r="C27" i="27" s="1"/>
  <c r="D14" i="27"/>
  <c r="D20" i="27" s="1"/>
  <c r="D26" i="27" s="1"/>
  <c r="H14" i="27"/>
  <c r="H20" i="27" s="1"/>
  <c r="H26" i="27" s="1"/>
  <c r="E13" i="27"/>
  <c r="E19" i="27" s="1"/>
  <c r="E25" i="27" s="1"/>
  <c r="D12" i="27"/>
  <c r="D18" i="27" s="1"/>
  <c r="D24" i="27" s="1"/>
  <c r="E14" i="27"/>
  <c r="E20" i="27" s="1"/>
  <c r="E26" i="27" s="1"/>
  <c r="C14" i="27"/>
  <c r="C20" i="27" s="1"/>
  <c r="C26" i="27" s="1"/>
  <c r="I14" i="27"/>
  <c r="I20" i="27" s="1"/>
  <c r="I26" i="27" s="1"/>
  <c r="G15" i="27"/>
  <c r="G21" i="27" s="1"/>
  <c r="G27" i="27" s="1"/>
  <c r="G14" i="27"/>
  <c r="G20" i="27" s="1"/>
  <c r="G26" i="27" s="1"/>
  <c r="I15" i="27"/>
  <c r="I21" i="27" s="1"/>
  <c r="I27" i="27" s="1"/>
  <c r="H15" i="27"/>
  <c r="H21" i="27" s="1"/>
  <c r="H27" i="27" s="1"/>
  <c r="E12" i="27"/>
  <c r="E18" i="27" s="1"/>
  <c r="E24" i="27" s="1"/>
  <c r="D13" i="27"/>
  <c r="D19" i="27" s="1"/>
  <c r="D25" i="27" s="1"/>
  <c r="G13" i="27"/>
  <c r="G19" i="27" s="1"/>
  <c r="G25" i="27" s="1"/>
  <c r="F15" i="27"/>
  <c r="F21" i="27" s="1"/>
  <c r="F27" i="27" s="1"/>
  <c r="I12" i="27"/>
  <c r="I18" i="27" s="1"/>
  <c r="I24" i="27" s="1"/>
  <c r="G12" i="27"/>
  <c r="G18" i="27" s="1"/>
  <c r="G24" i="27" s="1"/>
  <c r="J4" i="24"/>
  <c r="R4" i="24"/>
  <c r="Z4" i="24"/>
  <c r="J5" i="24"/>
  <c r="R5" i="24"/>
  <c r="Z5" i="24"/>
  <c r="J6" i="24"/>
  <c r="R6" i="24"/>
  <c r="Z6" i="24"/>
  <c r="K2" i="24"/>
  <c r="S2" i="24"/>
  <c r="AA2" i="24"/>
  <c r="K3" i="24"/>
  <c r="S3" i="24"/>
  <c r="AA3" i="24"/>
  <c r="C4" i="24"/>
  <c r="K4" i="24"/>
  <c r="S4" i="24"/>
  <c r="AA4" i="24"/>
  <c r="C5" i="24"/>
  <c r="K5" i="24"/>
  <c r="S5" i="24"/>
  <c r="AA5" i="24"/>
  <c r="C6" i="24"/>
  <c r="K6" i="24"/>
  <c r="S6" i="24"/>
  <c r="AA6" i="24"/>
  <c r="D2" i="24"/>
  <c r="L2" i="24"/>
  <c r="T2" i="24"/>
  <c r="D3" i="24"/>
  <c r="L3" i="24"/>
  <c r="T3" i="24"/>
  <c r="D4" i="24"/>
  <c r="L4" i="24"/>
  <c r="T4" i="24"/>
  <c r="D5" i="24"/>
  <c r="L5" i="24"/>
  <c r="T5" i="24"/>
  <c r="D6" i="24"/>
  <c r="L6" i="24"/>
  <c r="T6" i="24"/>
  <c r="S2" i="23"/>
  <c r="S3" i="23"/>
  <c r="S4" i="23"/>
  <c r="N2" i="23"/>
  <c r="M3" i="23"/>
  <c r="K5" i="23"/>
  <c r="S5" i="23"/>
  <c r="AA5" i="23"/>
  <c r="H2" i="23"/>
  <c r="P2" i="23"/>
  <c r="X2" i="23"/>
  <c r="AF2" i="23"/>
  <c r="G3" i="23"/>
  <c r="O3" i="23"/>
  <c r="W3" i="23"/>
  <c r="AE3" i="23"/>
  <c r="F4" i="23"/>
  <c r="N4" i="23"/>
  <c r="V4" i="23"/>
  <c r="AD4" i="23"/>
  <c r="E5" i="23"/>
  <c r="M5" i="23"/>
  <c r="U5" i="23"/>
  <c r="AC5" i="23"/>
  <c r="K2" i="23"/>
  <c r="AA2" i="23"/>
  <c r="D2" i="23"/>
  <c r="L2" i="23"/>
  <c r="T2" i="23"/>
  <c r="AB2" i="23"/>
  <c r="K3" i="23"/>
  <c r="AA3" i="23"/>
  <c r="E2" i="23"/>
  <c r="M2" i="23"/>
  <c r="U2" i="23"/>
  <c r="AC2" i="23"/>
  <c r="D3" i="23"/>
  <c r="L3" i="23"/>
  <c r="T3" i="23"/>
  <c r="AB3" i="23"/>
  <c r="K4" i="23"/>
  <c r="AA4" i="23"/>
  <c r="F2" i="23"/>
  <c r="V2" i="23"/>
  <c r="AD2" i="23"/>
  <c r="E3" i="23"/>
  <c r="U3" i="23"/>
  <c r="AC3" i="23"/>
  <c r="D4" i="23"/>
  <c r="L4" i="23"/>
  <c r="T4" i="23"/>
  <c r="AB4" i="23"/>
  <c r="G2" i="23"/>
  <c r="O2" i="23"/>
  <c r="W2" i="23"/>
  <c r="F3" i="23"/>
  <c r="N3" i="23"/>
  <c r="V3" i="23"/>
  <c r="E4" i="23"/>
  <c r="M4" i="23"/>
  <c r="U4" i="23"/>
  <c r="D5" i="23"/>
  <c r="L5" i="23"/>
  <c r="T5" i="23"/>
  <c r="K6" i="23"/>
  <c r="S6" i="23"/>
  <c r="K7" i="23" l="1"/>
  <c r="S7" i="23"/>
  <c r="M7" i="23"/>
  <c r="W7" i="23"/>
  <c r="Z7" i="23"/>
  <c r="AF7" i="23"/>
  <c r="AH7" i="23"/>
  <c r="AD7" i="23"/>
  <c r="L7" i="23"/>
  <c r="G7" i="23"/>
  <c r="V7" i="23"/>
  <c r="X7" i="23"/>
  <c r="AB7" i="23"/>
  <c r="I7" i="23"/>
  <c r="AC7" i="23"/>
  <c r="AG7" i="23"/>
  <c r="E7" i="23"/>
  <c r="Q7" i="23"/>
  <c r="F7" i="23"/>
  <c r="J7" i="23"/>
  <c r="U7" i="23"/>
  <c r="Y7" i="23"/>
  <c r="N7" i="23"/>
  <c r="R7" i="23"/>
  <c r="H7" i="23"/>
  <c r="AA7" i="23"/>
  <c r="O7" i="23"/>
  <c r="D7" i="23"/>
  <c r="P7" i="23"/>
  <c r="T7" i="23"/>
  <c r="AG4" i="31"/>
  <c r="Y4" i="31"/>
  <c r="Q4" i="31"/>
  <c r="I4" i="31"/>
  <c r="B4" i="31"/>
  <c r="AE4" i="31"/>
  <c r="W4" i="31"/>
  <c r="O4" i="31"/>
  <c r="G4" i="31"/>
  <c r="AC4" i="31"/>
  <c r="U4" i="31"/>
  <c r="M4" i="31"/>
  <c r="E4" i="31"/>
  <c r="AA4" i="31"/>
  <c r="S4" i="31"/>
  <c r="C4" i="31"/>
  <c r="AB4" i="31"/>
  <c r="T4" i="31"/>
  <c r="L4" i="31"/>
  <c r="D4" i="31"/>
  <c r="K4" i="31"/>
  <c r="AF4" i="31"/>
  <c r="J4" i="31"/>
  <c r="V4" i="31"/>
  <c r="AD4" i="31"/>
  <c r="H4" i="31"/>
  <c r="X4" i="31"/>
  <c r="Z4" i="31"/>
  <c r="F4" i="31"/>
  <c r="R4" i="31"/>
  <c r="N4" i="31"/>
  <c r="P4" i="31"/>
  <c r="F10" i="25"/>
  <c r="G44" i="27" s="1"/>
  <c r="F2" i="7" s="1"/>
  <c r="D10" i="25"/>
  <c r="E44" i="27" s="1"/>
  <c r="D2" i="7" s="1"/>
  <c r="B10" i="25"/>
  <c r="G10" i="25"/>
  <c r="H44" i="27" s="1"/>
  <c r="G2" i="7" s="1"/>
  <c r="E10" i="25"/>
  <c r="F44" i="27" s="1"/>
  <c r="E2" i="7" s="1"/>
  <c r="C10" i="25"/>
  <c r="D44" i="27" s="1"/>
  <c r="C2" i="7" s="1"/>
  <c r="H10" i="25"/>
  <c r="I44" i="27" s="1"/>
  <c r="H2" i="7" s="1"/>
  <c r="AB15" i="31"/>
  <c r="T15" i="31"/>
  <c r="L15" i="31"/>
  <c r="D15" i="31"/>
  <c r="AA15" i="31"/>
  <c r="S15" i="31"/>
  <c r="K15" i="31"/>
  <c r="C15" i="31"/>
  <c r="Z15" i="31"/>
  <c r="R15" i="31"/>
  <c r="J15" i="31"/>
  <c r="AG15" i="31"/>
  <c r="Y15" i="31"/>
  <c r="Q15" i="31"/>
  <c r="I15" i="31"/>
  <c r="AF15" i="31"/>
  <c r="X15" i="31"/>
  <c r="P15" i="31"/>
  <c r="H15" i="31"/>
  <c r="AD15" i="31"/>
  <c r="F15" i="31"/>
  <c r="AE15" i="31"/>
  <c r="W15" i="31"/>
  <c r="O15" i="31"/>
  <c r="G15" i="31"/>
  <c r="B15" i="31"/>
  <c r="V15" i="31"/>
  <c r="N15" i="31"/>
  <c r="M15" i="31"/>
  <c r="U15" i="31"/>
  <c r="AC15" i="31"/>
  <c r="E15" i="31"/>
  <c r="AG12" i="31"/>
  <c r="Y12" i="31"/>
  <c r="Q12" i="31"/>
  <c r="I12" i="31"/>
  <c r="B12" i="31"/>
  <c r="AF12" i="31"/>
  <c r="X12" i="31"/>
  <c r="P12" i="31"/>
  <c r="H12" i="31"/>
  <c r="AE12" i="31"/>
  <c r="W12" i="31"/>
  <c r="O12" i="31"/>
  <c r="G12" i="31"/>
  <c r="AD12" i="31"/>
  <c r="V12" i="31"/>
  <c r="N12" i="31"/>
  <c r="F12" i="31"/>
  <c r="AC12" i="31"/>
  <c r="U12" i="31"/>
  <c r="M12" i="31"/>
  <c r="E12" i="31"/>
  <c r="S12" i="31"/>
  <c r="C12" i="31"/>
  <c r="AB12" i="31"/>
  <c r="T12" i="31"/>
  <c r="L12" i="31"/>
  <c r="D12" i="31"/>
  <c r="AA12" i="31"/>
  <c r="K12" i="31"/>
  <c r="J12" i="31"/>
  <c r="R12" i="31"/>
  <c r="Z12" i="31"/>
  <c r="Z5" i="31"/>
  <c r="R5" i="31"/>
  <c r="J5" i="31"/>
  <c r="AF5" i="31"/>
  <c r="X5" i="31"/>
  <c r="P5" i="31"/>
  <c r="H5" i="31"/>
  <c r="AD5" i="31"/>
  <c r="V5" i="31"/>
  <c r="N5" i="31"/>
  <c r="F5" i="31"/>
  <c r="AB5" i="31"/>
  <c r="L5" i="31"/>
  <c r="AC5" i="31"/>
  <c r="U5" i="31"/>
  <c r="M5" i="31"/>
  <c r="E5" i="31"/>
  <c r="T5" i="31"/>
  <c r="D5" i="31"/>
  <c r="W5" i="31"/>
  <c r="O5" i="31"/>
  <c r="B5" i="31"/>
  <c r="S5" i="31"/>
  <c r="AG5" i="31"/>
  <c r="Q5" i="31"/>
  <c r="K5" i="31"/>
  <c r="AE5" i="31"/>
  <c r="I5" i="31"/>
  <c r="Y5" i="31"/>
  <c r="AA5" i="31"/>
  <c r="G5" i="31"/>
  <c r="C5" i="31"/>
  <c r="AB7" i="31"/>
  <c r="T7" i="31"/>
  <c r="L7" i="31"/>
  <c r="D7" i="31"/>
  <c r="AA7" i="31"/>
  <c r="S7" i="31"/>
  <c r="Z7" i="31"/>
  <c r="R7" i="31"/>
  <c r="J7" i="31"/>
  <c r="AG7" i="31"/>
  <c r="Y7" i="31"/>
  <c r="Q7" i="31"/>
  <c r="AF7" i="31"/>
  <c r="X7" i="31"/>
  <c r="P7" i="31"/>
  <c r="H7" i="31"/>
  <c r="V7" i="31"/>
  <c r="F7" i="31"/>
  <c r="AE7" i="31"/>
  <c r="W7" i="31"/>
  <c r="O7" i="31"/>
  <c r="G7" i="31"/>
  <c r="B7" i="31"/>
  <c r="AD7" i="31"/>
  <c r="N7" i="31"/>
  <c r="C7" i="31"/>
  <c r="U7" i="31"/>
  <c r="AC7" i="31"/>
  <c r="M7" i="31"/>
  <c r="K7" i="31"/>
  <c r="E7" i="31"/>
  <c r="I7" i="31"/>
  <c r="AE2" i="31"/>
  <c r="W2" i="31"/>
  <c r="O2" i="31"/>
  <c r="G2" i="31"/>
  <c r="AC2" i="31"/>
  <c r="U2" i="31"/>
  <c r="M2" i="31"/>
  <c r="E2" i="31"/>
  <c r="B2" i="31"/>
  <c r="AA2" i="31"/>
  <c r="S2" i="31"/>
  <c r="K2" i="31"/>
  <c r="C2" i="31"/>
  <c r="AG2" i="31"/>
  <c r="Q2" i="31"/>
  <c r="Z2" i="31"/>
  <c r="R2" i="31"/>
  <c r="J2" i="31"/>
  <c r="Y2" i="31"/>
  <c r="I2" i="31"/>
  <c r="AD2" i="31"/>
  <c r="H2" i="31"/>
  <c r="AB2" i="31"/>
  <c r="F2" i="31"/>
  <c r="V2" i="31"/>
  <c r="T2" i="31"/>
  <c r="X2" i="31"/>
  <c r="D2" i="31"/>
  <c r="P2" i="31"/>
  <c r="L2" i="31"/>
  <c r="N2" i="31"/>
  <c r="AF2" i="31"/>
  <c r="B11" i="28"/>
  <c r="B19" i="28" s="1"/>
  <c r="Z13" i="31"/>
  <c r="R13" i="31"/>
  <c r="J13" i="31"/>
  <c r="AG13" i="31"/>
  <c r="Y13" i="31"/>
  <c r="Q13" i="31"/>
  <c r="I13" i="31"/>
  <c r="AF13" i="31"/>
  <c r="X13" i="31"/>
  <c r="P13" i="31"/>
  <c r="H13" i="31"/>
  <c r="AE13" i="31"/>
  <c r="W13" i="31"/>
  <c r="O13" i="31"/>
  <c r="G13" i="31"/>
  <c r="AD13" i="31"/>
  <c r="V13" i="31"/>
  <c r="N13" i="31"/>
  <c r="F13" i="31"/>
  <c r="T13" i="31"/>
  <c r="D13" i="31"/>
  <c r="AC13" i="31"/>
  <c r="U13" i="31"/>
  <c r="M13" i="31"/>
  <c r="E13" i="31"/>
  <c r="AB13" i="31"/>
  <c r="L13" i="31"/>
  <c r="B13" i="31"/>
  <c r="K13" i="31"/>
  <c r="AA13" i="31"/>
  <c r="S13" i="31"/>
  <c r="C13" i="31"/>
  <c r="AF3" i="31"/>
  <c r="X3" i="31"/>
  <c r="P3" i="31"/>
  <c r="H3" i="31"/>
  <c r="AD3" i="31"/>
  <c r="V3" i="31"/>
  <c r="N3" i="31"/>
  <c r="F3" i="31"/>
  <c r="AB3" i="31"/>
  <c r="T3" i="31"/>
  <c r="L3" i="31"/>
  <c r="D3" i="31"/>
  <c r="R3" i="31"/>
  <c r="AA3" i="31"/>
  <c r="S3" i="31"/>
  <c r="K3" i="31"/>
  <c r="C3" i="31"/>
  <c r="Z3" i="31"/>
  <c r="J3" i="31"/>
  <c r="U3" i="31"/>
  <c r="M3" i="31"/>
  <c r="Q3" i="31"/>
  <c r="AE3" i="31"/>
  <c r="O3" i="31"/>
  <c r="AG3" i="31"/>
  <c r="I3" i="31"/>
  <c r="AC3" i="31"/>
  <c r="G3" i="31"/>
  <c r="B3" i="31"/>
  <c r="W3" i="31"/>
  <c r="Y3" i="31"/>
  <c r="E3" i="31"/>
  <c r="AF11" i="31"/>
  <c r="X11" i="31"/>
  <c r="P11" i="31"/>
  <c r="H11" i="31"/>
  <c r="AE11" i="31"/>
  <c r="W11" i="31"/>
  <c r="O11" i="31"/>
  <c r="G11" i="31"/>
  <c r="B11" i="31"/>
  <c r="AD11" i="31"/>
  <c r="V11" i="31"/>
  <c r="N11" i="31"/>
  <c r="F11" i="31"/>
  <c r="AC11" i="31"/>
  <c r="U11" i="31"/>
  <c r="M11" i="31"/>
  <c r="E11" i="31"/>
  <c r="AB11" i="31"/>
  <c r="T11" i="31"/>
  <c r="L11" i="31"/>
  <c r="D11" i="31"/>
  <c r="R11" i="31"/>
  <c r="AA11" i="31"/>
  <c r="S11" i="31"/>
  <c r="K11" i="31"/>
  <c r="C11" i="31"/>
  <c r="Z11" i="31"/>
  <c r="J11" i="31"/>
  <c r="Q11" i="31"/>
  <c r="AG11" i="31"/>
  <c r="Y11" i="31"/>
  <c r="I11" i="31"/>
  <c r="B2" i="34"/>
  <c r="B6" i="34" s="1"/>
  <c r="AA6" i="31"/>
  <c r="S6" i="31"/>
  <c r="K6" i="31"/>
  <c r="C6" i="31"/>
  <c r="AG6" i="31"/>
  <c r="Y6" i="31"/>
  <c r="Q6" i="31"/>
  <c r="I6" i="31"/>
  <c r="AE6" i="31"/>
  <c r="W6" i="31"/>
  <c r="O6" i="31"/>
  <c r="G6" i="31"/>
  <c r="AC6" i="31"/>
  <c r="M6" i="31"/>
  <c r="AD6" i="31"/>
  <c r="V6" i="31"/>
  <c r="N6" i="31"/>
  <c r="F6" i="31"/>
  <c r="U6" i="31"/>
  <c r="E6" i="31"/>
  <c r="L6" i="31"/>
  <c r="Z6" i="31"/>
  <c r="X6" i="31"/>
  <c r="AF6" i="31"/>
  <c r="J6" i="31"/>
  <c r="AB6" i="31"/>
  <c r="H6" i="31"/>
  <c r="D6" i="31"/>
  <c r="B6" i="31"/>
  <c r="T6" i="31"/>
  <c r="R6" i="31"/>
  <c r="P6" i="31"/>
  <c r="B3" i="34"/>
  <c r="B7" i="34" s="1"/>
  <c r="AA14" i="31"/>
  <c r="S14" i="31"/>
  <c r="K14" i="31"/>
  <c r="C14" i="31"/>
  <c r="Z14" i="31"/>
  <c r="R14" i="31"/>
  <c r="J14" i="31"/>
  <c r="AG14" i="31"/>
  <c r="Y14" i="31"/>
  <c r="Q14" i="31"/>
  <c r="I14" i="31"/>
  <c r="AF14" i="31"/>
  <c r="X14" i="31"/>
  <c r="P14" i="31"/>
  <c r="H14" i="31"/>
  <c r="AE14" i="31"/>
  <c r="W14" i="31"/>
  <c r="O14" i="31"/>
  <c r="G14" i="31"/>
  <c r="U14" i="31"/>
  <c r="E14" i="31"/>
  <c r="B14" i="31"/>
  <c r="AD14" i="31"/>
  <c r="V14" i="31"/>
  <c r="N14" i="31"/>
  <c r="F14" i="31"/>
  <c r="AC14" i="31"/>
  <c r="M14" i="31"/>
  <c r="L14" i="31"/>
  <c r="D14" i="31"/>
  <c r="AB14" i="31"/>
  <c r="T14" i="31"/>
  <c r="E7" i="24"/>
  <c r="G23" i="30"/>
  <c r="F5" i="7" s="1"/>
  <c r="F23" i="30"/>
  <c r="E5" i="7" s="1"/>
  <c r="H23" i="30"/>
  <c r="G5" i="7" s="1"/>
  <c r="E23" i="30"/>
  <c r="D5" i="7" s="1"/>
  <c r="D23" i="30"/>
  <c r="C5" i="7" s="1"/>
  <c r="C23" i="30"/>
  <c r="B5" i="7" s="1"/>
  <c r="I23" i="30"/>
  <c r="H5" i="7" s="1"/>
  <c r="H23" i="29"/>
  <c r="G4" i="16" s="1"/>
  <c r="G23" i="29"/>
  <c r="F4" i="16" s="1"/>
  <c r="F23" i="29"/>
  <c r="E4" i="16" s="1"/>
  <c r="E23" i="29"/>
  <c r="D4" i="16" s="1"/>
  <c r="D23" i="29"/>
  <c r="C4" i="16" s="1"/>
  <c r="I23" i="29"/>
  <c r="H4" i="16" s="1"/>
  <c r="C23" i="29"/>
  <c r="B4" i="16" s="1"/>
  <c r="B10" i="28"/>
  <c r="B18" i="28" s="1"/>
  <c r="H10" i="28"/>
  <c r="H18" i="28" s="1"/>
  <c r="G10" i="28"/>
  <c r="G18" i="28" s="1"/>
  <c r="F10" i="28"/>
  <c r="F18" i="28" s="1"/>
  <c r="E10" i="28"/>
  <c r="E18" i="28" s="1"/>
  <c r="D10" i="28"/>
  <c r="D15" i="28" s="1"/>
  <c r="D19" i="28" s="1"/>
  <c r="D7" i="7" s="1"/>
  <c r="C10" i="28"/>
  <c r="C18" i="28" s="1"/>
  <c r="F24" i="29"/>
  <c r="E4" i="7" s="1"/>
  <c r="E24" i="29"/>
  <c r="D4" i="7" s="1"/>
  <c r="D24" i="29"/>
  <c r="C4" i="7" s="1"/>
  <c r="G24" i="29"/>
  <c r="F4" i="7" s="1"/>
  <c r="C24" i="29"/>
  <c r="B4" i="7" s="1"/>
  <c r="I24" i="29"/>
  <c r="H4" i="7" s="1"/>
  <c r="H24" i="29"/>
  <c r="G4" i="7" s="1"/>
  <c r="I22" i="30"/>
  <c r="H5" i="16" s="1"/>
  <c r="H22" i="30"/>
  <c r="G5" i="16" s="1"/>
  <c r="G22" i="30"/>
  <c r="F5" i="16" s="1"/>
  <c r="F22" i="30"/>
  <c r="E5" i="16" s="1"/>
  <c r="E22" i="30"/>
  <c r="D5" i="16" s="1"/>
  <c r="D22" i="30"/>
  <c r="C5" i="16" s="1"/>
  <c r="C22" i="30"/>
  <c r="B5" i="16" s="1"/>
  <c r="F42" i="27"/>
  <c r="E2" i="16" s="1"/>
  <c r="E42" i="27"/>
  <c r="D2" i="16" s="1"/>
  <c r="D42" i="27"/>
  <c r="C2" i="16" s="1"/>
  <c r="G42" i="27"/>
  <c r="F2" i="16" s="1"/>
  <c r="C42" i="27"/>
  <c r="B2" i="16" s="1"/>
  <c r="I42" i="27"/>
  <c r="H2" i="16" s="1"/>
  <c r="H42" i="27"/>
  <c r="G2" i="16" s="1"/>
  <c r="G43" i="27"/>
  <c r="F3" i="16" s="1"/>
  <c r="F43" i="27"/>
  <c r="E3" i="16" s="1"/>
  <c r="H43" i="27"/>
  <c r="G3" i="16" s="1"/>
  <c r="E43" i="27"/>
  <c r="D3" i="16" s="1"/>
  <c r="D43" i="27"/>
  <c r="C3" i="16" s="1"/>
  <c r="C43" i="27"/>
  <c r="B3" i="16" s="1"/>
  <c r="I43" i="27"/>
  <c r="H3" i="16" s="1"/>
  <c r="K30" i="27"/>
  <c r="D31" i="27" s="1"/>
  <c r="D14" i="28" l="1"/>
  <c r="D18" i="28" s="1"/>
  <c r="D7" i="16" s="1"/>
  <c r="AE10" i="31"/>
  <c r="W10" i="31"/>
  <c r="O10" i="31"/>
  <c r="G10" i="31"/>
  <c r="AD10" i="31"/>
  <c r="V10" i="31"/>
  <c r="N10" i="31"/>
  <c r="F10" i="31"/>
  <c r="AC10" i="31"/>
  <c r="U10" i="31"/>
  <c r="M10" i="31"/>
  <c r="E10" i="31"/>
  <c r="B10" i="31"/>
  <c r="AB10" i="31"/>
  <c r="T10" i="31"/>
  <c r="L10" i="31"/>
  <c r="D10" i="31"/>
  <c r="AA10" i="31"/>
  <c r="S10" i="31"/>
  <c r="K10" i="31"/>
  <c r="C10" i="31"/>
  <c r="AG10" i="31"/>
  <c r="Q10" i="31"/>
  <c r="Z10" i="31"/>
  <c r="R10" i="31"/>
  <c r="J10" i="31"/>
  <c r="Y10" i="31"/>
  <c r="I10" i="31"/>
  <c r="H10" i="31"/>
  <c r="AF10" i="31"/>
  <c r="X10" i="31"/>
  <c r="P10" i="31"/>
  <c r="C44" i="27"/>
  <c r="B2" i="7" s="1"/>
  <c r="F7" i="24"/>
  <c r="H31" i="27"/>
  <c r="I30" i="27"/>
  <c r="G30" i="27"/>
  <c r="H33" i="27"/>
  <c r="H32" i="27"/>
  <c r="G33" i="27"/>
  <c r="C31" i="27"/>
  <c r="F32" i="27"/>
  <c r="D32" i="27"/>
  <c r="H30" i="27"/>
  <c r="D33" i="27"/>
  <c r="G32" i="27"/>
  <c r="E33" i="27"/>
  <c r="I33" i="27"/>
  <c r="C33" i="27"/>
  <c r="C30" i="27"/>
  <c r="C32" i="27"/>
  <c r="I32" i="27"/>
  <c r="E31" i="27"/>
  <c r="E30" i="27"/>
  <c r="F30" i="27"/>
  <c r="G31" i="27"/>
  <c r="F31" i="27"/>
  <c r="D30" i="27"/>
  <c r="F33" i="27"/>
  <c r="I31" i="27"/>
  <c r="E32" i="27"/>
  <c r="G7" i="24" l="1"/>
  <c r="H7" i="24" l="1"/>
  <c r="I7" i="24" l="1"/>
  <c r="J7" i="24" l="1"/>
  <c r="K7" i="24" l="1"/>
  <c r="L7" i="24" l="1"/>
  <c r="M7" i="24" l="1"/>
  <c r="N7" i="24" l="1"/>
  <c r="O7" i="24" l="1"/>
  <c r="P7" i="24" l="1"/>
  <c r="Q7" i="24" l="1"/>
  <c r="R7" i="24" l="1"/>
  <c r="S7" i="24" l="1"/>
  <c r="T7" i="24" l="1"/>
  <c r="U7" i="24" l="1"/>
  <c r="V7" i="24" l="1"/>
  <c r="W7" i="24" l="1"/>
  <c r="X7" i="24" l="1"/>
  <c r="Y7" i="24" l="1"/>
  <c r="Z7" i="24" l="1"/>
  <c r="AA7" i="24" l="1"/>
  <c r="AB7" i="24" l="1"/>
  <c r="AC7" i="24" l="1"/>
  <c r="AD7" i="24" l="1"/>
  <c r="AE7" i="24" l="1"/>
  <c r="AF7" i="24" l="1"/>
  <c r="AG7" i="24" l="1"/>
</calcChain>
</file>

<file path=xl/sharedStrings.xml><?xml version="1.0" encoding="utf-8"?>
<sst xmlns="http://schemas.openxmlformats.org/spreadsheetml/2006/main" count="1176" uniqueCount="420">
  <si>
    <t>Notes</t>
    <phoneticPr fontId="2" type="noConversion"/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</si>
  <si>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</si>
  <si>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</si>
  <si>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</si>
  <si>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</si>
  <si>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</si>
  <si>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</si>
  <si>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</si>
  <si>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</si>
  <si>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</si>
  <si>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</si>
  <si>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</si>
  <si>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</si>
  <si>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</si>
  <si>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Fuel Economy (freight ton*miles/BTU)</t>
  </si>
  <si>
    <t>km/kg</t>
    <phoneticPr fontId="2" type="noConversion"/>
  </si>
  <si>
    <t>합계</t>
  </si>
  <si>
    <t>-</t>
  </si>
  <si>
    <t>휘발유</t>
  </si>
  <si>
    <t>등유</t>
  </si>
  <si>
    <t>경유</t>
  </si>
  <si>
    <t>전기</t>
  </si>
  <si>
    <t>연료별</t>
  </si>
  <si>
    <t>용도별</t>
  </si>
  <si>
    <t>시도별</t>
  </si>
  <si>
    <t>계</t>
  </si>
  <si>
    <t>종별</t>
  </si>
  <si>
    <t>승용</t>
  </si>
  <si>
    <t>비사업용</t>
  </si>
  <si>
    <t>사업용</t>
  </si>
  <si>
    <t>승합</t>
  </si>
  <si>
    <t>화물</t>
  </si>
  <si>
    <t>특수</t>
  </si>
  <si>
    <t>소계</t>
  </si>
  <si>
    <t>엘피지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</si>
  <si>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</si>
  <si>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</si>
  <si>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</si>
  <si>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</si>
  <si>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</si>
  <si>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</si>
  <si>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</si>
  <si>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</si>
  <si>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</si>
  <si>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6" type="noConversion"/>
  </si>
  <si>
    <t>기타연료</t>
  </si>
  <si>
    <t>총계</t>
  </si>
  <si>
    <t>passenger</t>
    <phoneticPr fontId="2" type="noConversion"/>
  </si>
  <si>
    <t>freight</t>
    <phoneticPr fontId="2" type="noConversion"/>
  </si>
  <si>
    <t>km/L</t>
    <phoneticPr fontId="2" type="noConversion"/>
  </si>
  <si>
    <t>km/kWh</t>
    <phoneticPr fontId="2" type="noConversion"/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</si>
  <si>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</si>
  <si>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</si>
  <si>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</si>
  <si>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</si>
  <si>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</si>
  <si>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</si>
  <si>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</si>
  <si>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</si>
  <si>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</si>
  <si>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</si>
  <si>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</si>
  <si>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</si>
  <si>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</si>
  <si>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</si>
  <si>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</si>
  <si>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</si>
  <si>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</si>
  <si>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</si>
  <si>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</si>
  <si>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</si>
  <si>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</si>
  <si>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</si>
  <si>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</si>
  <si>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</si>
  <si>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</si>
  <si>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</si>
  <si>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</si>
  <si>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</si>
  <si>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</si>
  <si>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</si>
  <si>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</si>
  <si>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</si>
  <si>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</si>
  <si>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</si>
  <si>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</si>
  <si>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</si>
  <si>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</si>
  <si>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</si>
  <si>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</si>
  <si>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</si>
  <si>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</si>
  <si>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</si>
  <si>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</si>
  <si>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</si>
  <si>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</si>
  <si>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</si>
  <si>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</si>
  <si>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</si>
  <si>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</si>
  <si>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</si>
  <si>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</si>
  <si>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</si>
  <si>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</si>
  <si>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</si>
  <si>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</si>
  <si>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</si>
  <si>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</si>
  <si>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</si>
  <si>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</si>
  <si>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</si>
  <si>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</si>
  <si>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</si>
  <si>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</si>
  <si>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</si>
  <si>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</si>
  <si>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</si>
  <si>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</si>
  <si>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</si>
  <si>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</si>
  <si>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</si>
  <si>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</si>
  <si>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</si>
  <si>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</si>
  <si>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</si>
  <si>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</si>
  <si>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</si>
  <si>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</si>
  <si>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</si>
  <si>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</si>
  <si>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</si>
  <si>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</si>
  <si>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</si>
  <si>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</si>
  <si>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</si>
  <si>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</si>
  <si>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</si>
  <si>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</si>
  <si>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</si>
  <si>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</si>
  <si>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</si>
  <si>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</si>
  <si>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</si>
  <si>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</si>
  <si>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</si>
  <si>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</si>
  <si>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</si>
  <si>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</si>
  <si>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</si>
  <si>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</si>
  <si>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</si>
  <si>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</si>
  <si>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</si>
  <si>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</si>
  <si>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</si>
  <si>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</si>
  <si>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</si>
  <si>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</si>
  <si>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</si>
  <si>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</si>
  <si>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</si>
  <si>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</si>
  <si>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</si>
  <si>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</si>
  <si>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</si>
  <si>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</si>
  <si>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</si>
  <si>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</si>
  <si>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</si>
  <si>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</si>
  <si>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</si>
  <si>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</si>
  <si>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</si>
  <si>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</si>
  <si>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</si>
  <si>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</si>
  <si>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</si>
  <si>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</si>
  <si>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</si>
  <si>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</si>
  <si>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</si>
  <si>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</si>
  <si>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</si>
  <si>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</si>
  <si>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</si>
  <si>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</si>
  <si>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</si>
  <si>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</si>
  <si>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</si>
  <si>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</si>
  <si>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passenger LDVs</t>
    <phoneticPr fontId="9" type="noConversion"/>
  </si>
  <si>
    <t>passenger HDVs</t>
    <phoneticPr fontId="9" type="noConversion"/>
  </si>
  <si>
    <t>freigt LDVs</t>
    <phoneticPr fontId="9" type="noConversion"/>
  </si>
  <si>
    <t>freigt HDVs</t>
    <phoneticPr fontId="9" type="noConversion"/>
  </si>
  <si>
    <t>해리</t>
    <phoneticPr fontId="2" type="noConversion"/>
  </si>
  <si>
    <t>meter</t>
    <phoneticPr fontId="2" type="noConversion"/>
  </si>
  <si>
    <t>Number of Vehicles</t>
  </si>
  <si>
    <t>battery electric vehicle</t>
    <phoneticPr fontId="9" type="noConversion"/>
  </si>
  <si>
    <t>Vehicle Loading (passengers)</t>
  </si>
  <si>
    <t>Vehicle Loading (tons)</t>
  </si>
  <si>
    <t>unit</t>
    <phoneticPr fontId="2" type="noConversion"/>
  </si>
  <si>
    <t>Sources:</t>
  </si>
  <si>
    <t>Ministry of Land, Infrastructure and Transport</t>
    <phoneticPr fontId="9" type="noConversion"/>
  </si>
  <si>
    <t>SYFAFE Start Year Fleet Avg Fuel Economy</t>
    <phoneticPr fontId="2" type="noConversion"/>
  </si>
  <si>
    <t>http://bpms.kemco.or.kr/transport_2012/download/download.aspx?path=gbn/2020_%EC%9E%90%EB%8F%99%EC%B0%A8%EC%97%90%EB%84%88%EC%A7%80%EC%86%8C%EB%B9%84%ED%9A%A8%EC%9C%A8%EB%B6%84%EC%84%9D%EC%A7%91.pdf</t>
    <phoneticPr fontId="9" type="noConversion"/>
  </si>
  <si>
    <t>Korea Energy Agency</t>
    <phoneticPr fontId="9" type="noConversion"/>
  </si>
  <si>
    <t>Page 56, 79-82</t>
    <phoneticPr fontId="9" type="noConversion"/>
  </si>
  <si>
    <t>Page 176-202</t>
    <phoneticPr fontId="9" type="noConversion"/>
  </si>
  <si>
    <t>Energy Consumption Survey</t>
  </si>
  <si>
    <t>http://www.keei.re.kr/keei/download/ECS2017.pdf</t>
  </si>
  <si>
    <t xml:space="preserve">Page 5, 6 </t>
    <phoneticPr fontId="9" type="noConversion"/>
  </si>
  <si>
    <t>https://law.go.kr/flDownload.do?flSeq=104333519&amp;flNm=%5B%EB%B3%84%ED%91%9C+%5D+%EC%97%90%EB%84%88%EC%A7%80%EC%97%B4%EB%9F%89+%ED%99%98%EC%82%B0%EA%B8%B0%EC%A4%80%28%EC%A0%9C5%EC%A1%B0%EC%A0%9C1%ED%95%AD+%EA%B4%80%EB%A0%A8%29%0A</t>
  </si>
  <si>
    <t>Energy Conversion Standard</t>
    <phoneticPr fontId="2" type="noConversion"/>
  </si>
  <si>
    <t>2020 Vehicle Fuel Economy and CO2 Emissions : Data and Analyses</t>
    <phoneticPr fontId="2" type="noConversion"/>
  </si>
  <si>
    <t>Duty vehicle fuel economy</t>
    <phoneticPr fontId="9" type="noConversion"/>
  </si>
  <si>
    <t>Vehicle fuel economy</t>
    <phoneticPr fontId="9" type="noConversion"/>
  </si>
  <si>
    <t>Data not in sources were identified through distinct investigations.</t>
    <phoneticPr fontId="2" type="noConversion"/>
  </si>
  <si>
    <t>Separate investigations were described in the etc sheet.</t>
    <phoneticPr fontId="2" type="noConversion"/>
  </si>
  <si>
    <t>BTU</t>
    <phoneticPr fontId="2" type="noConversion"/>
  </si>
  <si>
    <t>J</t>
    <phoneticPr fontId="2" type="noConversion"/>
  </si>
  <si>
    <t>cal</t>
    <phoneticPr fontId="2" type="noConversion"/>
  </si>
  <si>
    <t>miles</t>
    <phoneticPr fontId="9" type="noConversion"/>
  </si>
  <si>
    <t>km</t>
    <phoneticPr fontId="2" type="noConversion"/>
  </si>
  <si>
    <t>Fuel Economy (passenger*miles/BTU)</t>
  </si>
  <si>
    <t>https://kosis.kr/statHtml/statHtml.do?orgId=146&amp;tblId=DT_MLTM_1332</t>
    <phoneticPr fontId="2" type="noConversion"/>
  </si>
  <si>
    <t>KOSIS</t>
    <phoneticPr fontId="9" type="noConversion"/>
  </si>
  <si>
    <t>Statistics by tonnage and ship use(2019.12)</t>
    <phoneticPr fontId="2" type="noConversion"/>
  </si>
  <si>
    <t>Ship classification by tonnage</t>
    <phoneticPr fontId="9" type="noConversion"/>
  </si>
  <si>
    <t>Flight distance by airport based on ICN</t>
  </si>
  <si>
    <t>Korea Civil Aviation Association</t>
    <phoneticPr fontId="9" type="noConversion"/>
  </si>
  <si>
    <t>Fuel economy for aircraft</t>
    <phoneticPr fontId="9" type="noConversion"/>
  </si>
  <si>
    <t>http://www.ekscc.re.kr/xml/02372/02372.pdf</t>
  </si>
  <si>
    <t>Lee, Ju Hyoung(Aviation Safety Division)</t>
    <phoneticPr fontId="2" type="noConversion"/>
  </si>
  <si>
    <t>Fuel consumption per operation</t>
    <phoneticPr fontId="2" type="noConversion"/>
  </si>
  <si>
    <t>Page 6, 7</t>
    <phoneticPr fontId="2" type="noConversion"/>
  </si>
  <si>
    <t>We used cell colors to identify different methods</t>
    <phoneticPr fontId="2" type="noConversion"/>
  </si>
  <si>
    <t>We applied the US data as is due to the limited number of data in South Korea</t>
    <phoneticPr fontId="2" type="noConversion"/>
  </si>
  <si>
    <t>We applied the ratio of fuel shares in the US data to the KR data</t>
    <phoneticPr fontId="2" type="noConversion"/>
  </si>
  <si>
    <t>We assumed that the fuel economies of psgr and frgt aircraft are the same.</t>
    <phoneticPr fontId="2" type="noConversion"/>
  </si>
  <si>
    <t>Annual Distance (miles/vehicle)</t>
  </si>
  <si>
    <t>Passenger</t>
    <phoneticPr fontId="2" type="noConversion"/>
  </si>
  <si>
    <t>Freight</t>
    <phoneticPr fontId="2" type="noConversion"/>
  </si>
  <si>
    <t>rail</t>
    <phoneticPr fontId="2" type="noConversion"/>
  </si>
  <si>
    <t># of vehicles</t>
    <phoneticPr fontId="2" type="noConversion"/>
  </si>
  <si>
    <t>LDV</t>
    <phoneticPr fontId="2" type="noConversion"/>
  </si>
  <si>
    <t>HDV</t>
    <phoneticPr fontId="2" type="noConversion"/>
  </si>
  <si>
    <t>LDV-passenger</t>
    <phoneticPr fontId="2" type="noConversion"/>
  </si>
  <si>
    <t>HDV-passenger</t>
    <phoneticPr fontId="2" type="noConversion"/>
  </si>
  <si>
    <t>LDV-freight</t>
    <phoneticPr fontId="2" type="noConversion"/>
  </si>
  <si>
    <t>HDV-freight</t>
    <phoneticPr fontId="2" type="noConversion"/>
  </si>
  <si>
    <t>Travel distance (km)</t>
    <phoneticPr fontId="2" type="noConversion"/>
  </si>
  <si>
    <t>Fuel consumption (unit)</t>
    <phoneticPr fontId="2" type="noConversion"/>
  </si>
  <si>
    <t>Fuel consumption (TJ)</t>
    <phoneticPr fontId="2" type="noConversion"/>
  </si>
  <si>
    <t>Fuel consumption (MJ)</t>
    <phoneticPr fontId="2" type="noConversion"/>
  </si>
  <si>
    <t>kWh-&gt;MJ</t>
  </si>
  <si>
    <t>L-&gt;MJ</t>
  </si>
  <si>
    <t>kg-&gt;MJ</t>
  </si>
  <si>
    <t>Adjust</t>
    <phoneticPr fontId="2" type="noConversion"/>
  </si>
  <si>
    <t>Fuel consumption (BTU)</t>
    <phoneticPr fontId="2" type="noConversion"/>
  </si>
  <si>
    <t>SYFAFE</t>
    <phoneticPr fontId="2" type="noConversion"/>
  </si>
  <si>
    <t>kTOE</t>
    <phoneticPr fontId="2" type="noConversion"/>
  </si>
  <si>
    <t>KOSIS</t>
    <phoneticPr fontId="2" type="noConversion"/>
  </si>
  <si>
    <t>Gasoline</t>
    <phoneticPr fontId="2" type="noConversion"/>
  </si>
  <si>
    <t># of registered motobikes</t>
    <phoneticPr fontId="2" type="noConversion"/>
  </si>
  <si>
    <t>Total Cargo distance</t>
    <phoneticPr fontId="2" type="noConversion"/>
  </si>
  <si>
    <t>사업구분</t>
  </si>
  <si>
    <t>연료명</t>
  </si>
  <si>
    <t>연료 사용량(L)</t>
  </si>
  <si>
    <t>에너지 소비량(TJ)</t>
  </si>
  <si>
    <t>항공운송사업</t>
  </si>
  <si>
    <t>항공유(JET A-1)</t>
  </si>
  <si>
    <t>소형항공운송사업</t>
  </si>
  <si>
    <t>항공유(Aviation Gasoline)</t>
  </si>
  <si>
    <t>항공기사용사업</t>
  </si>
  <si>
    <t>항공유(JP-8)</t>
  </si>
  <si>
    <t>자가용</t>
  </si>
  <si>
    <t>consumption (TJ)</t>
    <phoneticPr fontId="2" type="noConversion"/>
  </si>
  <si>
    <t>pkm</t>
    <phoneticPr fontId="2" type="noConversion"/>
  </si>
  <si>
    <t>passengers</t>
    <phoneticPr fontId="2" type="noConversion"/>
  </si>
  <si>
    <t>km (total travel)</t>
    <phoneticPr fontId="2" type="noConversion"/>
  </si>
  <si>
    <t>tons</t>
    <phoneticPr fontId="2" type="noConversion"/>
  </si>
  <si>
    <t>consumption (BTU)</t>
    <phoneticPr fontId="2" type="noConversion"/>
  </si>
  <si>
    <t>Cargo Dist Transported Relative to Start Year (dimensionless)</t>
  </si>
  <si>
    <t>km-passenger</t>
    <phoneticPr fontId="2" type="noConversion"/>
  </si>
  <si>
    <t>km-ton</t>
    <phoneticPr fontId="2" type="noConversion"/>
  </si>
  <si>
    <t>Distance</t>
    <phoneticPr fontId="2" type="noConversion"/>
  </si>
  <si>
    <t>Total (BTU)</t>
    <phoneticPr fontId="2" type="noConversion"/>
  </si>
  <si>
    <t>highogs.d112619a</t>
  </si>
  <si>
    <t>Report</t>
  </si>
  <si>
    <t>Annual Energy Outlook 2020</t>
  </si>
  <si>
    <t>Scenario</t>
  </si>
  <si>
    <t>highogs</t>
  </si>
  <si>
    <t>High oil and gas supply</t>
  </si>
  <si>
    <t>Datekey</t>
  </si>
  <si>
    <t>d112619a</t>
  </si>
  <si>
    <t>Release Date</t>
  </si>
  <si>
    <t xml:space="preserve"> January 2020</t>
  </si>
  <si>
    <t>TKI000</t>
  </si>
  <si>
    <t>7. Transportation Sector Key Indicators and Delivered Energy Consumption</t>
  </si>
  <si>
    <t/>
  </si>
  <si>
    <t>2019-</t>
  </si>
  <si>
    <t xml:space="preserve"> Key Indicators and Consumption</t>
  </si>
  <si>
    <t>Key Indicators</t>
  </si>
  <si>
    <t>Travel Indicators</t>
  </si>
  <si>
    <t xml:space="preserve"> (billion vehicle miles traveled)</t>
  </si>
  <si>
    <t>TKI000:ba_Light-DutyVeh</t>
  </si>
  <si>
    <t xml:space="preserve">   Light-Duty Vehicles less than 8,501 pounds</t>
  </si>
  <si>
    <t>TKI000:ba_CommercialLig</t>
  </si>
  <si>
    <t xml:space="preserve">   Commercial Light Trucks 1/</t>
  </si>
  <si>
    <t>TKI000:ba_FreightTrucks</t>
  </si>
  <si>
    <t xml:space="preserve">   Freight Trucks greater than 10,000 pounds</t>
  </si>
  <si>
    <t xml:space="preserve"> (billion passenger miles traveled)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</si>
  <si>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</si>
  <si>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</si>
  <si>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</si>
  <si>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</si>
  <si>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seat miles available)</t>
  </si>
  <si>
    <t>TKI000:ba_Air</t>
  </si>
  <si>
    <t xml:space="preserve">   Air</t>
  </si>
  <si>
    <t xml:space="preserve"> (billion ton miles traveled)</t>
  </si>
  <si>
    <t>TKI000:ba_Rail</t>
  </si>
  <si>
    <t xml:space="preserve">   Rail</t>
  </si>
  <si>
    <t>TKI000:ba_DomesticShipp</t>
  </si>
  <si>
    <t xml:space="preserve">   Domestic Shipping</t>
  </si>
  <si>
    <t>Energy Efficiency Indicators</t>
  </si>
  <si>
    <t xml:space="preserve"> (miles per gallon)</t>
  </si>
  <si>
    <t>TKI000:ca_AvgCAFEStand</t>
  </si>
  <si>
    <t xml:space="preserve">   New Light-Duty Vehicle CAFE Standard 2/</t>
  </si>
  <si>
    <t>TKI000:ca_CarCAFEStand</t>
  </si>
  <si>
    <t xml:space="preserve">     New Car 2/</t>
  </si>
  <si>
    <t>TKI000:ca_TwukCAFEStand</t>
  </si>
  <si>
    <t xml:space="preserve">     New Light Truck 2/</t>
  </si>
  <si>
    <t>TKI000:ca_NewVehCred</t>
  </si>
  <si>
    <t xml:space="preserve">   Compliance New Light-Duty Vehicle 3/</t>
  </si>
  <si>
    <t>TKI000:ca_NewCarCred</t>
  </si>
  <si>
    <t xml:space="preserve">     New Car 3/</t>
  </si>
  <si>
    <t>TKI000:ca_NewTwukCred</t>
  </si>
  <si>
    <t xml:space="preserve">     New Light Truck 3/</t>
  </si>
  <si>
    <t>TKI000:ca_TestedNewVeh</t>
  </si>
  <si>
    <t xml:space="preserve">   Tested New Light-Duty Vehicle 4/</t>
  </si>
  <si>
    <t>TKI000:ca_TestedNewCar</t>
  </si>
  <si>
    <t xml:space="preserve">     New Car 4/</t>
  </si>
  <si>
    <t>TKI000:ca_TestedNewTwuk</t>
  </si>
  <si>
    <t xml:space="preserve">     New Light Truck 4/</t>
  </si>
  <si>
    <t>TKI000:ca_OnRoadNewVeh</t>
  </si>
  <si>
    <t xml:space="preserve">   On-Road New Light-Duty Vehicle 5/</t>
  </si>
  <si>
    <t>TKI000:ca_OnRoadNewCar</t>
  </si>
  <si>
    <t xml:space="preserve">     New Car 5/</t>
  </si>
  <si>
    <t>TKI000:ca_OnRoadNewTwuk</t>
  </si>
  <si>
    <t xml:space="preserve">     New Light Truck 5/</t>
  </si>
  <si>
    <t>TKI000:ca_Light-DutySto</t>
  </si>
  <si>
    <t xml:space="preserve">   Light-Duty Stock 6/</t>
  </si>
  <si>
    <t>TKI000:ca_NewCommercial</t>
  </si>
  <si>
    <t xml:space="preserve">   New Commercial Light Truck 1/</t>
  </si>
  <si>
    <t>TKI000:ca_StockCommerci</t>
  </si>
  <si>
    <t xml:space="preserve">   Stock Commercial Light Truck 1/</t>
  </si>
  <si>
    <t>TKI000:ca_FreightTruck</t>
  </si>
  <si>
    <t xml:space="preserve">   Freight Truck</t>
  </si>
  <si>
    <t xml:space="preserve"> (seat miles per gallon)</t>
  </si>
  <si>
    <t>TKI000:ca_Aircraft</t>
  </si>
  <si>
    <t xml:space="preserve">   Aircraft</t>
  </si>
  <si>
    <t xml:space="preserve"> (ton miles/thousand Btu)</t>
  </si>
  <si>
    <t>TKI000:ca_Rail</t>
  </si>
  <si>
    <t>TKI000:ca_DomesticShipp</t>
  </si>
  <si>
    <t>Energy Use by Mode</t>
  </si>
  <si>
    <t xml:space="preserve">  (quadrillion Btu)</t>
  </si>
  <si>
    <t>TKI000:da_Light-DutyVeh</t>
  </si>
  <si>
    <t xml:space="preserve">    Light-Duty Vehicles</t>
  </si>
  <si>
    <t>TKI000:da_CommercialLig</t>
  </si>
  <si>
    <t xml:space="preserve">    Commercial Light Trucks 1/</t>
  </si>
  <si>
    <t>TKI000:da_BusTransporta</t>
  </si>
  <si>
    <t xml:space="preserve">    Bus Transportation</t>
  </si>
  <si>
    <t>TKI000:da_FreightTrucks</t>
  </si>
  <si>
    <t xml:space="preserve">    Freight Trucks</t>
  </si>
  <si>
    <t>TKI000:da_Rail,Passenge</t>
  </si>
  <si>
    <t xml:space="preserve">    Rail, Passenger</t>
  </si>
  <si>
    <t>TKI000:da_Rail,Freight</t>
  </si>
  <si>
    <t xml:space="preserve">    Rail, Freight</t>
  </si>
  <si>
    <t>TKI000:da_Shipping,Dome</t>
  </si>
  <si>
    <t xml:space="preserve">    Shipping, Domestic</t>
  </si>
  <si>
    <t>TKI000:da_Shipping,Inte</t>
  </si>
  <si>
    <t xml:space="preserve">    Shipping, International</t>
  </si>
  <si>
    <t>TKI000:da_RecreationalB</t>
  </si>
  <si>
    <t xml:space="preserve">    Recreational Boats</t>
  </si>
  <si>
    <t>TKI000:da_Air</t>
  </si>
  <si>
    <t xml:space="preserve">    Air</t>
  </si>
  <si>
    <t>TKI000:da_MilitaryUse</t>
  </si>
  <si>
    <t xml:space="preserve">    Military Use</t>
  </si>
  <si>
    <t>TKI000:da_Lubricants</t>
  </si>
  <si>
    <t xml:space="preserve">    Lubricants</t>
  </si>
  <si>
    <t>TKI000:da_PipelineFuel</t>
  </si>
  <si>
    <t xml:space="preserve">    Pipeline Fuel</t>
  </si>
  <si>
    <t>TKI000:da_Total</t>
  </si>
  <si>
    <t xml:space="preserve">      Total</t>
  </si>
  <si>
    <t xml:space="preserve">  (million barrels per day oil equivalent)</t>
  </si>
  <si>
    <t>TKI000:ea_Light-DutyVeh</t>
  </si>
  <si>
    <t>TKI000:ea_CommercialLig</t>
  </si>
  <si>
    <t>TKI000:ea_BusTransporta</t>
  </si>
  <si>
    <t>TKI000:ea_FreightTrucks</t>
  </si>
  <si>
    <t>TKI000:ea_Rail,Passenge</t>
  </si>
  <si>
    <t>TKI000:ea_Rail,Freight</t>
  </si>
  <si>
    <t>TKI000:ea_Shipping,Dome</t>
  </si>
  <si>
    <t>TKI000:ea_Shipping,Inte</t>
  </si>
  <si>
    <t>TKI000:ea_RecreationalB</t>
  </si>
  <si>
    <t>TKI000:ea_Air</t>
  </si>
  <si>
    <t>TKI000:ea_MilitaryUse</t>
  </si>
  <si>
    <t>TKI000:ea_Lubricants</t>
  </si>
  <si>
    <t>TKI000:ea_PipelineFuel</t>
  </si>
  <si>
    <t>TKI000:ea_Total</t>
  </si>
  <si>
    <t xml:space="preserve">   1/ Commercial trucks 8,501 to 10,000 pounds gross vehicle weight rating.</t>
  </si>
  <si>
    <t xml:space="preserve">   2/ CAFE standard based on projected new vehicle sales.</t>
  </si>
  <si>
    <t xml:space="preserve">   3/ Includes CAFE credits for alternative fueled vehicle sales and credit banking.</t>
  </si>
  <si>
    <t xml:space="preserve">   4/ Environmental Protection Agency rated miles per gallon.</t>
  </si>
  <si>
    <t xml:space="preserve">   5/ Tested new vehicle efficiency revised for on-road performance.</t>
  </si>
  <si>
    <t xml:space="preserve">   6/ Combined "on-the-road" estimate for all cars and light trucks.</t>
  </si>
  <si>
    <t xml:space="preserve">   CAFE = Corporate average fuel economy.</t>
  </si>
  <si>
    <t xml:space="preserve">   Btu = British thermal unit.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</si>
  <si>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</si>
  <si>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</si>
  <si>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highogs.d112619a.  Projections:  EIA, AEO2020 National Energy Modeling System run highogs.d112619a.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</si>
</sst>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_-;\-* #,##0_-;_-* &quot;-&quot;_-;_-@_-"/>
    <numFmt numFmtId="165" formatCode="0.0"/>
    <numFmt numFmtId="166" formatCode="0.00_ "/>
    <numFmt numFmtId="167" formatCode="0.00_);[Red]\(0.00\)"/>
    <numFmt numFmtId="168" formatCode="0.0_ "/>
    <numFmt numFmtId="169" formatCode="#,##0.000_ "/>
    <numFmt numFmtId="170" formatCode="0.000E+00"/>
    <numFmt numFmtId="171" formatCode="0.E+00"/>
    <numFmt numFmtId="172" formatCode="0.0.E+00"/>
    <numFmt numFmtId="173" formatCode="0.00.E+00"/>
    <numFmt numFmtId="174" formatCode="0.0E+00"/>
    <numFmt numFmtId="175" formatCode="0_);[Red]\(0\)"/>
    <numFmt numFmtId="176" formatCode="0.0%"/>
    <numFmt numFmtId="177" formatCode="#,##0.0"/>
  </numFmts>
  <fonts count="2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name val="맑은 고딕"/>
      <family val="3"/>
      <charset val="129"/>
    </font>
    <font>
      <sz val="10"/>
      <color indexed="8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Calibri"/>
      <family val="3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0"/>
      <color indexed="8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indexed="8"/>
      <name val="굴림"/>
      <family val="3"/>
      <charset val="129"/>
    </font>
    <font>
      <sz val="10"/>
      <name val="Arial"/>
      <family val="2"/>
    </font>
    <font>
      <b/>
      <sz val="8"/>
      <color indexed="9"/>
      <name val="Tahoma"/>
      <family val="2"/>
    </font>
    <font>
      <sz val="8"/>
      <name val="Tahoma"/>
      <family val="2"/>
    </font>
    <font>
      <sz val="1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/>
    <xf numFmtId="0" fontId="1" fillId="0" borderId="0"/>
    <xf numFmtId="0" fontId="21" fillId="0" borderId="0" applyNumberFormat="0" applyFill="0" applyBorder="0" applyAlignment="0" applyProtection="0"/>
    <xf numFmtId="0" fontId="22" fillId="0" borderId="9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0" applyNumberFormat="0" applyProtection="0">
      <alignment wrapText="1"/>
    </xf>
    <xf numFmtId="0" fontId="21" fillId="0" borderId="11" applyNumberFormat="0" applyFont="0" applyProtection="0">
      <alignment wrapText="1"/>
    </xf>
    <xf numFmtId="0" fontId="21" fillId="0" borderId="12" applyNumberFormat="0" applyProtection="0">
      <alignment wrapText="1"/>
    </xf>
  </cellStyleXfs>
  <cellXfs count="11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164" fontId="7" fillId="0" borderId="1" xfId="4" applyFont="1" applyFill="1" applyBorder="1">
      <alignment vertical="center"/>
    </xf>
    <xf numFmtId="164" fontId="7" fillId="0" borderId="1" xfId="4" applyFont="1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64" fontId="7" fillId="0" borderId="1" xfId="4" applyFont="1" applyBorder="1" applyAlignment="1">
      <alignment horizontal="left" vertical="center"/>
    </xf>
    <xf numFmtId="164" fontId="7" fillId="0" borderId="1" xfId="4" applyFont="1" applyFill="1" applyBorder="1" applyAlignment="1">
      <alignment horizontal="left" vertical="center"/>
    </xf>
    <xf numFmtId="164" fontId="7" fillId="6" borderId="1" xfId="4" applyFont="1" applyFill="1" applyBorder="1">
      <alignment vertical="center"/>
    </xf>
    <xf numFmtId="164" fontId="7" fillId="7" borderId="1" xfId="4" applyFont="1" applyFill="1" applyBorder="1">
      <alignment vertical="center"/>
    </xf>
    <xf numFmtId="164" fontId="7" fillId="8" borderId="1" xfId="4" applyFont="1" applyFill="1" applyBorder="1">
      <alignment vertical="center"/>
    </xf>
    <xf numFmtId="164" fontId="7" fillId="2" borderId="1" xfId="4" applyFont="1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  <xf numFmtId="0" fontId="0" fillId="9" borderId="0" xfId="0" applyFill="1">
      <alignment vertical="center"/>
    </xf>
    <xf numFmtId="0" fontId="11" fillId="0" borderId="0" xfId="0" applyFont="1" applyFill="1" applyAlignment="1">
      <alignment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 applyAlignment="1"/>
    <xf numFmtId="1" fontId="0" fillId="0" borderId="0" xfId="0" applyNumberFormat="1" applyFill="1" applyAlignment="1"/>
    <xf numFmtId="0" fontId="12" fillId="0" borderId="0" xfId="0" applyFont="1" applyFill="1" applyAlignment="1"/>
    <xf numFmtId="0" fontId="0" fillId="0" borderId="0" xfId="0" applyFill="1" applyAlignment="1"/>
    <xf numFmtId="1" fontId="3" fillId="0" borderId="0" xfId="0" applyNumberFormat="1" applyFont="1" applyAlignment="1"/>
    <xf numFmtId="1" fontId="0" fillId="0" borderId="0" xfId="0" applyNumberFormat="1" applyAlignment="1"/>
    <xf numFmtId="9" fontId="0" fillId="0" borderId="0" xfId="1" applyFont="1" applyAlignme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2" fontId="0" fillId="0" borderId="0" xfId="0" applyNumberFormat="1" applyAlignment="1"/>
    <xf numFmtId="165" fontId="0" fillId="0" borderId="0" xfId="0" applyNumberFormat="1" applyAlignment="1"/>
    <xf numFmtId="0" fontId="11" fillId="0" borderId="0" xfId="0" applyNumberFormat="1" applyFont="1" applyAlignment="1"/>
    <xf numFmtId="2" fontId="0" fillId="2" borderId="0" xfId="0" applyNumberFormat="1" applyFill="1" applyAlignment="1"/>
    <xf numFmtId="166" fontId="0" fillId="0" borderId="0" xfId="0" applyNumberFormat="1" applyFill="1" applyAlignment="1"/>
    <xf numFmtId="168" fontId="0" fillId="0" borderId="0" xfId="0" applyNumberFormat="1" applyAlignment="1"/>
    <xf numFmtId="0" fontId="0" fillId="2" borderId="0" xfId="0" applyFill="1" applyAlignment="1"/>
    <xf numFmtId="0" fontId="11" fillId="0" borderId="0" xfId="0" applyFont="1" applyAlignment="1">
      <alignment vertical="center"/>
    </xf>
    <xf numFmtId="0" fontId="3" fillId="10" borderId="0" xfId="0" applyFont="1" applyFill="1" applyAlignment="1">
      <alignment horizontal="left" vertical="center"/>
    </xf>
    <xf numFmtId="0" fontId="0" fillId="10" borderId="0" xfId="0" applyFill="1" applyAlignment="1">
      <alignment vertical="center"/>
    </xf>
    <xf numFmtId="0" fontId="10" fillId="0" borderId="0" xfId="5" applyAlignment="1">
      <alignment horizontal="left" vertical="center"/>
    </xf>
    <xf numFmtId="0" fontId="5" fillId="0" borderId="0" xfId="0" applyFont="1">
      <alignment vertical="center"/>
    </xf>
    <xf numFmtId="169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38" fontId="5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11" borderId="0" xfId="0" applyFill="1">
      <alignment vertical="center"/>
    </xf>
    <xf numFmtId="170" fontId="0" fillId="0" borderId="0" xfId="1" applyNumberFormat="1" applyFont="1" applyAlignment="1"/>
    <xf numFmtId="0" fontId="13" fillId="0" borderId="0" xfId="5" applyFont="1" applyAlignment="1">
      <alignment horizontal="left" vertical="center"/>
    </xf>
    <xf numFmtId="11" fontId="0" fillId="0" borderId="0" xfId="0" applyNumberFormat="1" applyAlignment="1"/>
    <xf numFmtId="11" fontId="0" fillId="0" borderId="0" xfId="0" applyNumberFormat="1">
      <alignment vertical="center"/>
    </xf>
    <xf numFmtId="171" fontId="0" fillId="0" borderId="0" xfId="0" applyNumberFormat="1">
      <alignment vertical="center"/>
    </xf>
    <xf numFmtId="172" fontId="0" fillId="0" borderId="0" xfId="0" applyNumberFormat="1">
      <alignment vertical="center"/>
    </xf>
    <xf numFmtId="0" fontId="14" fillId="3" borderId="1" xfId="0" applyFont="1" applyFill="1" applyBorder="1">
      <alignment vertical="center"/>
    </xf>
    <xf numFmtId="0" fontId="15" fillId="3" borderId="1" xfId="0" applyFont="1" applyFill="1" applyBorder="1" applyAlignment="1">
      <alignment horizontal="center" vertical="center"/>
    </xf>
    <xf numFmtId="164" fontId="14" fillId="3" borderId="1" xfId="4" applyFont="1" applyFill="1" applyBorder="1">
      <alignment vertical="center"/>
    </xf>
    <xf numFmtId="0" fontId="14" fillId="4" borderId="1" xfId="0" applyFont="1" applyFill="1" applyBorder="1">
      <alignment vertical="center"/>
    </xf>
    <xf numFmtId="0" fontId="14" fillId="0" borderId="1" xfId="0" applyFont="1" applyBorder="1">
      <alignment vertical="center"/>
    </xf>
    <xf numFmtId="164" fontId="14" fillId="0" borderId="1" xfId="4" applyFont="1" applyFill="1" applyBorder="1">
      <alignment vertical="center"/>
    </xf>
    <xf numFmtId="164" fontId="14" fillId="0" borderId="1" xfId="4" applyFont="1" applyBorder="1">
      <alignment vertical="center"/>
    </xf>
    <xf numFmtId="0" fontId="15" fillId="4" borderId="1" xfId="0" applyFont="1" applyFill="1" applyBorder="1">
      <alignment vertical="center"/>
    </xf>
    <xf numFmtId="0" fontId="15" fillId="0" borderId="1" xfId="0" applyFont="1" applyBorder="1">
      <alignment vertical="center"/>
    </xf>
    <xf numFmtId="164" fontId="0" fillId="0" borderId="0" xfId="0" applyNumberFormat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16" fillId="5" borderId="1" xfId="0" applyFont="1" applyFill="1" applyBorder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wrapText="1"/>
    </xf>
    <xf numFmtId="173" fontId="0" fillId="0" borderId="0" xfId="0" applyNumberFormat="1">
      <alignment vertical="center"/>
    </xf>
    <xf numFmtId="174" fontId="5" fillId="0" borderId="0" xfId="0" applyNumberFormat="1" applyFont="1" applyFill="1" applyAlignment="1">
      <alignment wrapText="1"/>
    </xf>
    <xf numFmtId="172" fontId="5" fillId="0" borderId="0" xfId="0" applyNumberFormat="1" applyFont="1" applyFill="1" applyAlignment="1">
      <alignment wrapText="1"/>
    </xf>
    <xf numFmtId="0" fontId="3" fillId="0" borderId="0" xfId="0" applyFont="1" applyAlignment="1">
      <alignment horizontal="right"/>
    </xf>
    <xf numFmtId="0" fontId="18" fillId="12" borderId="8" xfId="6" applyFont="1" applyFill="1" applyBorder="1" applyAlignment="1">
      <alignment horizontal="center" vertical="center"/>
    </xf>
    <xf numFmtId="0" fontId="19" fillId="0" borderId="8" xfId="6" applyFont="1" applyBorder="1" applyAlignment="1">
      <alignment horizontal="left" vertical="center"/>
    </xf>
    <xf numFmtId="3" fontId="19" fillId="0" borderId="8" xfId="6" applyNumberFormat="1" applyFont="1" applyBorder="1" applyAlignment="1">
      <alignment horizontal="right" vertical="center"/>
    </xf>
    <xf numFmtId="167" fontId="0" fillId="0" borderId="0" xfId="0" applyNumberFormat="1" applyAlignment="1"/>
    <xf numFmtId="167" fontId="20" fillId="0" borderId="0" xfId="0" applyNumberFormat="1" applyFont="1" applyAlignment="1"/>
    <xf numFmtId="167" fontId="0" fillId="2" borderId="0" xfId="0" applyNumberFormat="1" applyFill="1" applyAlignment="1"/>
    <xf numFmtId="11" fontId="5" fillId="0" borderId="0" xfId="0" applyNumberFormat="1" applyFont="1" applyFill="1" applyAlignment="1"/>
    <xf numFmtId="175" fontId="0" fillId="0" borderId="0" xfId="0" applyNumberFormat="1">
      <alignment vertical="center"/>
    </xf>
    <xf numFmtId="0" fontId="0" fillId="0" borderId="0" xfId="0" applyNumberFormat="1">
      <alignment vertical="center"/>
    </xf>
    <xf numFmtId="11" fontId="0" fillId="13" borderId="0" xfId="0" applyNumberFormat="1" applyFill="1" applyAlignment="1"/>
    <xf numFmtId="0" fontId="1" fillId="0" borderId="0" xfId="7"/>
    <xf numFmtId="0" fontId="21" fillId="0" borderId="0" xfId="8"/>
    <xf numFmtId="0" fontId="22" fillId="0" borderId="9" xfId="9">
      <alignment wrapText="1"/>
    </xf>
    <xf numFmtId="0" fontId="23" fillId="0" borderId="0" xfId="7" applyFont="1"/>
    <xf numFmtId="0" fontId="24" fillId="0" borderId="0" xfId="7" applyFont="1"/>
    <xf numFmtId="0" fontId="25" fillId="0" borderId="0" xfId="10">
      <alignment horizontal="left"/>
    </xf>
    <xf numFmtId="0" fontId="1" fillId="0" borderId="0" xfId="7" applyAlignment="1">
      <alignment horizontal="left"/>
    </xf>
    <xf numFmtId="0" fontId="22" fillId="0" borderId="10" xfId="11">
      <alignment wrapText="1"/>
    </xf>
    <xf numFmtId="0" fontId="0" fillId="0" borderId="11" xfId="12" applyFont="1">
      <alignment wrapText="1"/>
    </xf>
    <xf numFmtId="3" fontId="0" fillId="0" borderId="11" xfId="12" applyNumberFormat="1" applyFont="1" applyAlignment="1">
      <alignment horizontal="right" wrapText="1"/>
    </xf>
    <xf numFmtId="176" fontId="0" fillId="0" borderId="11" xfId="12" applyNumberFormat="1" applyFont="1" applyAlignment="1">
      <alignment horizontal="right" wrapText="1"/>
    </xf>
    <xf numFmtId="177" fontId="0" fillId="0" borderId="11" xfId="12" applyNumberFormat="1" applyFont="1" applyAlignment="1">
      <alignment horizontal="right" wrapText="1"/>
    </xf>
    <xf numFmtId="0" fontId="24" fillId="13" borderId="0" xfId="7" applyFont="1" applyFill="1"/>
    <xf numFmtId="0" fontId="0" fillId="13" borderId="11" xfId="12" applyFont="1" applyFill="1">
      <alignment wrapText="1"/>
    </xf>
    <xf numFmtId="177" fontId="0" fillId="13" borderId="11" xfId="12" applyNumberFormat="1" applyFont="1" applyFill="1" applyAlignment="1">
      <alignment horizontal="right" wrapText="1"/>
    </xf>
    <xf numFmtId="176" fontId="0" fillId="13" borderId="11" xfId="12" applyNumberFormat="1" applyFont="1" applyFill="1" applyAlignment="1">
      <alignment horizontal="right" wrapText="1"/>
    </xf>
    <xf numFmtId="4" fontId="0" fillId="0" borderId="11" xfId="12" applyNumberFormat="1" applyFont="1" applyAlignment="1">
      <alignment horizontal="right" wrapText="1"/>
    </xf>
    <xf numFmtId="4" fontId="22" fillId="0" borderId="10" xfId="11" applyNumberFormat="1" applyAlignment="1">
      <alignment horizontal="right" wrapText="1"/>
    </xf>
    <xf numFmtId="176" fontId="22" fillId="0" borderId="10" xfId="11" applyNumberFormat="1" applyAlignment="1">
      <alignment horizontal="right" wrapText="1"/>
    </xf>
    <xf numFmtId="0" fontId="26" fillId="0" borderId="0" xfId="7" applyFont="1"/>
    <xf numFmtId="0" fontId="21" fillId="0" borderId="12" xfId="13">
      <alignment wrapText="1"/>
    </xf>
  </cellXfs>
  <cellStyles count="14">
    <cellStyle name="Body: normal cell" xfId="12" xr:uid="{0A7EBA85-0124-4D78-A8C8-9648650E01A5}"/>
    <cellStyle name="Font: Calibri, 9pt regular" xfId="8" xr:uid="{34523F07-E2CD-4579-9CA9-7D60CF13F706}"/>
    <cellStyle name="Footnotes: top row" xfId="13" xr:uid="{F2FEE8B8-B4DD-49F0-BF4F-351ED6A5D0FA}"/>
    <cellStyle name="Header: bottom row" xfId="9" xr:uid="{E50C72D6-644D-4D1F-8316-F11BBEF35B6F}"/>
    <cellStyle name="Hyperlink" xfId="5" builtinId="8"/>
    <cellStyle name="Normal" xfId="0" builtinId="0"/>
    <cellStyle name="Normal 2" xfId="7" xr:uid="{3D0F82BB-60BE-40A2-8B19-4AEB7941BBF8}"/>
    <cellStyle name="Parent row" xfId="11" xr:uid="{A0593E00-0A26-40CB-BF73-3950DEBDC18C}"/>
    <cellStyle name="Percent" xfId="1" builtinId="5"/>
    <cellStyle name="Table title" xfId="10" xr:uid="{ED917F40-A571-4790-AE56-2F27898370EE}"/>
    <cellStyle name="쉼표 [0] 16 2 6" xfId="3" xr:uid="{CA2D334C-FB06-4B16-B2FA-D9E471462E66}"/>
    <cellStyle name="쉼표 [0] 3" xfId="4" xr:uid="{45576677-57B5-4912-9759-265B367A28F1}"/>
    <cellStyle name="표준 10 6" xfId="2" xr:uid="{0AB2A41D-3C67-4259-8BF2-59AA13A212EB}"/>
    <cellStyle name="표준 2" xfId="6" xr:uid="{429529D5-AA51-4644-AA00-3D3978A28F53}"/>
  </cellStyles>
  <dxfs count="0"/>
  <tableStyles count="0" defaultTableStyle="TableStyleMedium2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trans/BNVFE/BAU%20New%20Veh%20Fuel%20Econom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mho/Dropbox/Energy%20Innovation/20220208Calibration/&#52572;&#51333;&#48376;/BAU%20Avg%20Annual%20Dist%20Traveled%20by%20Veh%20Type_updat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mho/Dropbox/Energy%20Innovation/20220208Calibration/&#52572;&#51333;&#48376;/BAU%20Cargo%20Dist%20Transported%20Relative%20to%20Start%20Yr_SHUpdat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7 (2020)"/>
      <sheetName val="AEO 35"/>
      <sheetName val="AEO 36"/>
      <sheetName val="AEO 38"/>
      <sheetName val="AEO 40"/>
      <sheetName val="AEO 44"/>
      <sheetName val="AEO 47"/>
      <sheetName val="AEO 48"/>
      <sheetName val="AEO 49"/>
      <sheetName val="AEO 49 (2020)"/>
      <sheetName val="psgr LDVs"/>
      <sheetName val="NTS 1-40"/>
      <sheetName val="NRBS 40"/>
      <sheetName val="NAP F28"/>
      <sheetName val="SYFAFE-passenger"/>
      <sheetName val="SYFAFE-freight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36">
          <cell r="B136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_passenger"/>
      <sheetName val="SYVbT_freight"/>
      <sheetName val="SYVbT_DV-Regis"/>
      <sheetName val="DV-km"/>
      <sheetName val="DV-Cal"/>
      <sheetName val="SYVbT_Rail"/>
      <sheetName val="Rail-domestic psgr traffic"/>
      <sheetName val="Rail-CAGR"/>
      <sheetName val="Rail-subway"/>
      <sheetName val="Rail-Cal"/>
      <sheetName val="SYVbT_Aircraft"/>
      <sheetName val="Air09"/>
      <sheetName val="Air10"/>
      <sheetName val="Air11"/>
      <sheetName val="Air12"/>
      <sheetName val="Air13"/>
      <sheetName val="Air14"/>
      <sheetName val="Air15"/>
      <sheetName val="Air16"/>
      <sheetName val="Air17"/>
      <sheetName val="Air18"/>
      <sheetName val="Air19"/>
      <sheetName val="Air20"/>
      <sheetName val="Air21"/>
      <sheetName val="Air-psgr19"/>
      <sheetName val="Air-freight19"/>
      <sheetName val="Air-Cal"/>
      <sheetName val="Motorbikes"/>
      <sheetName val="Ships-Cal"/>
      <sheetName val="BAADTbVT-passengers"/>
      <sheetName val="BAADTbVT-freight"/>
      <sheetName val="AVLo-passenger"/>
      <sheetName val="AVLo-freight"/>
    </sheetNames>
    <sheetDataSet>
      <sheetData sheetId="0">
        <row r="64">
          <cell r="B64">
            <v>0.62137100000000001</v>
          </cell>
        </row>
      </sheetData>
      <sheetData sheetId="1"/>
      <sheetData sheetId="2"/>
      <sheetData sheetId="3"/>
      <sheetData sheetId="4"/>
      <sheetData sheetId="5">
        <row r="4">
          <cell r="S4">
            <v>7645.3386159425945</v>
          </cell>
        </row>
        <row r="7">
          <cell r="S7">
            <v>9323.117790227654</v>
          </cell>
        </row>
        <row r="10">
          <cell r="S10">
            <v>9169.809811392035</v>
          </cell>
        </row>
        <row r="13">
          <cell r="S13">
            <v>18979.686196888564</v>
          </cell>
        </row>
      </sheetData>
      <sheetData sheetId="6"/>
      <sheetData sheetId="7"/>
      <sheetData sheetId="8"/>
      <sheetData sheetId="9"/>
      <sheetData sheetId="10">
        <row r="6">
          <cell r="G6">
            <v>15068.57360345372</v>
          </cell>
        </row>
        <row r="14">
          <cell r="G14">
            <v>87159.138758496847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4">
          <cell r="O4">
            <v>1037079.5912426789</v>
          </cell>
        </row>
        <row r="7">
          <cell r="O7">
            <v>3355599.9662397844</v>
          </cell>
        </row>
      </sheetData>
      <sheetData sheetId="28">
        <row r="2">
          <cell r="E2">
            <v>46.621976149914822</v>
          </cell>
        </row>
        <row r="7">
          <cell r="E7">
            <v>20.033133433283361</v>
          </cell>
        </row>
      </sheetData>
      <sheetData sheetId="29">
        <row r="69">
          <cell r="H69">
            <v>10551.03452890655</v>
          </cell>
        </row>
        <row r="72">
          <cell r="H72">
            <v>81662.909988119718</v>
          </cell>
        </row>
      </sheetData>
      <sheetData sheetId="30"/>
      <sheetData sheetId="31"/>
      <sheetData sheetId="32"/>
      <sheetData sheetId="3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_DV-Regis"/>
      <sheetName val="BAADTbVT_DV-km"/>
      <sheetName val="DV-CAGR"/>
      <sheetName val="Rail2019-psgr"/>
      <sheetName val="Rail2020-psgr"/>
      <sheetName val="Rail2021-psgr"/>
      <sheetName val="Rail2019-freight"/>
      <sheetName val="Rail2020-freight"/>
      <sheetName val="Rail2021-freight"/>
      <sheetName val="BAADTbVT_Rail-CAGR"/>
      <sheetName val="Rail-Cal"/>
      <sheetName val="Air2019"/>
      <sheetName val="Air2020"/>
      <sheetName val="Air2021"/>
      <sheetName val="Air-CAGR"/>
      <sheetName val="Air-Cal"/>
      <sheetName val="BAADTbVT_Ships-Cal psgr CAGR"/>
      <sheetName val="Ships-freight CAGR"/>
      <sheetName val="BCDTRtSY-psgr"/>
      <sheetName val="BCDTRtSY-frgt"/>
    </sheetNames>
    <sheetDataSet>
      <sheetData sheetId="0" refreshError="1"/>
      <sheetData sheetId="1" refreshError="1"/>
      <sheetData sheetId="2" refreshError="1"/>
      <sheetData sheetId="3">
        <row r="82">
          <cell r="N82">
            <v>2.5754463465193611E-2</v>
          </cell>
        </row>
        <row r="83">
          <cell r="N83">
            <v>-4.5194730002432681E-2</v>
          </cell>
        </row>
        <row r="84">
          <cell r="N84">
            <v>4.2610726525127429E-3</v>
          </cell>
        </row>
        <row r="85">
          <cell r="N85">
            <v>2.3883468123093499E-2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sis.kr/statHtml/statHtml.do?orgId=146&amp;tblId=DT_MLTM_1332" TargetMode="External"/><Relationship Id="rId2" Type="http://schemas.openxmlformats.org/officeDocument/2006/relationships/hyperlink" Target="http://stat.molit.go.kr/portal/common/downLoadFile.do" TargetMode="External"/><Relationship Id="rId1" Type="http://schemas.openxmlformats.org/officeDocument/2006/relationships/hyperlink" Target="http://bpms.kemco.or.kr/transport_2012/download/download.aspx?path=gbn/2020_%EC%9E%90%EB%8F%99%EC%B0%A8%EC%97%90%EB%84%88%EC%A7%80%EC%86%8C%EB%B9%84%ED%9A%A8%EC%9C%A8%EB%B6%84%EC%84%9D%EC%A7%91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46&amp;tblId=DT_MLTM_13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4B24-DE0E-4ECB-B35B-2DFD270C2A7C}">
  <dimension ref="A1:H56"/>
  <sheetViews>
    <sheetView topLeftCell="A40" workbookViewId="0">
      <selection activeCell="H54" sqref="H54"/>
    </sheetView>
  </sheetViews>
  <sheetFormatPr defaultRowHeight="14.5"/>
  <sheetData>
    <row r="1" spans="1:8">
      <c r="A1" s="1" t="s">
        <v>203</v>
      </c>
    </row>
    <row r="3" spans="1:8">
      <c r="A3" s="36" t="s">
        <v>201</v>
      </c>
      <c r="B3" s="37" t="s">
        <v>214</v>
      </c>
      <c r="C3" s="38"/>
      <c r="D3" s="38"/>
      <c r="E3" s="38"/>
      <c r="F3" s="13"/>
      <c r="G3" s="13"/>
      <c r="H3" s="13"/>
    </row>
    <row r="4" spans="1:8">
      <c r="A4" s="13"/>
      <c r="B4" s="14" t="s">
        <v>205</v>
      </c>
      <c r="C4" s="13"/>
      <c r="D4" s="13"/>
      <c r="E4" s="13"/>
      <c r="F4" s="13"/>
      <c r="G4" s="13"/>
      <c r="H4" s="13"/>
    </row>
    <row r="5" spans="1:8">
      <c r="A5" s="13"/>
      <c r="B5" s="14">
        <v>2020</v>
      </c>
      <c r="C5" s="13"/>
      <c r="D5" s="13"/>
      <c r="E5" s="13"/>
      <c r="F5" s="13"/>
      <c r="G5" s="13"/>
      <c r="H5" s="13"/>
    </row>
    <row r="6" spans="1:8">
      <c r="A6" s="13"/>
      <c r="B6" t="s">
        <v>213</v>
      </c>
      <c r="C6" s="13"/>
      <c r="D6" s="13"/>
      <c r="E6" s="13"/>
      <c r="F6" s="13"/>
      <c r="G6" s="13"/>
      <c r="H6" s="13"/>
    </row>
    <row r="7" spans="1:8">
      <c r="A7" s="13"/>
      <c r="B7" s="39" t="s">
        <v>204</v>
      </c>
      <c r="C7" s="13"/>
      <c r="D7" s="13"/>
      <c r="E7" s="13"/>
      <c r="F7" s="13"/>
      <c r="G7" s="13"/>
      <c r="H7" s="13"/>
    </row>
    <row r="8" spans="1:8">
      <c r="A8" s="13"/>
      <c r="B8" s="14" t="s">
        <v>206</v>
      </c>
      <c r="C8" s="13"/>
      <c r="D8" s="13"/>
      <c r="E8" s="13"/>
      <c r="F8" s="13"/>
      <c r="G8" s="13"/>
      <c r="H8" s="13"/>
    </row>
    <row r="10" spans="1:8">
      <c r="B10" s="37" t="s">
        <v>215</v>
      </c>
      <c r="C10" s="38"/>
      <c r="D10" s="38"/>
      <c r="E10" s="38"/>
    </row>
    <row r="11" spans="1:8">
      <c r="B11" s="14" t="s">
        <v>202</v>
      </c>
      <c r="C11" s="13"/>
      <c r="D11" s="13"/>
      <c r="E11" s="13"/>
    </row>
    <row r="12" spans="1:8">
      <c r="B12" s="14">
        <v>2018</v>
      </c>
      <c r="C12" s="13"/>
      <c r="D12" s="13"/>
      <c r="E12" s="13"/>
    </row>
    <row r="13" spans="1:8">
      <c r="B13" t="s">
        <v>208</v>
      </c>
      <c r="C13" s="13"/>
      <c r="D13" s="13"/>
      <c r="E13" s="13"/>
    </row>
    <row r="14" spans="1:8">
      <c r="B14" s="39" t="s">
        <v>209</v>
      </c>
      <c r="C14" s="13"/>
      <c r="D14" s="13"/>
      <c r="E14" s="13"/>
    </row>
    <row r="15" spans="1:8">
      <c r="B15" s="14" t="s">
        <v>207</v>
      </c>
      <c r="C15" s="13"/>
      <c r="D15" s="13"/>
      <c r="E15" s="13"/>
    </row>
    <row r="17" spans="2:5">
      <c r="B17" s="37" t="s">
        <v>214</v>
      </c>
      <c r="C17" s="38"/>
      <c r="D17" s="38"/>
      <c r="E17" s="38"/>
    </row>
    <row r="18" spans="2:5">
      <c r="B18" s="14" t="s">
        <v>202</v>
      </c>
      <c r="C18" s="13"/>
      <c r="D18" s="13"/>
      <c r="E18" s="13"/>
    </row>
    <row r="19" spans="2:5">
      <c r="B19" s="14">
        <v>2018</v>
      </c>
      <c r="C19" s="13"/>
      <c r="D19" s="13"/>
      <c r="E19" s="13"/>
    </row>
    <row r="20" spans="2:5">
      <c r="B20" t="s">
        <v>212</v>
      </c>
      <c r="C20" s="13"/>
      <c r="D20" s="13"/>
      <c r="E20" s="13"/>
    </row>
    <row r="21" spans="2:5">
      <c r="B21" s="39" t="s">
        <v>211</v>
      </c>
      <c r="C21" s="13"/>
      <c r="D21" s="13"/>
      <c r="E21" s="13"/>
    </row>
    <row r="22" spans="2:5">
      <c r="B22" s="14" t="s">
        <v>210</v>
      </c>
      <c r="C22" s="13"/>
      <c r="D22" s="13"/>
      <c r="E22" s="13"/>
    </row>
    <row r="24" spans="2:5">
      <c r="B24" s="37" t="s">
        <v>227</v>
      </c>
      <c r="C24" s="38"/>
      <c r="D24" s="38"/>
      <c r="E24" s="38"/>
    </row>
    <row r="25" spans="2:5">
      <c r="B25" s="14" t="s">
        <v>225</v>
      </c>
      <c r="C25" s="13"/>
      <c r="D25" s="13"/>
      <c r="E25" s="13"/>
    </row>
    <row r="26" spans="2:5">
      <c r="B26" s="14">
        <v>2020</v>
      </c>
      <c r="C26" s="13"/>
      <c r="D26" s="13"/>
      <c r="E26" s="13"/>
    </row>
    <row r="27" spans="2:5">
      <c r="B27" t="s">
        <v>226</v>
      </c>
      <c r="C27" s="13"/>
      <c r="D27" s="13"/>
      <c r="E27" s="13"/>
    </row>
    <row r="28" spans="2:5">
      <c r="B28" s="39" t="s">
        <v>224</v>
      </c>
      <c r="C28" s="13"/>
      <c r="D28" s="13"/>
      <c r="E28" s="13"/>
    </row>
    <row r="29" spans="2:5">
      <c r="B29" s="39"/>
      <c r="C29" s="13"/>
      <c r="D29" s="13"/>
      <c r="E29" s="13"/>
    </row>
    <row r="30" spans="2:5">
      <c r="B30" s="37" t="s">
        <v>230</v>
      </c>
      <c r="C30" s="38"/>
      <c r="D30" s="38"/>
      <c r="E30" s="38"/>
    </row>
    <row r="31" spans="2:5">
      <c r="B31" s="14" t="s">
        <v>229</v>
      </c>
      <c r="C31" s="13"/>
      <c r="D31" s="13"/>
      <c r="E31" s="13"/>
    </row>
    <row r="32" spans="2:5">
      <c r="B32" s="14">
        <v>2020</v>
      </c>
      <c r="C32" s="13"/>
      <c r="D32" s="13"/>
      <c r="E32" s="13"/>
    </row>
    <row r="33" spans="1:5">
      <c r="B33" t="s">
        <v>228</v>
      </c>
      <c r="C33" s="13"/>
      <c r="D33" s="13"/>
      <c r="E33" s="13"/>
    </row>
    <row r="34" spans="1:5">
      <c r="B34" s="39" t="s">
        <v>224</v>
      </c>
      <c r="C34" s="13"/>
      <c r="D34" s="13"/>
      <c r="E34" s="13"/>
    </row>
    <row r="35" spans="1:5">
      <c r="B35" s="39"/>
      <c r="C35" s="13"/>
      <c r="D35" s="13"/>
      <c r="E35" s="13"/>
    </row>
    <row r="36" spans="1:5">
      <c r="B36" t="s">
        <v>232</v>
      </c>
      <c r="C36" s="13"/>
      <c r="D36" s="13"/>
      <c r="E36" s="13"/>
    </row>
    <row r="37" spans="1:5">
      <c r="B37" s="14">
        <v>2014</v>
      </c>
      <c r="C37" s="13"/>
      <c r="D37" s="13"/>
      <c r="E37" s="13"/>
    </row>
    <row r="38" spans="1:5">
      <c r="B38" t="s">
        <v>233</v>
      </c>
      <c r="C38" s="13"/>
      <c r="D38" s="13"/>
      <c r="E38" s="13"/>
    </row>
    <row r="39" spans="1:5">
      <c r="B39" s="39" t="s">
        <v>231</v>
      </c>
      <c r="C39" s="13"/>
      <c r="D39" s="13"/>
      <c r="E39" s="13"/>
    </row>
    <row r="40" spans="1:5">
      <c r="B40" s="47" t="s">
        <v>234</v>
      </c>
      <c r="C40" s="13"/>
      <c r="D40" s="13"/>
      <c r="E40" s="13"/>
    </row>
    <row r="42" spans="1:5">
      <c r="A42" s="1" t="s">
        <v>0</v>
      </c>
    </row>
    <row r="43" spans="1:5">
      <c r="A43" s="40" t="s">
        <v>216</v>
      </c>
    </row>
    <row r="44" spans="1:5">
      <c r="A44" s="40" t="s">
        <v>217</v>
      </c>
    </row>
    <row r="45" spans="1:5">
      <c r="A45" s="40"/>
    </row>
    <row r="46" spans="1:5">
      <c r="A46" t="s">
        <v>200</v>
      </c>
    </row>
    <row r="47" spans="1:5">
      <c r="A47">
        <v>1</v>
      </c>
      <c r="B47" t="s">
        <v>194</v>
      </c>
      <c r="C47" s="15">
        <v>1852</v>
      </c>
      <c r="D47" t="s">
        <v>195</v>
      </c>
    </row>
    <row r="48" spans="1:5">
      <c r="A48">
        <v>1</v>
      </c>
      <c r="B48" t="s">
        <v>218</v>
      </c>
      <c r="C48">
        <v>1055.06</v>
      </c>
      <c r="D48" t="s">
        <v>219</v>
      </c>
    </row>
    <row r="49" spans="1:4">
      <c r="C49" s="2">
        <v>252.16399999999999</v>
      </c>
      <c r="D49" s="2" t="s">
        <v>220</v>
      </c>
    </row>
    <row r="50" spans="1:4">
      <c r="A50" s="43">
        <v>1</v>
      </c>
      <c r="B50" t="s">
        <v>222</v>
      </c>
      <c r="C50" s="41">
        <v>0.62137100000000001</v>
      </c>
      <c r="D50" s="42" t="s">
        <v>221</v>
      </c>
    </row>
    <row r="52" spans="1:4">
      <c r="A52" t="s">
        <v>235</v>
      </c>
    </row>
    <row r="53" spans="1:4">
      <c r="A53" s="45" t="s">
        <v>236</v>
      </c>
    </row>
    <row r="54" spans="1:4">
      <c r="A54" s="16" t="s">
        <v>237</v>
      </c>
    </row>
    <row r="56" spans="1:4">
      <c r="A56" t="s">
        <v>238</v>
      </c>
    </row>
  </sheetData>
  <phoneticPr fontId="2" type="noConversion"/>
  <hyperlinks>
    <hyperlink ref="B7" r:id="rId1" xr:uid="{7F811800-23D5-492E-B633-4B116D5C4EE9}"/>
    <hyperlink ref="B7" r:id="rId2" display="http://stat.molit.go.kr/portal/common/downLoadFile.do" xr:uid="{0B0CA9C0-ED67-4C6C-AAE5-0D8125ABEBE6}"/>
    <hyperlink ref="B28" r:id="rId3" xr:uid="{92177C33-5396-4498-991F-EC84F09EF8B2}"/>
    <hyperlink ref="B34" r:id="rId4" xr:uid="{9406A2C4-4F54-47EF-AA10-A4BEB6039504}"/>
  </hyperlinks>
  <pageMargins left="0.7" right="0.7" top="0.75" bottom="0.75" header="0.3" footer="0.3"/>
  <pageSetup paperSize="9" orientation="portrait" horizontalDpi="4294967292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6ED7-B1A4-40F1-B4C2-9D1260EDCEE9}">
  <dimension ref="A1:H16"/>
  <sheetViews>
    <sheetView workbookViewId="0">
      <selection sqref="A1:H15"/>
    </sheetView>
  </sheetViews>
  <sheetFormatPr defaultRowHeight="14.5"/>
  <cols>
    <col min="1" max="1" width="11.26953125" bestFit="1" customWidth="1"/>
    <col min="2" max="2" width="22" bestFit="1" customWidth="1"/>
    <col min="3" max="3" width="18.26953125" bestFit="1" customWidth="1"/>
    <col min="4" max="4" width="15.7265625" bestFit="1" customWidth="1"/>
    <col min="5" max="5" width="13.26953125" bestFit="1" customWidth="1"/>
    <col min="6" max="6" width="20.54296875" bestFit="1" customWidth="1"/>
    <col min="7" max="7" width="11.453125" bestFit="1" customWidth="1"/>
    <col min="8" max="8" width="16.81640625" bestFit="1" customWidth="1"/>
  </cols>
  <sheetData>
    <row r="1" spans="1:8">
      <c r="A1" s="1" t="s">
        <v>240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8</v>
      </c>
      <c r="B2" s="51">
        <f>'SYVbT-passenger'!B2*'AVLo-passengers'!$F2 * 'BAADTbVT-Passenger'!$C2</f>
        <v>684343973.96478081</v>
      </c>
      <c r="C2" s="51">
        <f>'SYVbT-passenger'!C2*'AVLo-passengers'!$F2 * 'BAADTbVT-Passenger'!$C2</f>
        <v>284789921.33750796</v>
      </c>
      <c r="D2" s="51">
        <f>'SYVbT-passenger'!D2*'AVLo-passengers'!$F2 * 'BAADTbVT-Passenger'!$C2</f>
        <v>84416945030.093887</v>
      </c>
      <c r="E2" s="51">
        <f>'SYVbT-passenger'!E2*'AVLo-passengers'!$F2 * 'BAADTbVT-Passenger'!$C2</f>
        <v>50165025632.903099</v>
      </c>
      <c r="F2" s="51">
        <f>'SYVbT-passenger'!F2*'AVLo-passengers'!$F2 * 'BAADTbVT-Passenger'!$C2</f>
        <v>3901911068.7175279</v>
      </c>
      <c r="G2" s="51">
        <f>'SYVbT-passenger'!G2*'AVLo-passengers'!$F2 * 'BAADTbVT-Passenger'!$C2</f>
        <v>14518156084.66713</v>
      </c>
      <c r="H2" s="51">
        <f>'SYVbT-passenger'!H2*'AVLo-passengers'!$F2 * 'BAADTbVT-Passenger'!$C2</f>
        <v>39192829.840491489</v>
      </c>
    </row>
    <row r="3" spans="1:8">
      <c r="A3" s="19" t="s">
        <v>9</v>
      </c>
      <c r="B3" s="51">
        <f>'SYVbT-passenger'!B3*'AVLo-passengers'!$F3 * 'BAADTbVT-Passenger'!$C3</f>
        <v>3434012337.6768985</v>
      </c>
      <c r="C3" s="51">
        <f>'SYVbT-passenger'!C3*'AVLo-passengers'!$F3 * 'BAADTbVT-Passenger'!$C3</f>
        <v>1421888073.8431158</v>
      </c>
      <c r="D3" s="51">
        <f>'SYVbT-passenger'!D3*'AVLo-passengers'!$F3 * 'BAADTbVT-Passenger'!$C3</f>
        <v>421473649084.33563</v>
      </c>
      <c r="E3" s="51">
        <f>'SYVbT-passenger'!E3*'AVLo-passengers'!$F3 * 'BAADTbVT-Passenger'!$C3</f>
        <v>250461994358.73367</v>
      </c>
      <c r="F3" s="51">
        <f>'SYVbT-passenger'!F3*'AVLo-passengers'!$F3 * 'BAADTbVT-Passenger'!$C3</f>
        <v>19481310250.550621</v>
      </c>
      <c r="G3" s="51">
        <f>'SYVbT-passenger'!G3*'AVLo-passengers'!$F3 * 'BAADTbVT-Passenger'!$C3</f>
        <v>72485686621.320267</v>
      </c>
      <c r="H3" s="51">
        <f>'SYVbT-passenger'!H3*'AVLo-passengers'!$F3 * 'BAADTbVT-Passenger'!$C3</f>
        <v>195680440.75658745</v>
      </c>
    </row>
    <row r="4" spans="1:8">
      <c r="A4" s="19" t="s">
        <v>10</v>
      </c>
      <c r="B4" s="51">
        <f>'SYVbT-passenger'!B4*'AVLo-passengers'!$F4 * 'BAADTbVT-Passenger'!$C4</f>
        <v>0</v>
      </c>
      <c r="C4" s="51">
        <f>'SYVbT-passenger'!C4*'AVLo-passengers'!$F4 * 'BAADTbVT-Passenger'!$C4</f>
        <v>0</v>
      </c>
      <c r="D4" s="51">
        <f>'SYVbT-passenger'!D4*'AVLo-passengers'!$F4 * 'BAADTbVT-Passenger'!$C4</f>
        <v>0</v>
      </c>
      <c r="E4" s="51">
        <f>'SYVbT-passenger'!E4*'AVLo-passengers'!$F4 * 'BAADTbVT-Passenger'!$C4</f>
        <v>132756466700.38361</v>
      </c>
      <c r="F4" s="51">
        <f>'SYVbT-passenger'!F4*'AVLo-passengers'!$F4 * 'BAADTbVT-Passenger'!$C4</f>
        <v>0</v>
      </c>
      <c r="G4" s="51">
        <f>'SYVbT-passenger'!G4*'AVLo-passengers'!$F4 * 'BAADTbVT-Passenger'!$C4</f>
        <v>0</v>
      </c>
      <c r="H4" s="51">
        <f>'SYVbT-passenger'!H4*'AVLo-passengers'!$F4 * 'BAADTbVT-Passenger'!$C4</f>
        <v>0</v>
      </c>
    </row>
    <row r="5" spans="1:8">
      <c r="A5" s="21" t="s">
        <v>11</v>
      </c>
      <c r="B5" s="51">
        <f>'SYVbT-passenger'!B5*'AVLo-passengers'!$F5 * 'BAADTbVT-Passenger'!$C5</f>
        <v>34933913549.437523</v>
      </c>
      <c r="C5" s="51">
        <f>'SYVbT-passenger'!C5*'AVLo-passengers'!$F5 * 'BAADTbVT-Passenger'!$C5</f>
        <v>0</v>
      </c>
      <c r="D5" s="51">
        <f>'SYVbT-passenger'!D5*'AVLo-passengers'!$F5 * 'BAADTbVT-Passenger'!$C5</f>
        <v>0</v>
      </c>
      <c r="E5" s="51">
        <f>'SYVbT-passenger'!E5*'AVLo-passengers'!$F5 * 'BAADTbVT-Passenger'!$C5</f>
        <v>22352143053.562489</v>
      </c>
      <c r="F5" s="51">
        <f>'SYVbT-passenger'!F5*'AVLo-passengers'!$F5 * 'BAADTbVT-Passenger'!$C5</f>
        <v>0</v>
      </c>
      <c r="G5" s="51">
        <f>'SYVbT-passenger'!G5*'AVLo-passengers'!$F5 * 'BAADTbVT-Passenger'!$C5</f>
        <v>0</v>
      </c>
      <c r="H5" s="51">
        <f>'SYVbT-passenger'!H5*'AVLo-passengers'!$F5 * 'BAADTbVT-Passenger'!$C5</f>
        <v>0</v>
      </c>
    </row>
    <row r="6" spans="1:8">
      <c r="A6" s="21" t="s">
        <v>12</v>
      </c>
      <c r="B6" s="51">
        <f>'SYVbT-passenger'!B6*'AVLo-passengers'!$F6 * 'BAADTbVT-Passenger'!$C6</f>
        <v>0</v>
      </c>
      <c r="C6" s="51">
        <f>'SYVbT-passenger'!C6*'AVLo-passengers'!$F6 * 'BAADTbVT-Passenger'!$C6</f>
        <v>0</v>
      </c>
      <c r="D6" s="51">
        <f>'SYVbT-passenger'!D6*'AVLo-passengers'!$F6 * 'BAADTbVT-Passenger'!$C6</f>
        <v>1718126.3772759221</v>
      </c>
      <c r="E6" s="51">
        <f>'SYVbT-passenger'!E6*'AVLo-passengers'!$F6 * 'BAADTbVT-Passenger'!$C6</f>
        <v>1168394661.6027181</v>
      </c>
      <c r="F6" s="51">
        <f>'SYVbT-passenger'!F6*'AVLo-passengers'!$F6 * 'BAADTbVT-Passenger'!$C6</f>
        <v>0</v>
      </c>
      <c r="G6" s="51">
        <f>'SYVbT-passenger'!G6*'AVLo-passengers'!$F6 * 'BAADTbVT-Passenger'!$C6</f>
        <v>687250.55091036879</v>
      </c>
      <c r="H6" s="51">
        <f>'SYVbT-passenger'!H6*'AVLo-passengers'!$F6 * 'BAADTbVT-Passenger'!$C6</f>
        <v>0</v>
      </c>
    </row>
    <row r="7" spans="1:8">
      <c r="A7" s="19" t="s">
        <v>13</v>
      </c>
      <c r="B7" s="51">
        <f>'SYVbT-passenger'!B7*'AVLo-passengers'!$F7 * 'BAADTbVT-Passenger'!$C7</f>
        <v>0</v>
      </c>
      <c r="C7" s="51">
        <f>'SYVbT-passenger'!C7*'AVLo-passengers'!$F7 * 'BAADTbVT-Passenger'!$C7</f>
        <v>0</v>
      </c>
      <c r="D7" s="51">
        <f>'SYVbT-passenger'!D7*'AVLo-passengers'!$F7 * 'BAADTbVT-Passenger'!$C7</f>
        <v>1280010834.3150227</v>
      </c>
      <c r="E7" s="51">
        <f>'SYVbT-passenger'!E7*'AVLo-passengers'!$F7 * 'BAADTbVT-Passenger'!$C7</f>
        <v>0</v>
      </c>
      <c r="F7" s="51">
        <f>'SYVbT-passenger'!F7*'AVLo-passengers'!$F7 * 'BAADTbVT-Passenger'!$C7</f>
        <v>0</v>
      </c>
      <c r="G7" s="51">
        <f>'SYVbT-passenger'!G7*'AVLo-passengers'!$F7 * 'BAADTbVT-Passenger'!$C7</f>
        <v>0</v>
      </c>
      <c r="H7" s="51">
        <f>'SYVbT-passenger'!H7*'AVLo-passengers'!$F7 * 'BAADTbVT-Passenger'!$C7</f>
        <v>0</v>
      </c>
    </row>
    <row r="9" spans="1:8">
      <c r="A9" s="1" t="s">
        <v>241</v>
      </c>
      <c r="B9" s="18" t="s">
        <v>197</v>
      </c>
      <c r="C9" s="18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</row>
    <row r="10" spans="1:8">
      <c r="A10" s="19" t="s">
        <v>8</v>
      </c>
      <c r="B10" s="51">
        <f>'SYVbT-freight'!B2*'AVLo-freight'!$E2*'BAADTbVT-Freight'!$B2</f>
        <v>10242458.070607591</v>
      </c>
      <c r="C10" s="51">
        <f>'SYVbT-freight'!C2*'AVLo-freight'!$E2*'BAADTbVT-Freight'!$B2</f>
        <v>13731810.954443602</v>
      </c>
      <c r="D10" s="51">
        <f>'SYVbT-freight'!D2*'AVLo-freight'!$E2*'BAADTbVT-Freight'!$B2</f>
        <v>110599188.56483404</v>
      </c>
      <c r="E10" s="51">
        <f>'SYVbT-freight'!E2*'AVLo-freight'!$E2*'BAADTbVT-Freight'!$B2</f>
        <v>30371316803.430111</v>
      </c>
      <c r="F10" s="51">
        <f>'SYVbT-freight'!F2*'AVLo-freight'!$E2*'BAADTbVT-Freight'!$B2</f>
        <v>0</v>
      </c>
      <c r="G10" s="51">
        <f>'SYVbT-freight'!G2*'AVLo-freight'!$E2*'BAADTbVT-Freight'!$B2</f>
        <v>1072114339.6244236</v>
      </c>
      <c r="H10" s="51">
        <f>'SYVbT-freight'!H2*'AVLo-freight'!$E2*'BAADTbVT-Freight'!$B2</f>
        <v>0</v>
      </c>
    </row>
    <row r="11" spans="1:8">
      <c r="A11" s="19" t="s">
        <v>9</v>
      </c>
      <c r="B11" s="51">
        <f>'SYVbT-freight'!B3*'AVLo-freight'!$E3*'BAADTbVT-Freight'!$B3</f>
        <v>134233064.69329181</v>
      </c>
      <c r="C11" s="51">
        <f>'SYVbT-freight'!C3*'AVLo-freight'!$E3*'BAADTbVT-Freight'!$B3</f>
        <v>0</v>
      </c>
      <c r="D11" s="51">
        <f>'SYVbT-freight'!D3*'AVLo-freight'!$E3*'BAADTbVT-Freight'!$B3</f>
        <v>1449463393.5824614</v>
      </c>
      <c r="E11" s="51">
        <f>'SYVbT-freight'!E3*'AVLo-freight'!$E3*'BAADTbVT-Freight'!$B3</f>
        <v>398032865274.2489</v>
      </c>
      <c r="F11" s="51">
        <f>'SYVbT-freight'!F3*'AVLo-freight'!$E3*'BAADTbVT-Freight'!$B3</f>
        <v>0</v>
      </c>
      <c r="G11" s="51">
        <f>'SYVbT-freight'!G3*'AVLo-freight'!$E3*'BAADTbVT-Freight'!$B3</f>
        <v>14050650001.916389</v>
      </c>
      <c r="H11" s="51">
        <f>'SYVbT-freight'!H3*'AVLo-freight'!$E3*'BAADTbVT-Freight'!$B3</f>
        <v>0</v>
      </c>
    </row>
    <row r="12" spans="1:8">
      <c r="A12" s="19" t="s">
        <v>10</v>
      </c>
      <c r="B12" s="51">
        <f>'SYVbT-freight'!B4*'AVLo-freight'!$E4*'BAADTbVT-Freight'!$B4</f>
        <v>0</v>
      </c>
      <c r="C12" s="51">
        <f>'SYVbT-freight'!C4*'AVLo-freight'!$E4*'BAADTbVT-Freight'!$B4</f>
        <v>0</v>
      </c>
      <c r="D12" s="51">
        <f>'SYVbT-freight'!D4*'AVLo-freight'!$E4*'BAADTbVT-Freight'!$B4</f>
        <v>0</v>
      </c>
      <c r="E12" s="51">
        <f>'SYVbT-freight'!E4*'AVLo-freight'!$E4*'BAADTbVT-Freight'!$B4</f>
        <v>7677766150.9764786</v>
      </c>
      <c r="F12" s="51">
        <f>'SYVbT-freight'!F4*'AVLo-freight'!$E4*'BAADTbVT-Freight'!$B4</f>
        <v>0</v>
      </c>
      <c r="G12" s="51">
        <f>'SYVbT-freight'!G4*'AVLo-freight'!$E4*'BAADTbVT-Freight'!$B4</f>
        <v>0</v>
      </c>
      <c r="H12" s="51">
        <f>'SYVbT-freight'!H4*'AVLo-freight'!$E4*'BAADTbVT-Freight'!$B4</f>
        <v>0</v>
      </c>
    </row>
    <row r="13" spans="1:8">
      <c r="A13" s="21" t="s">
        <v>11</v>
      </c>
      <c r="B13" s="51">
        <f>'SYVbT-freight'!B5*'AVLo-freight'!$E5*'BAADTbVT-Freight'!$B5</f>
        <v>1996736688.1936524</v>
      </c>
      <c r="C13" s="51">
        <f>'SYVbT-freight'!C5*'AVLo-freight'!$E5*'BAADTbVT-Freight'!$B5</f>
        <v>0</v>
      </c>
      <c r="D13" s="51">
        <f>'SYVbT-freight'!D5*'AVLo-freight'!$E5*'BAADTbVT-Freight'!$B5</f>
        <v>0</v>
      </c>
      <c r="E13" s="51">
        <f>'SYVbT-freight'!E5*'AVLo-freight'!$E5*'BAADTbVT-Freight'!$B5</f>
        <v>2898120678.8639302</v>
      </c>
      <c r="F13" s="51">
        <f>'SYVbT-freight'!F5*'AVLo-freight'!$E5*'BAADTbVT-Freight'!$B5</f>
        <v>0</v>
      </c>
      <c r="G13" s="51">
        <f>'SYVbT-freight'!G5*'AVLo-freight'!$E5*'BAADTbVT-Freight'!$B5</f>
        <v>0</v>
      </c>
      <c r="H13" s="51">
        <f>'SYVbT-freight'!H5*'AVLo-freight'!$E5*'BAADTbVT-Freight'!$B5</f>
        <v>0</v>
      </c>
    </row>
    <row r="14" spans="1:8">
      <c r="A14" s="21" t="s">
        <v>12</v>
      </c>
      <c r="B14" s="51">
        <f>'SYVbT-freight'!B6*'AVLo-freight'!$E6*'BAADTbVT-Freight'!$B6</f>
        <v>0</v>
      </c>
      <c r="C14" s="51">
        <f>'SYVbT-freight'!C6*'AVLo-freight'!$E6*'BAADTbVT-Freight'!$B6</f>
        <v>0</v>
      </c>
      <c r="D14" s="51">
        <f>'SYVbT-freight'!D6*'AVLo-freight'!$E6*'BAADTbVT-Freight'!$B6</f>
        <v>11147593878.546989</v>
      </c>
      <c r="E14" s="51">
        <f>'SYVbT-freight'!E6*'AVLo-freight'!$E6*'BAADTbVT-Freight'!$B6</f>
        <v>7565203109737.1299</v>
      </c>
      <c r="F14" s="51">
        <f>'SYVbT-freight'!F6*'AVLo-freight'!$E6*'BAADTbVT-Freight'!$B6</f>
        <v>0</v>
      </c>
      <c r="G14" s="51">
        <f>'SYVbT-freight'!G6*'AVLo-freight'!$E6*'BAADTbVT-Freight'!$B6</f>
        <v>4459037551.4187965</v>
      </c>
      <c r="H14" s="51">
        <f>'SYVbT-freight'!H6*'AVLo-freight'!$E6*'BAADTbVT-Freight'!$B6</f>
        <v>0</v>
      </c>
    </row>
    <row r="15" spans="1:8">
      <c r="A15" s="19" t="s">
        <v>13</v>
      </c>
      <c r="B15" s="51">
        <f>'SYVbT-freight'!B7*'AVLo-freight'!$E7*'BAADTbVT-Freight'!$B7</f>
        <v>0</v>
      </c>
      <c r="C15" s="51">
        <f>'SYVbT-freight'!C7*'AVLo-freight'!$E7*'BAADTbVT-Freight'!$B7</f>
        <v>0</v>
      </c>
      <c r="D15" s="51">
        <f>'SYVbT-freight'!D7*'AVLo-freight'!$E7*'BAADTbVT-Freight'!$B7</f>
        <v>62833737.995272994</v>
      </c>
      <c r="E15" s="51">
        <f>'SYVbT-freight'!E7*'AVLo-freight'!$E7*'BAADTbVT-Freight'!$B7</f>
        <v>0</v>
      </c>
      <c r="F15" s="51">
        <f>'SYVbT-freight'!F7*'AVLo-freight'!$E7*'BAADTbVT-Freight'!$B7</f>
        <v>0</v>
      </c>
      <c r="G15" s="51">
        <f>'SYVbT-freight'!G7*'AVLo-freight'!$E7*'BAADTbVT-Freight'!$B7</f>
        <v>0</v>
      </c>
      <c r="H15" s="51">
        <f>'SYVbT-freight'!H7*'AVLo-freight'!$E7*'BAADTbVT-Freight'!$B7</f>
        <v>0</v>
      </c>
    </row>
    <row r="16" spans="1:8">
      <c r="B16" s="51"/>
      <c r="C16" s="51"/>
      <c r="D16" s="51"/>
      <c r="E16" s="51"/>
      <c r="F16" s="51"/>
      <c r="G16" s="51"/>
      <c r="H16" s="5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E507-73F5-4064-BAB1-9CA9B0C22CF4}">
  <dimension ref="A1:AG16"/>
  <sheetViews>
    <sheetView workbookViewId="0">
      <selection activeCell="E35" sqref="E35"/>
    </sheetView>
  </sheetViews>
  <sheetFormatPr defaultRowHeight="14.5"/>
  <cols>
    <col min="1" max="1" width="11.26953125" bestFit="1" customWidth="1"/>
    <col min="2" max="2" width="11.26953125" customWidth="1"/>
    <col min="3" max="33" width="9.1796875" bestFit="1" customWidth="1"/>
  </cols>
  <sheetData>
    <row r="1" spans="1:33">
      <c r="A1" s="1" t="s">
        <v>240</v>
      </c>
      <c r="B1" s="1">
        <v>2019</v>
      </c>
      <c r="C1" s="18">
        <v>2020</v>
      </c>
      <c r="D1" s="18">
        <v>2021</v>
      </c>
      <c r="E1" s="18">
        <v>2022</v>
      </c>
      <c r="F1" s="18">
        <v>2023</v>
      </c>
      <c r="G1" s="18">
        <v>2024</v>
      </c>
      <c r="H1" s="18">
        <v>2025</v>
      </c>
      <c r="I1" s="18">
        <v>2026</v>
      </c>
      <c r="J1" s="18">
        <v>2027</v>
      </c>
      <c r="K1" s="18">
        <v>2028</v>
      </c>
      <c r="L1" s="18">
        <v>2029</v>
      </c>
      <c r="M1" s="18">
        <v>2030</v>
      </c>
      <c r="N1" s="18">
        <v>2031</v>
      </c>
      <c r="O1" s="18">
        <v>2032</v>
      </c>
      <c r="P1" s="18">
        <v>2033</v>
      </c>
      <c r="Q1" s="18">
        <v>2034</v>
      </c>
      <c r="R1" s="18">
        <v>2035</v>
      </c>
      <c r="S1" s="18">
        <v>2036</v>
      </c>
      <c r="T1" s="18">
        <v>2037</v>
      </c>
      <c r="U1" s="18">
        <v>2038</v>
      </c>
      <c r="V1" s="18">
        <v>2039</v>
      </c>
      <c r="W1" s="18">
        <v>2040</v>
      </c>
      <c r="X1" s="18">
        <v>2041</v>
      </c>
      <c r="Y1" s="18">
        <v>2042</v>
      </c>
      <c r="Z1" s="18">
        <v>2043</v>
      </c>
      <c r="AA1" s="18">
        <v>2044</v>
      </c>
      <c r="AB1" s="18">
        <v>2045</v>
      </c>
      <c r="AC1" s="18">
        <v>2046</v>
      </c>
      <c r="AD1" s="18">
        <v>2047</v>
      </c>
      <c r="AE1" s="18">
        <v>2048</v>
      </c>
      <c r="AF1" s="18">
        <v>2049</v>
      </c>
      <c r="AG1" s="18">
        <v>2050</v>
      </c>
    </row>
    <row r="2" spans="1:33">
      <c r="A2" s="19" t="s">
        <v>8</v>
      </c>
      <c r="B2" s="88">
        <f>SUM(Total_CargoDistance!$B2:$H2)*BCDTRTSY_Passenger!B2</f>
        <v>154010364541.52444</v>
      </c>
      <c r="C2" s="88">
        <f>SUM(Total_CargoDistance!$B2:$H2)*BCDTRTSY_Passenger!C2</f>
        <v>157976818848.3703</v>
      </c>
      <c r="D2" s="88">
        <f>SUM(Total_CargoDistance!$B2:$H2)*BCDTRTSY_Passenger!D2</f>
        <v>162045427057.74814</v>
      </c>
      <c r="E2" s="88">
        <f>SUM(Total_CargoDistance!$B2:$H2)*BCDTRTSY_Passenger!E2</f>
        <v>166218820088.60861</v>
      </c>
      <c r="F2" s="88">
        <f>SUM(Total_CargoDistance!$B2:$H2)*BCDTRTSY_Passenger!F2</f>
        <v>170499696617.80826</v>
      </c>
      <c r="G2" s="88">
        <f>SUM(Total_CargoDistance!$B2:$H2)*BCDTRTSY_Passenger!G2</f>
        <v>174890824825.17819</v>
      </c>
      <c r="H2" s="88">
        <f>SUM(Total_CargoDistance!$B2:$H2)*BCDTRTSY_Passenger!H2</f>
        <v>179395044183.53583</v>
      </c>
      <c r="I2" s="88">
        <f>SUM(Total_CargoDistance!$B2:$H2)*BCDTRTSY_Passenger!I2</f>
        <v>184015267294.79752</v>
      </c>
      <c r="J2" s="88">
        <f>SUM(Total_CargoDistance!$B2:$H2)*BCDTRTSY_Passenger!J2</f>
        <v>188754481773.37918</v>
      </c>
      <c r="K2" s="88">
        <f>SUM(Total_CargoDistance!$B2:$H2)*BCDTRTSY_Passenger!K2</f>
        <v>193615752178.10321</v>
      </c>
      <c r="L2" s="88">
        <f>SUM(Total_CargoDistance!$B2:$H2)*BCDTRTSY_Passenger!L2</f>
        <v>198602221993.86017</v>
      </c>
      <c r="M2" s="88">
        <f>SUM(Total_CargoDistance!$B2:$H2)*BCDTRTSY_Passenger!M2</f>
        <v>203717115664.30728</v>
      </c>
      <c r="N2" s="88">
        <f>SUM(Total_CargoDistance!$B2:$H2)*BCDTRTSY_Passenger!N2</f>
        <v>208963740676.9183</v>
      </c>
      <c r="O2" s="88">
        <f>SUM(Total_CargoDistance!$B2:$H2)*BCDTRTSY_Passenger!O2</f>
        <v>214345489701.73218</v>
      </c>
      <c r="P2" s="88">
        <f>SUM(Total_CargoDistance!$B2:$H2)*BCDTRTSY_Passenger!P2</f>
        <v>219865842785.18451</v>
      </c>
      <c r="Q2" s="88">
        <f>SUM(Total_CargoDistance!$B2:$H2)*BCDTRTSY_Passenger!Q2</f>
        <v>225528369600.43954</v>
      </c>
      <c r="R2" s="88">
        <f>SUM(Total_CargoDistance!$B2:$H2)*BCDTRTSY_Passenger!R2</f>
        <v>231336731755.67874</v>
      </c>
      <c r="S2" s="88">
        <f>SUM(Total_CargoDistance!$B2:$H2)*BCDTRTSY_Passenger!S2</f>
        <v>237294685161.83768</v>
      </c>
      <c r="T2" s="88">
        <f>SUM(Total_CargoDistance!$B2:$H2)*BCDTRTSY_Passenger!T2</f>
        <v>243406082461.32285</v>
      </c>
      <c r="U2" s="88">
        <f>SUM(Total_CargoDistance!$B2:$H2)*BCDTRTSY_Passenger!U2</f>
        <v>249674875519.27887</v>
      </c>
      <c r="V2" s="88">
        <f>SUM(Total_CargoDistance!$B2:$H2)*BCDTRTSY_Passenger!V2</f>
        <v>256105117979.01691</v>
      </c>
      <c r="W2" s="88">
        <f>SUM(Total_CargoDistance!$B2:$H2)*BCDTRTSY_Passenger!W2</f>
        <v>262700967883.25659</v>
      </c>
      <c r="X2" s="88">
        <f>SUM(Total_CargoDistance!$B2:$H2)*BCDTRTSY_Passenger!X2</f>
        <v>269466690362.87692</v>
      </c>
      <c r="Y2" s="88">
        <f>SUM(Total_CargoDistance!$B2:$H2)*BCDTRTSY_Passenger!Y2</f>
        <v>276406660394.91431</v>
      </c>
      <c r="Z2" s="88">
        <f>SUM(Total_CargoDistance!$B2:$H2)*BCDTRTSY_Passenger!Z2</f>
        <v>283525365631.59131</v>
      </c>
      <c r="AA2" s="88">
        <f>SUM(Total_CargoDistance!$B2:$H2)*BCDTRTSY_Passenger!AA2</f>
        <v>290827409302.20581</v>
      </c>
      <c r="AB2" s="88">
        <f>SUM(Total_CargoDistance!$B2:$H2)*BCDTRTSY_Passenger!AB2</f>
        <v>298317513189.75635</v>
      </c>
      <c r="AC2" s="88">
        <f>SUM(Total_CargoDistance!$B2:$H2)*BCDTRTSY_Passenger!AC2</f>
        <v>306000520684.22937</v>
      </c>
      <c r="AD2" s="88">
        <f>SUM(Total_CargoDistance!$B2:$H2)*BCDTRTSY_Passenger!AD2</f>
        <v>313881399914.52155</v>
      </c>
      <c r="AE2" s="88">
        <f>SUM(Total_CargoDistance!$B2:$H2)*BCDTRTSY_Passenger!AE2</f>
        <v>321965246961.02393</v>
      </c>
      <c r="AF2" s="88">
        <f>SUM(Total_CargoDistance!$B2:$H2)*BCDTRTSY_Passenger!AF2</f>
        <v>330257289150.9436</v>
      </c>
      <c r="AG2" s="88">
        <f>SUM(Total_CargoDistance!$B2:$H2)*BCDTRTSY_Passenger!AG2</f>
        <v>338762888438.49542</v>
      </c>
    </row>
    <row r="3" spans="1:33">
      <c r="A3" s="19" t="s">
        <v>9</v>
      </c>
      <c r="B3" s="88">
        <f>SUM(Total_CargoDistance!$B3:$H3)*BCDTRTSY_Passenger!B3</f>
        <v>768954221167.21692</v>
      </c>
      <c r="C3" s="88">
        <f>SUM(Total_CargoDistance!$B3:$H3)*BCDTRTSY_Passenger!C3</f>
        <v>734201542757.33362</v>
      </c>
      <c r="D3" s="88">
        <f>SUM(Total_CargoDistance!$B3:$H3)*BCDTRTSY_Passenger!D3</f>
        <v>701019502265.04639</v>
      </c>
      <c r="E3" s="88">
        <f>SUM(Total_CargoDistance!$B3:$H3)*BCDTRTSY_Passenger!E3</f>
        <v>669337115133.73792</v>
      </c>
      <c r="F3" s="88">
        <f>SUM(Total_CargoDistance!$B3:$H3)*BCDTRTSY_Passenger!F3</f>
        <v>639086604934.6615</v>
      </c>
      <c r="G3" s="88">
        <f>SUM(Total_CargoDistance!$B3:$H3)*BCDTRTSY_Passenger!G3</f>
        <v>610203258376.46814</v>
      </c>
      <c r="H3" s="88">
        <f>SUM(Total_CargoDistance!$B3:$H3)*BCDTRTSY_Passenger!H3</f>
        <v>582625286867.53894</v>
      </c>
      <c r="I3" s="88">
        <f>SUM(Total_CargoDistance!$B3:$H3)*BCDTRTSY_Passenger!I3</f>
        <v>556293694334.97058</v>
      </c>
      <c r="J3" s="88">
        <f>SUM(Total_CargoDistance!$B3:$H3)*BCDTRTSY_Passenger!J3</f>
        <v>531152151017.44586</v>
      </c>
      <c r="K3" s="88">
        <f>SUM(Total_CargoDistance!$B3:$H3)*BCDTRTSY_Passenger!K3</f>
        <v>507146872962.00104</v>
      </c>
      <c r="L3" s="88">
        <f>SUM(Total_CargoDistance!$B3:$H3)*BCDTRTSY_Passenger!L3</f>
        <v>484226506966.9054</v>
      </c>
      <c r="M3" s="88">
        <f>SUM(Total_CargoDistance!$B3:$H3)*BCDTRTSY_Passenger!M3</f>
        <v>462342020724.51501</v>
      </c>
      <c r="N3" s="88">
        <f>SUM(Total_CargoDistance!$B3:$H3)*BCDTRTSY_Passenger!N3</f>
        <v>441446597929.09137</v>
      </c>
      <c r="O3" s="88">
        <f>SUM(Total_CargoDistance!$B3:$H3)*BCDTRTSY_Passenger!O3</f>
        <v>421495538125.1936</v>
      </c>
      <c r="P3" s="88">
        <f>SUM(Total_CargoDistance!$B3:$H3)*BCDTRTSY_Passenger!P3</f>
        <v>402446161082.39539</v>
      </c>
      <c r="Q3" s="88">
        <f>SUM(Total_CargoDistance!$B3:$H3)*BCDTRTSY_Passenger!Q3</f>
        <v>384257715491.76099</v>
      </c>
      <c r="R3" s="88">
        <f>SUM(Total_CargoDistance!$B3:$H3)*BCDTRTSY_Passenger!R3</f>
        <v>366891291788.75928</v>
      </c>
      <c r="S3" s="88">
        <f>SUM(Total_CargoDistance!$B3:$H3)*BCDTRTSY_Passenger!S3</f>
        <v>350309738916.12256</v>
      </c>
      <c r="T3" s="88">
        <f>SUM(Total_CargoDistance!$B3:$H3)*BCDTRTSY_Passenger!T3</f>
        <v>334477584848.58569</v>
      </c>
      <c r="U3" s="88">
        <f>SUM(Total_CargoDistance!$B3:$H3)*BCDTRTSY_Passenger!U3</f>
        <v>319360960709.4881</v>
      </c>
      <c r="V3" s="88">
        <f>SUM(Total_CargoDistance!$B3:$H3)*BCDTRTSY_Passenger!V3</f>
        <v>304927528316.90527</v>
      </c>
      <c r="W3" s="88">
        <f>SUM(Total_CargoDistance!$B3:$H3)*BCDTRTSY_Passenger!W3</f>
        <v>291146411004.3136</v>
      </c>
      <c r="X3" s="88">
        <f>SUM(Total_CargoDistance!$B3:$H3)*BCDTRTSY_Passenger!X3</f>
        <v>277988127567.79633</v>
      </c>
      <c r="Y3" s="88">
        <f>SUM(Total_CargoDistance!$B3:$H3)*BCDTRTSY_Passenger!Y3</f>
        <v>265424529198.48798</v>
      </c>
      <c r="Z3" s="88">
        <f>SUM(Total_CargoDistance!$B3:$H3)*BCDTRTSY_Passenger!Z3</f>
        <v>253428739265.33951</v>
      </c>
      <c r="AA3" s="88">
        <f>SUM(Total_CargoDistance!$B3:$H3)*BCDTRTSY_Passenger!AA3</f>
        <v>241975095819.38556</v>
      </c>
      <c r="AB3" s="88">
        <f>SUM(Total_CargoDistance!$B3:$H3)*BCDTRTSY_Passenger!AB3</f>
        <v>231039096696.51566</v>
      </c>
      <c r="AC3" s="88">
        <f>SUM(Total_CargoDistance!$B3:$H3)*BCDTRTSY_Passenger!AC3</f>
        <v>220597347101.3107</v>
      </c>
      <c r="AD3" s="88">
        <f>SUM(Total_CargoDistance!$B3:$H3)*BCDTRTSY_Passenger!AD3</f>
        <v>210627509559.81403</v>
      </c>
      <c r="AE3" s="88">
        <f>SUM(Total_CargoDistance!$B3:$H3)*BCDTRTSY_Passenger!AE3</f>
        <v>201108256134.17343</v>
      </c>
      <c r="AF3" s="88">
        <f>SUM(Total_CargoDistance!$B3:$H3)*BCDTRTSY_Passenger!AF3</f>
        <v>192019222796.92938</v>
      </c>
      <c r="AG3" s="88">
        <f>SUM(Total_CargoDistance!$B3:$H3)*BCDTRTSY_Passenger!AG3</f>
        <v>183340965867.34518</v>
      </c>
    </row>
    <row r="4" spans="1:33">
      <c r="A4" s="19" t="s">
        <v>10</v>
      </c>
      <c r="B4" s="88">
        <f>SUM(Total_CargoDistance!$B4:$H4)*BCDTRTSY_Passenger!B4</f>
        <v>132756466700.38361</v>
      </c>
      <c r="C4" s="88">
        <f>SUM(Total_CargoDistance!$B4:$H4)*BCDTRTSY_Passenger!C4</f>
        <v>52027179176.452774</v>
      </c>
      <c r="D4" s="88">
        <f>SUM(Total_CargoDistance!$B4:$H4)*BCDTRTSY_Passenger!D4</f>
        <v>46346474800.259735</v>
      </c>
      <c r="E4" s="88">
        <f>SUM(Total_CargoDistance!$B4:$H4)*BCDTRTSY_Passenger!E4</f>
        <v>75149805433.634354</v>
      </c>
      <c r="F4" s="88">
        <f>SUM(Total_CargoDistance!$B4:$H4)*BCDTRTSY_Passenger!F4</f>
        <v>103953136067.00899</v>
      </c>
      <c r="G4" s="88">
        <f>SUM(Total_CargoDistance!$B4:$H4)*BCDTRTSY_Passenger!G4</f>
        <v>132756466700.38361</v>
      </c>
      <c r="H4" s="88">
        <f>SUM(Total_CargoDistance!$B4:$H4)*BCDTRTSY_Passenger!H4</f>
        <v>138332238301.79971</v>
      </c>
      <c r="I4" s="88">
        <f>SUM(Total_CargoDistance!$B4:$H4)*BCDTRTSY_Passenger!I4</f>
        <v>144142192310.47534</v>
      </c>
      <c r="J4" s="88">
        <f>SUM(Total_CargoDistance!$B4:$H4)*BCDTRTSY_Passenger!J4</f>
        <v>150196164387.51529</v>
      </c>
      <c r="K4" s="88">
        <f>SUM(Total_CargoDistance!$B4:$H4)*BCDTRTSY_Passenger!K4</f>
        <v>156504403291.79095</v>
      </c>
      <c r="L4" s="88">
        <f>SUM(Total_CargoDistance!$B4:$H4)*BCDTRTSY_Passenger!L4</f>
        <v>163077588230.04617</v>
      </c>
      <c r="M4" s="88">
        <f>SUM(Total_CargoDistance!$B4:$H4)*BCDTRTSY_Passenger!M4</f>
        <v>169926846935.70813</v>
      </c>
      <c r="N4" s="88">
        <f>SUM(Total_CargoDistance!$B4:$H4)*BCDTRTSY_Passenger!N4</f>
        <v>177063774507.00787</v>
      </c>
      <c r="O4" s="88">
        <f>SUM(Total_CargoDistance!$B4:$H4)*BCDTRTSY_Passenger!O4</f>
        <v>184500453036.30219</v>
      </c>
      <c r="P4" s="88">
        <f>SUM(Total_CargoDistance!$B4:$H4)*BCDTRTSY_Passenger!P4</f>
        <v>192249472063.82687</v>
      </c>
      <c r="Q4" s="88">
        <f>SUM(Total_CargoDistance!$B4:$H4)*BCDTRTSY_Passenger!Q4</f>
        <v>200323949890.5076</v>
      </c>
      <c r="R4" s="88">
        <f>SUM(Total_CargoDistance!$B4:$H4)*BCDTRTSY_Passenger!R4</f>
        <v>208737555785.90894</v>
      </c>
      <c r="S4" s="88">
        <f>SUM(Total_CargoDistance!$B4:$H4)*BCDTRTSY_Passenger!S4</f>
        <v>217504533128.91711</v>
      </c>
      <c r="T4" s="88">
        <f>SUM(Total_CargoDistance!$B4:$H4)*BCDTRTSY_Passenger!T4</f>
        <v>226639723520.33163</v>
      </c>
      <c r="U4" s="88">
        <f>SUM(Total_CargoDistance!$B4:$H4)*BCDTRTSY_Passenger!U4</f>
        <v>236158591908.18555</v>
      </c>
      <c r="V4" s="88">
        <f>SUM(Total_CargoDistance!$B4:$H4)*BCDTRTSY_Passenger!V4</f>
        <v>246077252768.32938</v>
      </c>
      <c r="W4" s="88">
        <f>SUM(Total_CargoDistance!$B4:$H4)*BCDTRTSY_Passenger!W4</f>
        <v>256412497384.59921</v>
      </c>
      <c r="X4" s="88">
        <f>SUM(Total_CargoDistance!$B4:$H4)*BCDTRTSY_Passenger!X4</f>
        <v>267181822274.75241</v>
      </c>
      <c r="Y4" s="88">
        <f>SUM(Total_CargoDistance!$B4:$H4)*BCDTRTSY_Passenger!Y4</f>
        <v>278403458810.29205</v>
      </c>
      <c r="Z4" s="88">
        <f>SUM(Total_CargoDistance!$B4:$H4)*BCDTRTSY_Passenger!Z4</f>
        <v>290096404080.32434</v>
      </c>
      <c r="AA4" s="88">
        <f>SUM(Total_CargoDistance!$B4:$H4)*BCDTRTSY_Passenger!AA4</f>
        <v>302280453051.69794</v>
      </c>
      <c r="AB4" s="88">
        <f>SUM(Total_CargoDistance!$B4:$H4)*BCDTRTSY_Passenger!AB4</f>
        <v>314976232079.86926</v>
      </c>
      <c r="AC4" s="88">
        <f>SUM(Total_CargoDistance!$B4:$H4)*BCDTRTSY_Passenger!AC4</f>
        <v>328205233827.22375</v>
      </c>
      <c r="AD4" s="88">
        <f>SUM(Total_CargoDistance!$B4:$H4)*BCDTRTSY_Passenger!AD4</f>
        <v>341989853647.96722</v>
      </c>
      <c r="AE4" s="88">
        <f>SUM(Total_CargoDistance!$B4:$H4)*BCDTRTSY_Passenger!AE4</f>
        <v>356353427501.18182</v>
      </c>
      <c r="AF4" s="88">
        <f>SUM(Total_CargoDistance!$B4:$H4)*BCDTRTSY_Passenger!AF4</f>
        <v>356353427501.18182</v>
      </c>
      <c r="AG4" s="88">
        <f>SUM(Total_CargoDistance!$B4:$H4)*BCDTRTSY_Passenger!AG4</f>
        <v>356353427501.18182</v>
      </c>
    </row>
    <row r="5" spans="1:33">
      <c r="A5" s="21" t="s">
        <v>11</v>
      </c>
      <c r="B5" s="88">
        <f>SUM(Total_CargoDistance!$B5:$H5)*BCDTRTSY_Passenger!B5</f>
        <v>57286056603.000015</v>
      </c>
      <c r="C5" s="88">
        <f>SUM(Total_CargoDistance!$B5:$H5)*BCDTRTSY_Passenger!C5</f>
        <v>36347884390.287613</v>
      </c>
      <c r="D5" s="88">
        <f>SUM(Total_CargoDistance!$B5:$H5)*BCDTRTSY_Passenger!D5</f>
        <v>36647409075.952141</v>
      </c>
      <c r="E5" s="88">
        <f>SUM(Total_CargoDistance!$B5:$H5)*BCDTRTSY_Passenger!E5</f>
        <v>38070617374.93541</v>
      </c>
      <c r="F5" s="88">
        <f>SUM(Total_CargoDistance!$B5:$H5)*BCDTRTSY_Passenger!F5</f>
        <v>39549096207.726311</v>
      </c>
      <c r="G5" s="88">
        <f>SUM(Total_CargoDistance!$B5:$H5)*BCDTRTSY_Passenger!G5</f>
        <v>41084992014.806946</v>
      </c>
      <c r="H5" s="88">
        <f>SUM(Total_CargoDistance!$B5:$H5)*BCDTRTSY_Passenger!H5</f>
        <v>42680534594.036751</v>
      </c>
      <c r="I5" s="88">
        <f>SUM(Total_CargoDistance!$B5:$H5)*BCDTRTSY_Passenger!I5</f>
        <v>44338040337.850296</v>
      </c>
      <c r="J5" s="88">
        <f>SUM(Total_CargoDistance!$B5:$H5)*BCDTRTSY_Passenger!J5</f>
        <v>46059915596.172195</v>
      </c>
      <c r="K5" s="88">
        <f>SUM(Total_CargoDistance!$B5:$H5)*BCDTRTSY_Passenger!K5</f>
        <v>47848660169.931335</v>
      </c>
      <c r="L5" s="88">
        <f>SUM(Total_CargoDistance!$B5:$H5)*BCDTRTSY_Passenger!L5</f>
        <v>49706870940.246407</v>
      </c>
      <c r="M5" s="88">
        <f>SUM(Total_CargoDistance!$B5:$H5)*BCDTRTSY_Passenger!M5</f>
        <v>51637245638.551338</v>
      </c>
      <c r="N5" s="88">
        <f>SUM(Total_CargoDistance!$B5:$H5)*BCDTRTSY_Passenger!N5</f>
        <v>53642586763.134361</v>
      </c>
      <c r="O5" s="88">
        <f>SUM(Total_CargoDistance!$B5:$H5)*BCDTRTSY_Passenger!O5</f>
        <v>55725805647.776321</v>
      </c>
      <c r="P5" s="88">
        <f>SUM(Total_CargoDistance!$B5:$H5)*BCDTRTSY_Passenger!P5</f>
        <v>57889926688.395424</v>
      </c>
      <c r="Q5" s="88">
        <f>SUM(Total_CargoDistance!$B5:$H5)*BCDTRTSY_Passenger!Q5</f>
        <v>60138091733.834351</v>
      </c>
      <c r="R5" s="88">
        <f>SUM(Total_CargoDistance!$B5:$H5)*BCDTRTSY_Passenger!R5</f>
        <v>62473564647.164337</v>
      </c>
      <c r="S5" s="88">
        <f>SUM(Total_CargoDistance!$B5:$H5)*BCDTRTSY_Passenger!S5</f>
        <v>64899736044.128281</v>
      </c>
      <c r="T5" s="88">
        <f>SUM(Total_CargoDistance!$B5:$H5)*BCDTRTSY_Passenger!T5</f>
        <v>67420128215.602051</v>
      </c>
      <c r="U5" s="88">
        <f>SUM(Total_CargoDistance!$B5:$H5)*BCDTRTSY_Passenger!U5</f>
        <v>70038400241.220474</v>
      </c>
      <c r="V5" s="88">
        <f>SUM(Total_CargoDistance!$B5:$H5)*BCDTRTSY_Passenger!V5</f>
        <v>72758353301.591812</v>
      </c>
      <c r="W5" s="88">
        <f>SUM(Total_CargoDistance!$B5:$H5)*BCDTRTSY_Passenger!W5</f>
        <v>75583936196.812943</v>
      </c>
      <c r="X5" s="88">
        <f>SUM(Total_CargoDistance!$B5:$H5)*BCDTRTSY_Passenger!X5</f>
        <v>78519251079.297058</v>
      </c>
      <c r="Y5" s="88">
        <f>SUM(Total_CargoDistance!$B5:$H5)*BCDTRTSY_Passenger!Y5</f>
        <v>81568559409.236694</v>
      </c>
      <c r="Z5" s="88">
        <f>SUM(Total_CargoDistance!$B5:$H5)*BCDTRTSY_Passenger!Z5</f>
        <v>84736288141.348145</v>
      </c>
      <c r="AA5" s="88">
        <f>SUM(Total_CargoDistance!$B5:$H5)*BCDTRTSY_Passenger!AA5</f>
        <v>88027036151.87912</v>
      </c>
      <c r="AB5" s="88">
        <f>SUM(Total_CargoDistance!$B5:$H5)*BCDTRTSY_Passenger!AB5</f>
        <v>91445580915.210358</v>
      </c>
      <c r="AC5" s="88">
        <f>SUM(Total_CargoDistance!$B5:$H5)*BCDTRTSY_Passenger!AC5</f>
        <v>94996885439.744232</v>
      </c>
      <c r="AD5" s="88">
        <f>SUM(Total_CargoDistance!$B5:$H5)*BCDTRTSY_Passenger!AD5</f>
        <v>98686105473.149673</v>
      </c>
      <c r="AE5" s="88">
        <f>SUM(Total_CargoDistance!$B5:$H5)*BCDTRTSY_Passenger!AE5</f>
        <v>102518596987.42393</v>
      </c>
      <c r="AF5" s="88">
        <f>SUM(Total_CargoDistance!$B5:$H5)*BCDTRTSY_Passenger!AF5</f>
        <v>106499923954.63824</v>
      </c>
      <c r="AG5" s="88">
        <f>SUM(Total_CargoDistance!$B5:$H5)*BCDTRTSY_Passenger!AG5</f>
        <v>110635866424.65553</v>
      </c>
    </row>
    <row r="6" spans="1:33">
      <c r="A6" s="21" t="s">
        <v>12</v>
      </c>
      <c r="B6" s="88">
        <f>SUM(Total_CargoDistance!$B6:$H6)*BCDTRTSY_Passenger!B6</f>
        <v>1170800038.5309045</v>
      </c>
      <c r="C6" s="88">
        <f>SUM(Total_CargoDistance!$B6:$H6)*BCDTRTSY_Passenger!C6</f>
        <v>1157882747.5778406</v>
      </c>
      <c r="D6" s="88">
        <f>SUM(Total_CargoDistance!$B6:$H6)*BCDTRTSY_Passenger!D6</f>
        <v>1145107971.4864736</v>
      </c>
      <c r="E6" s="88">
        <f>SUM(Total_CargoDistance!$B6:$H6)*BCDTRTSY_Passenger!E6</f>
        <v>1132474137.9080906</v>
      </c>
      <c r="F6" s="88">
        <f>SUM(Total_CargoDistance!$B6:$H6)*BCDTRTSY_Passenger!F6</f>
        <v>1119979691.8415065</v>
      </c>
      <c r="G6" s="88">
        <f>SUM(Total_CargoDistance!$B6:$H6)*BCDTRTSY_Passenger!G6</f>
        <v>1107623095.4416697</v>
      </c>
      <c r="H6" s="88">
        <f>SUM(Total_CargoDistance!$B6:$H6)*BCDTRTSY_Passenger!H6</f>
        <v>1095402827.8303821</v>
      </c>
      <c r="I6" s="88">
        <f>SUM(Total_CargoDistance!$B6:$H6)*BCDTRTSY_Passenger!I6</f>
        <v>1083317384.9091051</v>
      </c>
      <c r="J6" s="88">
        <f>SUM(Total_CargoDistance!$B6:$H6)*BCDTRTSY_Passenger!J6</f>
        <v>1071365279.1738319</v>
      </c>
      <c r="K6" s="88">
        <f>SUM(Total_CargoDistance!$B6:$H6)*BCDTRTSY_Passenger!K6</f>
        <v>1059545039.532002</v>
      </c>
      <c r="L6" s="88">
        <f>SUM(Total_CargoDistance!$B6:$H6)*BCDTRTSY_Passenger!L6</f>
        <v>1047855211.1214358</v>
      </c>
      <c r="M6" s="88">
        <f>SUM(Total_CargoDistance!$B6:$H6)*BCDTRTSY_Passenger!M6</f>
        <v>1036294355.1312671</v>
      </c>
      <c r="N6" s="88">
        <f>SUM(Total_CargoDistance!$B6:$H6)*BCDTRTSY_Passenger!N6</f>
        <v>1024861048.6248503</v>
      </c>
      <c r="O6" s="88">
        <f>SUM(Total_CargoDistance!$B6:$H6)*BCDTRTSY_Passenger!O6</f>
        <v>1013553884.364623</v>
      </c>
      <c r="P6" s="88">
        <f>SUM(Total_CargoDistance!$B6:$H6)*BCDTRTSY_Passenger!P6</f>
        <v>1002371470.638899</v>
      </c>
      <c r="Q6" s="88">
        <f>SUM(Total_CargoDistance!$B6:$H6)*BCDTRTSY_Passenger!Q6</f>
        <v>991312431.09057438</v>
      </c>
      <c r="R6" s="88">
        <f>SUM(Total_CargoDistance!$B6:$H6)*BCDTRTSY_Passenger!R6</f>
        <v>980375404.54772115</v>
      </c>
      <c r="S6" s="88">
        <f>SUM(Total_CargoDistance!$B6:$H6)*BCDTRTSY_Passenger!S6</f>
        <v>969559044.85605168</v>
      </c>
      <c r="T6" s="88">
        <f>SUM(Total_CargoDistance!$B6:$H6)*BCDTRTSY_Passenger!T6</f>
        <v>958862020.71323109</v>
      </c>
      <c r="U6" s="88">
        <f>SUM(Total_CargoDistance!$B6:$H6)*BCDTRTSY_Passenger!U6</f>
        <v>948283015.50501704</v>
      </c>
      <c r="V6" s="88">
        <f>SUM(Total_CargoDistance!$B6:$H6)*BCDTRTSY_Passenger!V6</f>
        <v>937820727.14320815</v>
      </c>
      <c r="W6" s="88">
        <f>SUM(Total_CargoDistance!$B6:$H6)*BCDTRTSY_Passenger!W6</f>
        <v>927473867.90538025</v>
      </c>
      <c r="X6" s="88">
        <f>SUM(Total_CargoDistance!$B6:$H6)*BCDTRTSY_Passenger!X6</f>
        <v>917241164.27638972</v>
      </c>
      <c r="Y6" s="88">
        <f>SUM(Total_CargoDistance!$B6:$H6)*BCDTRTSY_Passenger!Y6</f>
        <v>907121356.79162717</v>
      </c>
      <c r="Z6" s="88">
        <f>SUM(Total_CargoDistance!$B6:$H6)*BCDTRTSY_Passenger!Z6</f>
        <v>897113199.88199937</v>
      </c>
      <c r="AA6" s="88">
        <f>SUM(Total_CargoDistance!$B6:$H6)*BCDTRTSY_Passenger!AA6</f>
        <v>887215461.72062147</v>
      </c>
      <c r="AB6" s="88">
        <f>SUM(Total_CargoDistance!$B6:$H6)*BCDTRTSY_Passenger!AB6</f>
        <v>877426924.07120132</v>
      </c>
      <c r="AC6" s="88">
        <f>SUM(Total_CargoDistance!$B6:$H6)*BCDTRTSY_Passenger!AC6</f>
        <v>867746382.13809609</v>
      </c>
      <c r="AD6" s="88">
        <f>SUM(Total_CargoDistance!$B6:$H6)*BCDTRTSY_Passenger!AD6</f>
        <v>858172644.41802299</v>
      </c>
      <c r="AE6" s="88">
        <f>SUM(Total_CargoDistance!$B6:$H6)*BCDTRTSY_Passenger!AE6</f>
        <v>848704532.55340648</v>
      </c>
      <c r="AF6" s="88">
        <f>SUM(Total_CargoDistance!$B6:$H6)*BCDTRTSY_Passenger!AF6</f>
        <v>839340881.18734348</v>
      </c>
      <c r="AG6" s="88">
        <f>SUM(Total_CargoDistance!$B6:$H6)*BCDTRTSY_Passenger!AG6</f>
        <v>830080537.82016838</v>
      </c>
    </row>
    <row r="7" spans="1:33">
      <c r="A7" s="19" t="s">
        <v>13</v>
      </c>
      <c r="B7" s="88">
        <f>SUM(Total_CargoDistance!$B7:$H7)*BCDTRTSY_Passenger!B7</f>
        <v>1280010834.3150227</v>
      </c>
      <c r="C7" s="88">
        <f>SUM(Total_CargoDistance!$B7:$H7)*BCDTRTSY_Passenger!C7</f>
        <v>1280010834.3150227</v>
      </c>
      <c r="D7" s="88">
        <f>SUM(Total_CargoDistance!$B7:$H7)*BCDTRTSY_Passenger!D7</f>
        <v>1280010834.3150227</v>
      </c>
      <c r="E7" s="88">
        <f>SUM(Total_CargoDistance!$B7:$H7)*BCDTRTSY_Passenger!E7</f>
        <v>1280010834.3150227</v>
      </c>
      <c r="F7" s="88">
        <f>SUM(Total_CargoDistance!$B7:$H7)*BCDTRTSY_Passenger!F7</f>
        <v>1280010834.3150227</v>
      </c>
      <c r="G7" s="88">
        <f>SUM(Total_CargoDistance!$B7:$H7)*BCDTRTSY_Passenger!G7</f>
        <v>1280010834.3150227</v>
      </c>
      <c r="H7" s="88">
        <f>SUM(Total_CargoDistance!$B7:$H7)*BCDTRTSY_Passenger!H7</f>
        <v>1280010834.3150227</v>
      </c>
      <c r="I7" s="88">
        <f>SUM(Total_CargoDistance!$B7:$H7)*BCDTRTSY_Passenger!I7</f>
        <v>1280010834.3150227</v>
      </c>
      <c r="J7" s="88">
        <f>SUM(Total_CargoDistance!$B7:$H7)*BCDTRTSY_Passenger!J7</f>
        <v>1280010834.3150227</v>
      </c>
      <c r="K7" s="88">
        <f>SUM(Total_CargoDistance!$B7:$H7)*BCDTRTSY_Passenger!K7</f>
        <v>1280010834.3150227</v>
      </c>
      <c r="L7" s="88">
        <f>SUM(Total_CargoDistance!$B7:$H7)*BCDTRTSY_Passenger!L7</f>
        <v>1280010834.3150227</v>
      </c>
      <c r="M7" s="88">
        <f>SUM(Total_CargoDistance!$B7:$H7)*BCDTRTSY_Passenger!M7</f>
        <v>1280010834.3150227</v>
      </c>
      <c r="N7" s="88">
        <f>SUM(Total_CargoDistance!$B7:$H7)*BCDTRTSY_Passenger!N7</f>
        <v>1280010834.3150227</v>
      </c>
      <c r="O7" s="88">
        <f>SUM(Total_CargoDistance!$B7:$H7)*BCDTRTSY_Passenger!O7</f>
        <v>1280010834.3150227</v>
      </c>
      <c r="P7" s="88">
        <f>SUM(Total_CargoDistance!$B7:$H7)*BCDTRTSY_Passenger!P7</f>
        <v>1280010834.3150227</v>
      </c>
      <c r="Q7" s="88">
        <f>SUM(Total_CargoDistance!$B7:$H7)*BCDTRTSY_Passenger!Q7</f>
        <v>1280010834.3150227</v>
      </c>
      <c r="R7" s="88">
        <f>SUM(Total_CargoDistance!$B7:$H7)*BCDTRTSY_Passenger!R7</f>
        <v>1280010834.3150227</v>
      </c>
      <c r="S7" s="88">
        <f>SUM(Total_CargoDistance!$B7:$H7)*BCDTRTSY_Passenger!S7</f>
        <v>1280010834.3150227</v>
      </c>
      <c r="T7" s="88">
        <f>SUM(Total_CargoDistance!$B7:$H7)*BCDTRTSY_Passenger!T7</f>
        <v>1280010834.3150227</v>
      </c>
      <c r="U7" s="88">
        <f>SUM(Total_CargoDistance!$B7:$H7)*BCDTRTSY_Passenger!U7</f>
        <v>1280010834.3150227</v>
      </c>
      <c r="V7" s="88">
        <f>SUM(Total_CargoDistance!$B7:$H7)*BCDTRTSY_Passenger!V7</f>
        <v>1280010834.3150227</v>
      </c>
      <c r="W7" s="88">
        <f>SUM(Total_CargoDistance!$B7:$H7)*BCDTRTSY_Passenger!W7</f>
        <v>1280010834.3150227</v>
      </c>
      <c r="X7" s="88">
        <f>SUM(Total_CargoDistance!$B7:$H7)*BCDTRTSY_Passenger!X7</f>
        <v>1280010834.3150227</v>
      </c>
      <c r="Y7" s="88">
        <f>SUM(Total_CargoDistance!$B7:$H7)*BCDTRTSY_Passenger!Y7</f>
        <v>1280010834.3150227</v>
      </c>
      <c r="Z7" s="88">
        <f>SUM(Total_CargoDistance!$B7:$H7)*BCDTRTSY_Passenger!Z7</f>
        <v>1280010834.3150227</v>
      </c>
      <c r="AA7" s="88">
        <f>SUM(Total_CargoDistance!$B7:$H7)*BCDTRTSY_Passenger!AA7</f>
        <v>1280010834.3150227</v>
      </c>
      <c r="AB7" s="88">
        <f>SUM(Total_CargoDistance!$B7:$H7)*BCDTRTSY_Passenger!AB7</f>
        <v>1280010834.3150227</v>
      </c>
      <c r="AC7" s="88">
        <f>SUM(Total_CargoDistance!$B7:$H7)*BCDTRTSY_Passenger!AC7</f>
        <v>1280010834.3150227</v>
      </c>
      <c r="AD7" s="88">
        <f>SUM(Total_CargoDistance!$B7:$H7)*BCDTRTSY_Passenger!AD7</f>
        <v>1280010834.3150227</v>
      </c>
      <c r="AE7" s="88">
        <f>SUM(Total_CargoDistance!$B7:$H7)*BCDTRTSY_Passenger!AE7</f>
        <v>1280010834.3150227</v>
      </c>
      <c r="AF7" s="88">
        <f>SUM(Total_CargoDistance!$B7:$H7)*BCDTRTSY_Passenger!AF7</f>
        <v>1280010834.3150227</v>
      </c>
      <c r="AG7" s="88">
        <f>SUM(Total_CargoDistance!$B7:$H7)*BCDTRTSY_Passenger!AG7</f>
        <v>1280010834.3150227</v>
      </c>
    </row>
    <row r="9" spans="1:33">
      <c r="A9" s="1" t="s">
        <v>241</v>
      </c>
      <c r="B9" s="1">
        <v>2019</v>
      </c>
      <c r="C9" s="18">
        <v>2020</v>
      </c>
      <c r="D9" s="18">
        <v>2021</v>
      </c>
      <c r="E9" s="18">
        <v>2022</v>
      </c>
      <c r="F9" s="18">
        <v>2023</v>
      </c>
      <c r="G9" s="18">
        <v>2024</v>
      </c>
      <c r="H9" s="18">
        <v>2025</v>
      </c>
      <c r="I9" s="18">
        <v>2026</v>
      </c>
      <c r="J9" s="18">
        <v>2027</v>
      </c>
      <c r="K9" s="18">
        <v>2028</v>
      </c>
      <c r="L9" s="18">
        <v>2029</v>
      </c>
      <c r="M9" s="18">
        <v>2030</v>
      </c>
      <c r="N9" s="18">
        <v>2031</v>
      </c>
      <c r="O9" s="18">
        <v>2032</v>
      </c>
      <c r="P9" s="18">
        <v>2033</v>
      </c>
      <c r="Q9" s="18">
        <v>2034</v>
      </c>
      <c r="R9" s="18">
        <v>2035</v>
      </c>
      <c r="S9" s="18">
        <v>2036</v>
      </c>
      <c r="T9" s="18">
        <v>2037</v>
      </c>
      <c r="U9" s="18">
        <v>2038</v>
      </c>
      <c r="V9" s="18">
        <v>2039</v>
      </c>
      <c r="W9" s="18">
        <v>2040</v>
      </c>
      <c r="X9" s="18">
        <v>2041</v>
      </c>
      <c r="Y9" s="18">
        <v>2042</v>
      </c>
      <c r="Z9" s="18">
        <v>2043</v>
      </c>
      <c r="AA9" s="18">
        <v>2044</v>
      </c>
      <c r="AB9" s="18">
        <v>2045</v>
      </c>
      <c r="AC9" s="18">
        <v>2046</v>
      </c>
      <c r="AD9" s="18">
        <v>2047</v>
      </c>
      <c r="AE9" s="18">
        <v>2048</v>
      </c>
      <c r="AF9" s="18">
        <v>2049</v>
      </c>
      <c r="AG9" s="18">
        <v>2050</v>
      </c>
    </row>
    <row r="10" spans="1:33">
      <c r="A10" s="19" t="s">
        <v>8</v>
      </c>
      <c r="B10" s="88">
        <f>SUM(Total_CargoDistance!$B10:$H10)*BCDTRTSY_freight!B2</f>
        <v>31578004600.644421</v>
      </c>
      <c r="C10" s="88">
        <f>SUM(Total_CargoDistance!$B10:$H10)*BCDTRTSY_freight!C2</f>
        <v>31712560772.469147</v>
      </c>
      <c r="D10" s="88">
        <f>SUM(Total_CargoDistance!$B10:$H10)*BCDTRTSY_freight!D2</f>
        <v>31847690297.917866</v>
      </c>
      <c r="E10" s="88">
        <f>SUM(Total_CargoDistance!$B10:$H10)*BCDTRTSY_freight!E2</f>
        <v>31983395620.092022</v>
      </c>
      <c r="F10" s="88">
        <f>SUM(Total_CargoDistance!$B10:$H10)*BCDTRTSY_freight!F2</f>
        <v>32119679192.503292</v>
      </c>
      <c r="G10" s="88">
        <f>SUM(Total_CargoDistance!$B10:$H10)*BCDTRTSY_freight!G2</f>
        <v>32256543479.11795</v>
      </c>
      <c r="H10" s="88">
        <f>SUM(Total_CargoDistance!$B10:$H10)*BCDTRTSY_freight!H2</f>
        <v>32393990954.401413</v>
      </c>
      <c r="I10" s="88">
        <f>SUM(Total_CargoDistance!$B10:$H10)*BCDTRTSY_freight!I2</f>
        <v>32532024103.362957</v>
      </c>
      <c r="J10" s="88">
        <f>SUM(Total_CargoDistance!$B10:$H10)*BCDTRTSY_freight!J2</f>
        <v>32670645421.600681</v>
      </c>
      <c r="K10" s="88">
        <f>SUM(Total_CargoDistance!$B10:$H10)*BCDTRTSY_freight!K2</f>
        <v>32809857415.346607</v>
      </c>
      <c r="L10" s="88">
        <f>SUM(Total_CargoDistance!$B10:$H10)*BCDTRTSY_freight!L2</f>
        <v>32949662601.511986</v>
      </c>
      <c r="M10" s="88">
        <f>SUM(Total_CargoDistance!$B10:$H10)*BCDTRTSY_freight!M2</f>
        <v>33090063507.732811</v>
      </c>
      <c r="N10" s="88">
        <f>SUM(Total_CargoDistance!$B10:$H10)*BCDTRTSY_freight!N2</f>
        <v>33231062672.415516</v>
      </c>
      <c r="O10" s="88">
        <f>SUM(Total_CargoDistance!$B10:$H10)*BCDTRTSY_freight!O2</f>
        <v>33372662644.782883</v>
      </c>
      <c r="P10" s="88">
        <f>SUM(Total_CargoDistance!$B10:$H10)*BCDTRTSY_freight!P2</f>
        <v>33514865984.920097</v>
      </c>
      <c r="Q10" s="88">
        <f>SUM(Total_CargoDistance!$B10:$H10)*BCDTRTSY_freight!Q2</f>
        <v>33657675263.821068</v>
      </c>
      <c r="R10" s="88">
        <f>SUM(Total_CargoDistance!$B10:$H10)*BCDTRTSY_freight!R2</f>
        <v>33801093063.434891</v>
      </c>
      <c r="S10" s="88">
        <f>SUM(Total_CargoDistance!$B10:$H10)*BCDTRTSY_freight!S2</f>
        <v>33945121976.712532</v>
      </c>
      <c r="T10" s="88">
        <f>SUM(Total_CargoDistance!$B10:$H10)*BCDTRTSY_freight!T2</f>
        <v>34089764607.653713</v>
      </c>
      <c r="U10" s="88">
        <f>SUM(Total_CargoDistance!$B10:$H10)*BCDTRTSY_freight!U2</f>
        <v>34235023571.353985</v>
      </c>
      <c r="V10" s="88">
        <f>SUM(Total_CargoDistance!$B10:$H10)*BCDTRTSY_freight!V2</f>
        <v>34380901494.05201</v>
      </c>
      <c r="W10" s="88">
        <f>SUM(Total_CargoDistance!$B10:$H10)*BCDTRTSY_freight!W2</f>
        <v>34527401013.177055</v>
      </c>
      <c r="X10" s="88">
        <f>SUM(Total_CargoDistance!$B10:$H10)*BCDTRTSY_freight!X2</f>
        <v>34674524777.396645</v>
      </c>
      <c r="Y10" s="88">
        <f>SUM(Total_CargoDistance!$B10:$H10)*BCDTRTSY_freight!Y2</f>
        <v>34822275446.664482</v>
      </c>
      <c r="Z10" s="88">
        <f>SUM(Total_CargoDistance!$B10:$H10)*BCDTRTSY_freight!Z2</f>
        <v>34970655692.268532</v>
      </c>
      <c r="AA10" s="88">
        <f>SUM(Total_CargoDistance!$B10:$H10)*BCDTRTSY_freight!AA2</f>
        <v>35119668196.879295</v>
      </c>
      <c r="AB10" s="88">
        <f>SUM(Total_CargoDistance!$B10:$H10)*BCDTRTSY_freight!AB2</f>
        <v>35269315654.598335</v>
      </c>
      <c r="AC10" s="88">
        <f>SUM(Total_CargoDistance!$B10:$H10)*BCDTRTSY_freight!AC2</f>
        <v>35419600771.006981</v>
      </c>
      <c r="AD10" s="88">
        <f>SUM(Total_CargoDistance!$B10:$H10)*BCDTRTSY_freight!AD2</f>
        <v>35570526263.21524</v>
      </c>
      <c r="AE10" s="88">
        <f>SUM(Total_CargoDistance!$B10:$H10)*BCDTRTSY_freight!AE2</f>
        <v>35722094859.910912</v>
      </c>
      <c r="AF10" s="88">
        <f>SUM(Total_CargoDistance!$B10:$H10)*BCDTRTSY_freight!AF2</f>
        <v>35874309301.408951</v>
      </c>
      <c r="AG10" s="88">
        <f>SUM(Total_CargoDistance!$B10:$H10)*BCDTRTSY_freight!AG2</f>
        <v>36027172339.700958</v>
      </c>
    </row>
    <row r="11" spans="1:33">
      <c r="A11" s="19" t="s">
        <v>9</v>
      </c>
      <c r="B11" s="88">
        <f>SUM(Total_CargoDistance!$B11:$H11)*BCDTRTSY_freight!B3</f>
        <v>413667211734.44104</v>
      </c>
      <c r="C11" s="88">
        <f>SUM(Total_CargoDistance!$B11:$H11)*BCDTRTSY_freight!C3</f>
        <v>423547019399.46954</v>
      </c>
      <c r="D11" s="88">
        <f>SUM(Total_CargoDistance!$B11:$H11)*BCDTRTSY_freight!D3</f>
        <v>433662791135.92804</v>
      </c>
      <c r="E11" s="88">
        <f>SUM(Total_CargoDistance!$B11:$H11)*BCDTRTSY_freight!E3</f>
        <v>444020162584.19476</v>
      </c>
      <c r="F11" s="88">
        <f>SUM(Total_CargoDistance!$B11:$H11)*BCDTRTSY_freight!F3</f>
        <v>454624903983.28516</v>
      </c>
      <c r="G11" s="88">
        <f>SUM(Total_CargoDistance!$B11:$H11)*BCDTRTSY_freight!G3</f>
        <v>465482923385.53436</v>
      </c>
      <c r="H11" s="88">
        <f>SUM(Total_CargoDistance!$B11:$H11)*BCDTRTSY_freight!H3</f>
        <v>476600269948.05713</v>
      </c>
      <c r="I11" s="88">
        <f>SUM(Total_CargoDistance!$B11:$H11)*BCDTRTSY_freight!I3</f>
        <v>487983137302.81934</v>
      </c>
      <c r="J11" s="88">
        <f>SUM(Total_CargoDistance!$B11:$H11)*BCDTRTSY_freight!J3</f>
        <v>499637867007.19843</v>
      </c>
      <c r="K11" s="88">
        <f>SUM(Total_CargoDistance!$B11:$H11)*BCDTRTSY_freight!K3</f>
        <v>511570952076.9552</v>
      </c>
      <c r="L11" s="88">
        <f>SUM(Total_CargoDistance!$B11:$H11)*BCDTRTSY_freight!L3</f>
        <v>523789040603.58575</v>
      </c>
      <c r="M11" s="88">
        <f>SUM(Total_CargoDistance!$B11:$H11)*BCDTRTSY_freight!M3</f>
        <v>536298939458.0672</v>
      </c>
      <c r="N11" s="88">
        <f>SUM(Total_CargoDistance!$B11:$H11)*BCDTRTSY_freight!N3</f>
        <v>549107618083.06281</v>
      </c>
      <c r="O11" s="88">
        <f>SUM(Total_CargoDistance!$B11:$H11)*BCDTRTSY_freight!O3</f>
        <v>562222212375.69751</v>
      </c>
      <c r="P11" s="88">
        <f>SUM(Total_CargoDistance!$B11:$H11)*BCDTRTSY_freight!P3</f>
        <v>575650028663.06763</v>
      </c>
      <c r="Q11" s="88">
        <f>SUM(Total_CargoDistance!$B11:$H11)*BCDTRTSY_freight!Q3</f>
        <v>589398547772.69983</v>
      </c>
      <c r="R11" s="88">
        <f>SUM(Total_CargoDistance!$B11:$H11)*BCDTRTSY_freight!R3</f>
        <v>603475429200.22668</v>
      </c>
      <c r="S11" s="88">
        <f>SUM(Total_CargoDistance!$B11:$H11)*BCDTRTSY_freight!S3</f>
        <v>617888515376.60046</v>
      </c>
      <c r="T11" s="88">
        <f>SUM(Total_CargoDistance!$B11:$H11)*BCDTRTSY_freight!T3</f>
        <v>632645836037.22302</v>
      </c>
      <c r="U11" s="88">
        <f>SUM(Total_CargoDistance!$B11:$H11)*BCDTRTSY_freight!U3</f>
        <v>647755612695.4259</v>
      </c>
      <c r="V11" s="88">
        <f>SUM(Total_CargoDistance!$B11:$H11)*BCDTRTSY_freight!V3</f>
        <v>663226263222.79199</v>
      </c>
      <c r="W11" s="88">
        <f>SUM(Total_CargoDistance!$B11:$H11)*BCDTRTSY_freight!W3</f>
        <v>679066406538.87195</v>
      </c>
      <c r="X11" s="88">
        <f>SUM(Total_CargoDistance!$B11:$H11)*BCDTRTSY_freight!X3</f>
        <v>695284867412.90674</v>
      </c>
      <c r="Y11" s="88">
        <f>SUM(Total_CargoDistance!$B11:$H11)*BCDTRTSY_freight!Y3</f>
        <v>711890681380.2323</v>
      </c>
      <c r="Z11" s="88">
        <f>SUM(Total_CargoDistance!$B11:$H11)*BCDTRTSY_freight!Z3</f>
        <v>728893099776.10437</v>
      </c>
      <c r="AA11" s="88">
        <f>SUM(Total_CargoDistance!$B11:$H11)*BCDTRTSY_freight!AA3</f>
        <v>746301594889.74976</v>
      </c>
      <c r="AB11" s="88">
        <f>SUM(Total_CargoDistance!$B11:$H11)*BCDTRTSY_freight!AB3</f>
        <v>764125865241.51294</v>
      </c>
      <c r="AC11" s="88">
        <f>SUM(Total_CargoDistance!$B11:$H11)*BCDTRTSY_freight!AC3</f>
        <v>782375840986.03979</v>
      </c>
      <c r="AD11" s="88">
        <f>SUM(Total_CargoDistance!$B11:$H11)*BCDTRTSY_freight!AD3</f>
        <v>801061689444.50842</v>
      </c>
      <c r="AE11" s="88">
        <f>SUM(Total_CargoDistance!$B11:$H11)*BCDTRTSY_freight!AE3</f>
        <v>820193820768.98779</v>
      </c>
      <c r="AF11" s="88">
        <f>SUM(Total_CargoDistance!$B11:$H11)*BCDTRTSY_freight!AF3</f>
        <v>839782893742.08203</v>
      </c>
      <c r="AG11" s="88">
        <f>SUM(Total_CargoDistance!$B11:$H11)*BCDTRTSY_freight!AG3</f>
        <v>859839821715.09033</v>
      </c>
    </row>
    <row r="12" spans="1:33">
      <c r="A12" s="19" t="s">
        <v>10</v>
      </c>
      <c r="B12" s="88">
        <f>SUM(Total_CargoDistance!$B12:$H12)*BCDTRTSY_freight!B4</f>
        <v>7677766150.9764786</v>
      </c>
      <c r="C12" s="88">
        <f>SUM(Total_CargoDistance!$B12:$H12)*BCDTRTSY_freight!C4</f>
        <v>6180192739.3496418</v>
      </c>
      <c r="D12" s="88">
        <f>SUM(Total_CargoDistance!$B12:$H12)*BCDTRTSY_freight!D4</f>
        <v>6771003846.483572</v>
      </c>
      <c r="E12" s="88">
        <f>SUM(Total_CargoDistance!$B12:$H12)*BCDTRTSY_freight!E4</f>
        <v>6960591954.185112</v>
      </c>
      <c r="F12" s="88">
        <f>SUM(Total_CargoDistance!$B12:$H12)*BCDTRTSY_freight!F4</f>
        <v>7155488528.9022951</v>
      </c>
      <c r="G12" s="88">
        <f>SUM(Total_CargoDistance!$B12:$H12)*BCDTRTSY_freight!G4</f>
        <v>7355842207.7115602</v>
      </c>
      <c r="H12" s="88">
        <f>SUM(Total_CargoDistance!$B12:$H12)*BCDTRTSY_freight!H4</f>
        <v>7561805789.5274839</v>
      </c>
      <c r="I12" s="88">
        <f>SUM(Total_CargoDistance!$B12:$H12)*BCDTRTSY_freight!I4</f>
        <v>7773536351.6342535</v>
      </c>
      <c r="J12" s="88">
        <f>SUM(Total_CargoDistance!$B12:$H12)*BCDTRTSY_freight!J4</f>
        <v>7991195369.4800138</v>
      </c>
      <c r="K12" s="88">
        <f>SUM(Total_CargoDistance!$B12:$H12)*BCDTRTSY_freight!K4</f>
        <v>8214948839.8254538</v>
      </c>
      <c r="L12" s="88">
        <f>SUM(Total_CargoDistance!$B12:$H12)*BCDTRTSY_freight!L4</f>
        <v>8444967407.3405666</v>
      </c>
      <c r="M12" s="88">
        <f>SUM(Total_CargoDistance!$B12:$H12)*BCDTRTSY_freight!M4</f>
        <v>8681426494.7461014</v>
      </c>
      <c r="N12" s="88">
        <f>SUM(Total_CargoDistance!$B12:$H12)*BCDTRTSY_freight!N4</f>
        <v>8924506436.5989933</v>
      </c>
      <c r="O12" s="88">
        <f>SUM(Total_CargoDistance!$B12:$H12)*BCDTRTSY_freight!O4</f>
        <v>9174392616.8237667</v>
      </c>
      <c r="P12" s="88">
        <f>SUM(Total_CargoDistance!$B12:$H12)*BCDTRTSY_freight!P4</f>
        <v>9431275610.0948315</v>
      </c>
      <c r="Q12" s="88">
        <f>SUM(Total_CargoDistance!$B12:$H12)*BCDTRTSY_freight!Q4</f>
        <v>9695351327.1774883</v>
      </c>
      <c r="R12" s="88">
        <f>SUM(Total_CargoDistance!$B12:$H12)*BCDTRTSY_freight!R4</f>
        <v>9966821164.3384571</v>
      </c>
      <c r="S12" s="88">
        <f>SUM(Total_CargoDistance!$B12:$H12)*BCDTRTSY_freight!S4</f>
        <v>10245892156.939936</v>
      </c>
      <c r="T12" s="88">
        <f>SUM(Total_CargoDistance!$B12:$H12)*BCDTRTSY_freight!T4</f>
        <v>10532777137.334253</v>
      </c>
      <c r="U12" s="88">
        <f>SUM(Total_CargoDistance!$B12:$H12)*BCDTRTSY_freight!U4</f>
        <v>10827694897.179611</v>
      </c>
      <c r="V12" s="88">
        <f>SUM(Total_CargoDistance!$B12:$H12)*BCDTRTSY_freight!V4</f>
        <v>11130870354.30064</v>
      </c>
      <c r="W12" s="88">
        <f>SUM(Total_CargoDistance!$B12:$H12)*BCDTRTSY_freight!W4</f>
        <v>11442534724.221058</v>
      </c>
      <c r="X12" s="88">
        <f>SUM(Total_CargoDistance!$B12:$H12)*BCDTRTSY_freight!X4</f>
        <v>11762925696.499249</v>
      </c>
      <c r="Y12" s="88">
        <f>SUM(Total_CargoDistance!$B12:$H12)*BCDTRTSY_freight!Y4</f>
        <v>12092287616.001226</v>
      </c>
      <c r="Z12" s="88">
        <f>SUM(Total_CargoDistance!$B12:$H12)*BCDTRTSY_freight!Z4</f>
        <v>12430871669.249262</v>
      </c>
      <c r="AA12" s="88">
        <f>SUM(Total_CargoDistance!$B12:$H12)*BCDTRTSY_freight!AA4</f>
        <v>12778936075.988241</v>
      </c>
      <c r="AB12" s="88">
        <f>SUM(Total_CargoDistance!$B12:$H12)*BCDTRTSY_freight!AB4</f>
        <v>13136746286.115911</v>
      </c>
      <c r="AC12" s="88">
        <f>SUM(Total_CargoDistance!$B12:$H12)*BCDTRTSY_freight!AC4</f>
        <v>13504575182.127157</v>
      </c>
      <c r="AD12" s="88">
        <f>SUM(Total_CargoDistance!$B12:$H12)*BCDTRTSY_freight!AD4</f>
        <v>13882703287.226719</v>
      </c>
      <c r="AE12" s="88">
        <f>SUM(Total_CargoDistance!$B12:$H12)*BCDTRTSY_freight!AE4</f>
        <v>14271418979.269068</v>
      </c>
      <c r="AF12" s="88">
        <f>SUM(Total_CargoDistance!$B12:$H12)*BCDTRTSY_freight!AF4</f>
        <v>14271418979.269068</v>
      </c>
      <c r="AG12" s="88">
        <f>SUM(Total_CargoDistance!$B12:$H12)*BCDTRTSY_freight!AG4</f>
        <v>14271418979.269068</v>
      </c>
    </row>
    <row r="13" spans="1:33">
      <c r="A13" s="21" t="s">
        <v>11</v>
      </c>
      <c r="B13" s="88">
        <f>SUM(Total_CargoDistance!$B13:$H13)*BCDTRTSY_freight!B5</f>
        <v>4894857367.0575829</v>
      </c>
      <c r="C13" s="88">
        <f>SUM(Total_CargoDistance!$B13:$H13)*BCDTRTSY_freight!C5</f>
        <v>4694901760.2246304</v>
      </c>
      <c r="D13" s="88">
        <f>SUM(Total_CargoDistance!$B13:$H13)*BCDTRTSY_freight!D5</f>
        <v>4476511840.29072</v>
      </c>
      <c r="E13" s="88">
        <f>SUM(Total_CargoDistance!$B13:$H13)*BCDTRTSY_freight!E5</f>
        <v>4326716295.4290791</v>
      </c>
      <c r="F13" s="88">
        <f>SUM(Total_CargoDistance!$B13:$H13)*BCDTRTSY_freight!F5</f>
        <v>4181933292.9354572</v>
      </c>
      <c r="G13" s="88">
        <f>SUM(Total_CargoDistance!$B13:$H13)*BCDTRTSY_freight!G5</f>
        <v>4041995100.311439</v>
      </c>
      <c r="H13" s="88">
        <f>SUM(Total_CargoDistance!$B13:$H13)*BCDTRTSY_freight!H5</f>
        <v>3906739597.8173561</v>
      </c>
      <c r="I13" s="88">
        <f>SUM(Total_CargoDistance!$B13:$H13)*BCDTRTSY_freight!I5</f>
        <v>3776010090.6550131</v>
      </c>
      <c r="J13" s="88">
        <f>SUM(Total_CargoDistance!$B13:$H13)*BCDTRTSY_freight!J5</f>
        <v>3649655127.4352603</v>
      </c>
      <c r="K13" s="88">
        <f>SUM(Total_CargoDistance!$B13:$H13)*BCDTRTSY_freight!K5</f>
        <v>3527528324.7201042</v>
      </c>
      <c r="L13" s="88">
        <f>SUM(Total_CargoDistance!$B13:$H13)*BCDTRTSY_freight!L5</f>
        <v>3409488197.4360886</v>
      </c>
      <c r="M13" s="88">
        <f>SUM(Total_CargoDistance!$B13:$H13)*BCDTRTSY_freight!M5</f>
        <v>3295397994.9624805</v>
      </c>
      <c r="N13" s="88">
        <f>SUM(Total_CargoDistance!$B13:$H13)*BCDTRTSY_freight!N5</f>
        <v>3185125542.7043614</v>
      </c>
      <c r="O13" s="88">
        <f>SUM(Total_CargoDistance!$B13:$H13)*BCDTRTSY_freight!O5</f>
        <v>3078543088.9670911</v>
      </c>
      <c r="P13" s="88">
        <f>SUM(Total_CargoDistance!$B13:$H13)*BCDTRTSY_freight!P5</f>
        <v>2975527156.9547424</v>
      </c>
      <c r="Q13" s="88">
        <f>SUM(Total_CargoDistance!$B13:$H13)*BCDTRTSY_freight!Q5</f>
        <v>2875958401.7210469</v>
      </c>
      <c r="R13" s="88">
        <f>SUM(Total_CargoDistance!$B13:$H13)*BCDTRTSY_freight!R5</f>
        <v>2779721471.9071321</v>
      </c>
      <c r="S13" s="88">
        <f>SUM(Total_CargoDistance!$B13:$H13)*BCDTRTSY_freight!S5</f>
        <v>2686704876.1058598</v>
      </c>
      <c r="T13" s="88">
        <f>SUM(Total_CargoDistance!$B13:$H13)*BCDTRTSY_freight!T5</f>
        <v>2596800853.6979651</v>
      </c>
      <c r="U13" s="88">
        <f>SUM(Total_CargoDistance!$B13:$H13)*BCDTRTSY_freight!U5</f>
        <v>2509905250.0103407</v>
      </c>
      <c r="V13" s="88">
        <f>SUM(Total_CargoDistance!$B13:$H13)*BCDTRTSY_freight!V5</f>
        <v>2425917395.6518512</v>
      </c>
      <c r="W13" s="88">
        <f>SUM(Total_CargoDistance!$B13:$H13)*BCDTRTSY_freight!W5</f>
        <v>2344739989.8868747</v>
      </c>
      <c r="X13" s="88">
        <f>SUM(Total_CargoDistance!$B13:$H13)*BCDTRTSY_freight!X5</f>
        <v>2266278987.911468</v>
      </c>
      <c r="Y13" s="88">
        <f>SUM(Total_CargoDistance!$B13:$H13)*BCDTRTSY_freight!Y5</f>
        <v>2190443491.901557</v>
      </c>
      <c r="Z13" s="88">
        <f>SUM(Total_CargoDistance!$B13:$H13)*BCDTRTSY_freight!Z5</f>
        <v>2117145645.7069364</v>
      </c>
      <c r="AA13" s="88">
        <f>SUM(Total_CargoDistance!$B13:$H13)*BCDTRTSY_freight!AA5</f>
        <v>2046300533.0690742</v>
      </c>
      <c r="AB13" s="88">
        <f>SUM(Total_CargoDistance!$B13:$H13)*BCDTRTSY_freight!AB5</f>
        <v>1977826079.2448125</v>
      </c>
      <c r="AC13" s="88">
        <f>SUM(Total_CargoDistance!$B13:$H13)*BCDTRTSY_freight!AC5</f>
        <v>1911642955.9219892</v>
      </c>
      <c r="AD13" s="88">
        <f>SUM(Total_CargoDistance!$B13:$H13)*BCDTRTSY_freight!AD5</f>
        <v>1847674489.3168266</v>
      </c>
      <c r="AE13" s="88">
        <f>SUM(Total_CargoDistance!$B13:$H13)*BCDTRTSY_freight!AE5</f>
        <v>1785846571.346617</v>
      </c>
      <c r="AF13" s="88">
        <f>SUM(Total_CargoDistance!$B13:$H13)*BCDTRTSY_freight!AF5</f>
        <v>1726087573.7747965</v>
      </c>
      <c r="AG13" s="88">
        <f>SUM(Total_CargoDistance!$B13:$H13)*BCDTRTSY_freight!AG5</f>
        <v>1668328265.2289464</v>
      </c>
    </row>
    <row r="14" spans="1:33">
      <c r="A14" s="21" t="s">
        <v>12</v>
      </c>
      <c r="B14" s="88">
        <f>SUM(Total_CargoDistance!$B14:$H14)*BCDTRTSY_freight!B6</f>
        <v>7580809741167.0957</v>
      </c>
      <c r="C14" s="88">
        <f>SUM(Total_CargoDistance!$B14:$H14)*BCDTRTSY_freight!C6</f>
        <v>6939082293543.0723</v>
      </c>
      <c r="D14" s="88">
        <f>SUM(Total_CargoDistance!$B14:$H14)*BCDTRTSY_freight!D6</f>
        <v>7258680200518.4609</v>
      </c>
      <c r="E14" s="88">
        <f>SUM(Total_CargoDistance!$B14:$H14)*BCDTRTSY_freight!E6</f>
        <v>7592998039874.2588</v>
      </c>
      <c r="F14" s="88">
        <f>SUM(Total_CargoDistance!$B14:$H14)*BCDTRTSY_freight!F6</f>
        <v>7638556028113.5039</v>
      </c>
      <c r="G14" s="88">
        <f>SUM(Total_CargoDistance!$B14:$H14)*BCDTRTSY_freight!G6</f>
        <v>7684387364282.1865</v>
      </c>
      <c r="H14" s="88">
        <f>SUM(Total_CargoDistance!$B14:$H14)*BCDTRTSY_freight!H6</f>
        <v>7730493688467.8799</v>
      </c>
      <c r="I14" s="88">
        <f>SUM(Total_CargoDistance!$B14:$H14)*BCDTRTSY_freight!I6</f>
        <v>7776876650598.6865</v>
      </c>
      <c r="J14" s="88">
        <f>SUM(Total_CargoDistance!$B14:$H14)*BCDTRTSY_freight!J6</f>
        <v>7823537910502.2783</v>
      </c>
      <c r="K14" s="88">
        <f>SUM(Total_CargoDistance!$B14:$H14)*BCDTRTSY_freight!K6</f>
        <v>7870479137965.293</v>
      </c>
      <c r="L14" s="88">
        <f>SUM(Total_CargoDistance!$B14:$H14)*BCDTRTSY_freight!L6</f>
        <v>7917702012793.084</v>
      </c>
      <c r="M14" s="88">
        <f>SUM(Total_CargoDistance!$B14:$H14)*BCDTRTSY_freight!M6</f>
        <v>7965208224869.8418</v>
      </c>
      <c r="N14" s="88">
        <f>SUM(Total_CargoDistance!$B14:$H14)*BCDTRTSY_freight!N6</f>
        <v>8012999474219.0605</v>
      </c>
      <c r="O14" s="88">
        <f>SUM(Total_CargoDistance!$B14:$H14)*BCDTRTSY_freight!O6</f>
        <v>8061077471064.375</v>
      </c>
      <c r="P14" s="88">
        <f>SUM(Total_CargoDistance!$B14:$H14)*BCDTRTSY_freight!P6</f>
        <v>8109443935890.7607</v>
      </c>
      <c r="Q14" s="88">
        <f>SUM(Total_CargoDistance!$B14:$H14)*BCDTRTSY_freight!Q6</f>
        <v>8158100599506.1045</v>
      </c>
      <c r="R14" s="88">
        <f>SUM(Total_CargoDistance!$B14:$H14)*BCDTRTSY_freight!R6</f>
        <v>8207049203103.1426</v>
      </c>
      <c r="S14" s="88">
        <f>SUM(Total_CargoDistance!$B14:$H14)*BCDTRTSY_freight!S6</f>
        <v>8256291498321.7607</v>
      </c>
      <c r="T14" s="88">
        <f>SUM(Total_CargoDistance!$B14:$H14)*BCDTRTSY_freight!T6</f>
        <v>8305829247311.6914</v>
      </c>
      <c r="U14" s="88">
        <f>SUM(Total_CargoDistance!$B14:$H14)*BCDTRTSY_freight!U6</f>
        <v>8355664222795.5625</v>
      </c>
      <c r="V14" s="88">
        <f>SUM(Total_CargoDistance!$B14:$H14)*BCDTRTSY_freight!V6</f>
        <v>8405798208132.3359</v>
      </c>
      <c r="W14" s="88">
        <f>SUM(Total_CargoDistance!$B14:$H14)*BCDTRTSY_freight!W6</f>
        <v>8456232997381.1309</v>
      </c>
      <c r="X14" s="88">
        <f>SUM(Total_CargoDistance!$B14:$H14)*BCDTRTSY_freight!X6</f>
        <v>8506970395365.417</v>
      </c>
      <c r="Y14" s="88">
        <f>SUM(Total_CargoDistance!$B14:$H14)*BCDTRTSY_freight!Y6</f>
        <v>8558012217737.6094</v>
      </c>
      <c r="Z14" s="88">
        <f>SUM(Total_CargoDistance!$B14:$H14)*BCDTRTSY_freight!Z6</f>
        <v>8609360291044.0352</v>
      </c>
      <c r="AA14" s="88">
        <f>SUM(Total_CargoDistance!$B14:$H14)*BCDTRTSY_freight!AA6</f>
        <v>8661016452790.2988</v>
      </c>
      <c r="AB14" s="88">
        <f>SUM(Total_CargoDistance!$B14:$H14)*BCDTRTSY_freight!AB6</f>
        <v>8712982551507.04</v>
      </c>
      <c r="AC14" s="88">
        <f>SUM(Total_CargoDistance!$B14:$H14)*BCDTRTSY_freight!AC6</f>
        <v>8765260446816.083</v>
      </c>
      <c r="AD14" s="88">
        <f>SUM(Total_CargoDistance!$B14:$H14)*BCDTRTSY_freight!AD6</f>
        <v>8817852009496.9785</v>
      </c>
      <c r="AE14" s="88">
        <f>SUM(Total_CargoDistance!$B14:$H14)*BCDTRTSY_freight!AE6</f>
        <v>8870759121553.9609</v>
      </c>
      <c r="AF14" s="88">
        <f>SUM(Total_CargoDistance!$B14:$H14)*BCDTRTSY_freight!AF6</f>
        <v>8923983676283.2852</v>
      </c>
      <c r="AG14" s="88">
        <f>SUM(Total_CargoDistance!$B14:$H14)*BCDTRTSY_freight!AG6</f>
        <v>8977527578340.9863</v>
      </c>
    </row>
    <row r="15" spans="1:33">
      <c r="A15" s="19" t="s">
        <v>13</v>
      </c>
      <c r="B15" s="88">
        <f>SUM(Total_CargoDistance!$B15:$H15)*BCDTRTSY_freight!B7</f>
        <v>62833737.995272994</v>
      </c>
      <c r="C15" s="88">
        <f>SUM(Total_CargoDistance!$B15:$H15)*BCDTRTSY_freight!C7</f>
        <v>62833737.995272994</v>
      </c>
      <c r="D15" s="88">
        <f>SUM(Total_CargoDistance!$B15:$H15)*BCDTRTSY_freight!D7</f>
        <v>62833737.995272994</v>
      </c>
      <c r="E15" s="88">
        <f>SUM(Total_CargoDistance!$B15:$H15)*BCDTRTSY_freight!E7</f>
        <v>62833737.995272994</v>
      </c>
      <c r="F15" s="88">
        <f>SUM(Total_CargoDistance!$B15:$H15)*BCDTRTSY_freight!F7</f>
        <v>62833737.995272994</v>
      </c>
      <c r="G15" s="88">
        <f>SUM(Total_CargoDistance!$B15:$H15)*BCDTRTSY_freight!G7</f>
        <v>62833737.995272994</v>
      </c>
      <c r="H15" s="88">
        <f>SUM(Total_CargoDistance!$B15:$H15)*BCDTRTSY_freight!H7</f>
        <v>62833737.995272994</v>
      </c>
      <c r="I15" s="88">
        <f>SUM(Total_CargoDistance!$B15:$H15)*BCDTRTSY_freight!I7</f>
        <v>62833737.995272994</v>
      </c>
      <c r="J15" s="88">
        <f>SUM(Total_CargoDistance!$B15:$H15)*BCDTRTSY_freight!J7</f>
        <v>62833737.995272994</v>
      </c>
      <c r="K15" s="88">
        <f>SUM(Total_CargoDistance!$B15:$H15)*BCDTRTSY_freight!K7</f>
        <v>62833737.995272994</v>
      </c>
      <c r="L15" s="88">
        <f>SUM(Total_CargoDistance!$B15:$H15)*BCDTRTSY_freight!L7</f>
        <v>62833737.995272994</v>
      </c>
      <c r="M15" s="88">
        <f>SUM(Total_CargoDistance!$B15:$H15)*BCDTRTSY_freight!M7</f>
        <v>62833737.995272994</v>
      </c>
      <c r="N15" s="88">
        <f>SUM(Total_CargoDistance!$B15:$H15)*BCDTRTSY_freight!N7</f>
        <v>62833737.995272994</v>
      </c>
      <c r="O15" s="88">
        <f>SUM(Total_CargoDistance!$B15:$H15)*BCDTRTSY_freight!O7</f>
        <v>62833737.995272994</v>
      </c>
      <c r="P15" s="88">
        <f>SUM(Total_CargoDistance!$B15:$H15)*BCDTRTSY_freight!P7</f>
        <v>62833737.995272994</v>
      </c>
      <c r="Q15" s="88">
        <f>SUM(Total_CargoDistance!$B15:$H15)*BCDTRTSY_freight!Q7</f>
        <v>62833737.995272994</v>
      </c>
      <c r="R15" s="88">
        <f>SUM(Total_CargoDistance!$B15:$H15)*BCDTRTSY_freight!R7</f>
        <v>62833737.995272994</v>
      </c>
      <c r="S15" s="88">
        <f>SUM(Total_CargoDistance!$B15:$H15)*BCDTRTSY_freight!S7</f>
        <v>62833737.995272994</v>
      </c>
      <c r="T15" s="88">
        <f>SUM(Total_CargoDistance!$B15:$H15)*BCDTRTSY_freight!T7</f>
        <v>62833737.995272994</v>
      </c>
      <c r="U15" s="88">
        <f>SUM(Total_CargoDistance!$B15:$H15)*BCDTRTSY_freight!U7</f>
        <v>62833737.995272994</v>
      </c>
      <c r="V15" s="88">
        <f>SUM(Total_CargoDistance!$B15:$H15)*BCDTRTSY_freight!V7</f>
        <v>62833737.995272994</v>
      </c>
      <c r="W15" s="88">
        <f>SUM(Total_CargoDistance!$B15:$H15)*BCDTRTSY_freight!W7</f>
        <v>62833737.995272994</v>
      </c>
      <c r="X15" s="88">
        <f>SUM(Total_CargoDistance!$B15:$H15)*BCDTRTSY_freight!X7</f>
        <v>62833737.995272994</v>
      </c>
      <c r="Y15" s="88">
        <f>SUM(Total_CargoDistance!$B15:$H15)*BCDTRTSY_freight!Y7</f>
        <v>62833737.995272994</v>
      </c>
      <c r="Z15" s="88">
        <f>SUM(Total_CargoDistance!$B15:$H15)*BCDTRTSY_freight!Z7</f>
        <v>62833737.995272994</v>
      </c>
      <c r="AA15" s="88">
        <f>SUM(Total_CargoDistance!$B15:$H15)*BCDTRTSY_freight!AA7</f>
        <v>62833737.995272994</v>
      </c>
      <c r="AB15" s="88">
        <f>SUM(Total_CargoDistance!$B15:$H15)*BCDTRTSY_freight!AB7</f>
        <v>62833737.995272994</v>
      </c>
      <c r="AC15" s="88">
        <f>SUM(Total_CargoDistance!$B15:$H15)*BCDTRTSY_freight!AC7</f>
        <v>62833737.995272994</v>
      </c>
      <c r="AD15" s="88">
        <f>SUM(Total_CargoDistance!$B15:$H15)*BCDTRTSY_freight!AD7</f>
        <v>62833737.995272994</v>
      </c>
      <c r="AE15" s="88">
        <f>SUM(Total_CargoDistance!$B15:$H15)*BCDTRTSY_freight!AE7</f>
        <v>62833737.995272994</v>
      </c>
      <c r="AF15" s="88">
        <f>SUM(Total_CargoDistance!$B15:$H15)*BCDTRTSY_freight!AF7</f>
        <v>62833737.995272994</v>
      </c>
      <c r="AG15" s="88">
        <f>SUM(Total_CargoDistance!$B15:$H15)*BCDTRTSY_freight!AG7</f>
        <v>62833737.995272994</v>
      </c>
    </row>
    <row r="16" spans="1:33">
      <c r="C16" s="51"/>
      <c r="D16" s="51"/>
      <c r="E16" s="51"/>
      <c r="F16" s="51"/>
      <c r="G16" s="51"/>
      <c r="H16" s="51"/>
      <c r="I16" s="5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6D46A-2949-41D8-A639-3AC1063F138A}">
  <dimension ref="B1:R485"/>
  <sheetViews>
    <sheetView topLeftCell="A13" workbookViewId="0">
      <selection activeCell="K31" sqref="K31"/>
    </sheetView>
  </sheetViews>
  <sheetFormatPr defaultRowHeight="14.5"/>
  <cols>
    <col min="1" max="1" width="10.1796875" bestFit="1" customWidth="1"/>
    <col min="2" max="2" width="23.1796875" bestFit="1" customWidth="1"/>
    <col min="3" max="3" width="22" bestFit="1" customWidth="1"/>
    <col min="4" max="4" width="18.26953125" bestFit="1" customWidth="1"/>
    <col min="5" max="5" width="25.26953125" bestFit="1" customWidth="1"/>
    <col min="6" max="6" width="15.81640625" customWidth="1"/>
    <col min="7" max="7" width="20.54296875" bestFit="1" customWidth="1"/>
    <col min="8" max="8" width="11.7265625" bestFit="1" customWidth="1"/>
    <col min="9" max="9" width="16.81640625" bestFit="1" customWidth="1"/>
    <col min="11" max="11" width="22" bestFit="1" customWidth="1"/>
    <col min="12" max="12" width="20.7265625" bestFit="1" customWidth="1"/>
    <col min="13" max="13" width="17.26953125" bestFit="1" customWidth="1"/>
    <col min="14" max="14" width="14.7265625" bestFit="1" customWidth="1"/>
    <col min="15" max="15" width="12.453125" bestFit="1" customWidth="1"/>
    <col min="16" max="16" width="19.26953125" bestFit="1" customWidth="1"/>
    <col min="17" max="17" width="10.81640625" bestFit="1" customWidth="1"/>
    <col min="18" max="18" width="15.81640625" bestFit="1" customWidth="1"/>
  </cols>
  <sheetData>
    <row r="1" spans="2:18">
      <c r="B1" s="1" t="s">
        <v>243</v>
      </c>
      <c r="C1" s="18" t="s">
        <v>197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K1" s="18" t="s">
        <v>244</v>
      </c>
      <c r="L1" s="18" t="s">
        <v>245</v>
      </c>
    </row>
    <row r="2" spans="2:18">
      <c r="B2" s="17" t="s">
        <v>47</v>
      </c>
      <c r="C2" s="61">
        <f>E122+E125</f>
        <v>119453</v>
      </c>
      <c r="D2" s="61">
        <f>E173+E176</f>
        <v>35580</v>
      </c>
      <c r="E2" s="61">
        <f>E54+E57</f>
        <v>11392008</v>
      </c>
      <c r="F2" s="61">
        <f>E71+E74</f>
        <v>6539104</v>
      </c>
      <c r="G2" s="61">
        <f>E207+E210+E224+E227+E261</f>
        <v>658115</v>
      </c>
      <c r="H2" s="61">
        <f>E88+E91</f>
        <v>1856978</v>
      </c>
      <c r="I2" s="61">
        <f>E292+E295</f>
        <v>10906</v>
      </c>
      <c r="K2">
        <v>13826382</v>
      </c>
      <c r="L2">
        <v>5499692</v>
      </c>
    </row>
    <row r="3" spans="2:18">
      <c r="B3" s="17" t="s">
        <v>48</v>
      </c>
      <c r="C3" s="61">
        <f>E128+E131</f>
        <v>15509</v>
      </c>
      <c r="D3" s="61">
        <f>E179+E182</f>
        <v>1360</v>
      </c>
      <c r="E3" s="61">
        <f>E60+E63</f>
        <v>18476</v>
      </c>
      <c r="F3" s="61">
        <f>E77+E80</f>
        <v>3453020</v>
      </c>
      <c r="H3" s="61">
        <f>E94+E97</f>
        <v>122429</v>
      </c>
      <c r="K3">
        <v>3318519</v>
      </c>
      <c r="L3">
        <v>401565</v>
      </c>
    </row>
    <row r="4" spans="2:18">
      <c r="B4" s="17"/>
      <c r="C4" s="61"/>
      <c r="D4" s="61"/>
      <c r="E4" s="61"/>
      <c r="F4" s="61"/>
      <c r="H4" s="61"/>
    </row>
    <row r="5" spans="2:18">
      <c r="B5" s="1" t="s">
        <v>243</v>
      </c>
      <c r="C5" s="18" t="s">
        <v>197</v>
      </c>
      <c r="D5" s="18" t="s">
        <v>2</v>
      </c>
      <c r="E5" s="18" t="s">
        <v>3</v>
      </c>
      <c r="F5" s="18" t="s">
        <v>4</v>
      </c>
      <c r="G5" s="18" t="s">
        <v>5</v>
      </c>
      <c r="H5" s="18" t="s">
        <v>6</v>
      </c>
      <c r="I5" s="18" t="s">
        <v>7</v>
      </c>
    </row>
    <row r="6" spans="2:18">
      <c r="B6" s="17" t="s">
        <v>246</v>
      </c>
      <c r="C6" s="61">
        <f>C2*$K$2/SUM($K$2:$L$2)</f>
        <v>85459.820191416016</v>
      </c>
      <c r="D6" s="61">
        <f t="shared" ref="D6:I6" si="0">D2*$K$2/SUM($K$2:$L$2)</f>
        <v>25454.868462161532</v>
      </c>
      <c r="E6" s="61">
        <f t="shared" si="0"/>
        <v>8150142.359749632</v>
      </c>
      <c r="F6" s="61">
        <f t="shared" si="0"/>
        <v>4678247.1101853382</v>
      </c>
      <c r="G6" s="61">
        <f t="shared" si="0"/>
        <v>470832.79252319946</v>
      </c>
      <c r="H6" s="61">
        <f t="shared" si="0"/>
        <v>1328530.9366815009</v>
      </c>
      <c r="I6" s="61">
        <f t="shared" si="0"/>
        <v>7802.4394448660396</v>
      </c>
    </row>
    <row r="7" spans="2:18">
      <c r="B7" s="17" t="s">
        <v>247</v>
      </c>
      <c r="C7" s="61">
        <f>C2*$L$2/SUM($K$2:$L$2)</f>
        <v>33993.179808583991</v>
      </c>
      <c r="D7" s="61">
        <f t="shared" ref="D7:I7" si="1">D2*$L$2/SUM($K$2:$L$2)</f>
        <v>10125.131537838466</v>
      </c>
      <c r="E7" s="61">
        <f t="shared" si="1"/>
        <v>3241865.6402503685</v>
      </c>
      <c r="F7" s="61">
        <f t="shared" si="1"/>
        <v>1860856.8898146618</v>
      </c>
      <c r="G7" s="61">
        <f t="shared" si="1"/>
        <v>187282.20747680051</v>
      </c>
      <c r="H7" s="61">
        <f t="shared" si="1"/>
        <v>528447.06331849913</v>
      </c>
      <c r="I7" s="61">
        <f t="shared" si="1"/>
        <v>3103.5605551339604</v>
      </c>
    </row>
    <row r="8" spans="2:18">
      <c r="B8" s="17" t="s">
        <v>248</v>
      </c>
      <c r="C8" s="61">
        <f>C3*$K$3/SUM($K$3:$L$3)</f>
        <v>13834.878774511544</v>
      </c>
      <c r="D8" s="61">
        <f t="shared" ref="D8:I8" si="2">D3*$K$3/SUM($K$3:$L$3)</f>
        <v>1213.1946052831065</v>
      </c>
      <c r="E8" s="61">
        <f t="shared" si="2"/>
        <v>16481.605534713734</v>
      </c>
      <c r="F8" s="61">
        <f t="shared" si="2"/>
        <v>3080283.2617166708</v>
      </c>
      <c r="G8" s="61">
        <f t="shared" si="2"/>
        <v>0</v>
      </c>
      <c r="H8" s="61">
        <f t="shared" si="2"/>
        <v>109213.38406632753</v>
      </c>
      <c r="I8" s="61">
        <f t="shared" si="2"/>
        <v>0</v>
      </c>
    </row>
    <row r="9" spans="2:18">
      <c r="B9" s="17" t="s">
        <v>249</v>
      </c>
      <c r="C9" s="61">
        <f>C3*$L$3/SUM($K$3:$L$3)</f>
        <v>1674.1212254884567</v>
      </c>
      <c r="D9" s="61">
        <f t="shared" ref="D9:I9" si="3">D3*$L$3/SUM($K$3:$L$3)</f>
        <v>146.80539471689349</v>
      </c>
      <c r="E9" s="61">
        <f t="shared" si="3"/>
        <v>1994.3944652862676</v>
      </c>
      <c r="F9" s="61">
        <f t="shared" si="3"/>
        <v>372736.73828332906</v>
      </c>
      <c r="G9" s="61">
        <f t="shared" si="3"/>
        <v>0</v>
      </c>
      <c r="H9" s="61">
        <f t="shared" si="3"/>
        <v>13215.615933672465</v>
      </c>
      <c r="I9" s="61">
        <f t="shared" si="3"/>
        <v>0</v>
      </c>
    </row>
    <row r="10" spans="2:18">
      <c r="B10" s="17"/>
      <c r="C10" s="61"/>
      <c r="D10" s="61"/>
      <c r="E10" s="61"/>
      <c r="F10" s="61"/>
      <c r="H10" s="61"/>
    </row>
    <row r="11" spans="2:18">
      <c r="B11" s="1" t="s">
        <v>250</v>
      </c>
      <c r="C11" s="18" t="s">
        <v>197</v>
      </c>
      <c r="D11" s="18" t="s">
        <v>2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  <c r="L11" s="18" t="s">
        <v>222</v>
      </c>
    </row>
    <row r="12" spans="2:18">
      <c r="B12" s="17" t="s">
        <v>246</v>
      </c>
      <c r="C12" s="75">
        <f>$L$12*C6/SUM($C$6:$I$7)</f>
        <v>1090611923.6106803</v>
      </c>
      <c r="D12" s="75">
        <f t="shared" ref="D12:I12" si="4">$L$12*D6/SUM($C$6:$I$7)</f>
        <v>324847197.15761006</v>
      </c>
      <c r="E12" s="75">
        <f t="shared" si="4"/>
        <v>104009608454.10545</v>
      </c>
      <c r="F12" s="75">
        <f t="shared" si="4"/>
        <v>59702349812.313583</v>
      </c>
      <c r="G12" s="75">
        <f t="shared" si="4"/>
        <v>6008623191.6070986</v>
      </c>
      <c r="H12" s="75">
        <f t="shared" si="4"/>
        <v>16954302936.575171</v>
      </c>
      <c r="I12" s="75">
        <f t="shared" si="4"/>
        <v>99572330.865680054</v>
      </c>
      <c r="K12" t="s">
        <v>240</v>
      </c>
      <c r="L12" s="78">
        <f>(246980201+16065637)*1000</f>
        <v>263045838000</v>
      </c>
    </row>
    <row r="13" spans="2:18">
      <c r="B13" s="17" t="s">
        <v>247</v>
      </c>
      <c r="C13" s="75">
        <f t="shared" ref="C13:I13" si="5">$L$12*C7/SUM($C$6:$I$7)</f>
        <v>433810498.75421274</v>
      </c>
      <c r="D13" s="75">
        <f t="shared" si="5"/>
        <v>129213812.50931235</v>
      </c>
      <c r="E13" s="75">
        <f t="shared" si="5"/>
        <v>41371691563.14183</v>
      </c>
      <c r="F13" s="75">
        <f t="shared" si="5"/>
        <v>23747682918.35004</v>
      </c>
      <c r="G13" s="75">
        <f t="shared" si="5"/>
        <v>2390037892.6241174</v>
      </c>
      <c r="H13" s="75">
        <f t="shared" si="5"/>
        <v>6743878783.7526093</v>
      </c>
      <c r="I13" s="75">
        <f t="shared" si="5"/>
        <v>39606684.632562131</v>
      </c>
      <c r="L13" s="78"/>
    </row>
    <row r="14" spans="2:18">
      <c r="B14" s="17" t="s">
        <v>248</v>
      </c>
      <c r="C14" s="75">
        <f>$L$14*C8/SUM($C$8:$I$9)</f>
        <v>264291337.68481907</v>
      </c>
      <c r="D14" s="75">
        <f t="shared" ref="D14:I14" si="6">$L$14*D8/SUM($C$8:$I$9)</f>
        <v>23175976.481485195</v>
      </c>
      <c r="E14" s="75">
        <f t="shared" si="6"/>
        <v>314852456.96464747</v>
      </c>
      <c r="F14" s="75">
        <f t="shared" si="6"/>
        <v>58843463463.307358</v>
      </c>
      <c r="G14" s="75">
        <f t="shared" si="6"/>
        <v>0</v>
      </c>
      <c r="H14" s="75">
        <f t="shared" si="6"/>
        <v>2086332076.9498169</v>
      </c>
      <c r="I14" s="75">
        <f t="shared" si="6"/>
        <v>0</v>
      </c>
      <c r="K14" t="s">
        <v>241</v>
      </c>
      <c r="L14" s="78">
        <f>(65018813+3959137)*1000</f>
        <v>68977950000</v>
      </c>
    </row>
    <row r="15" spans="2:18">
      <c r="B15" s="17" t="s">
        <v>249</v>
      </c>
      <c r="C15" s="75">
        <f t="shared" ref="C15:I15" si="7">$L$14*C9/SUM($C$8:$I$9)</f>
        <v>31981179.260207452</v>
      </c>
      <c r="D15" s="75">
        <f t="shared" si="7"/>
        <v>2804462.1699582259</v>
      </c>
      <c r="E15" s="75">
        <f t="shared" si="7"/>
        <v>38099443.420697197</v>
      </c>
      <c r="F15" s="75">
        <f t="shared" si="7"/>
        <v>7120488207.4332008</v>
      </c>
      <c r="G15" s="75">
        <f t="shared" si="7"/>
        <v>0</v>
      </c>
      <c r="H15" s="75">
        <f t="shared" si="7"/>
        <v>252461396.32780564</v>
      </c>
      <c r="I15" s="75">
        <f t="shared" si="7"/>
        <v>0</v>
      </c>
      <c r="L15" s="78"/>
    </row>
    <row r="16" spans="2:18">
      <c r="B16" s="17"/>
      <c r="C16" s="75"/>
      <c r="D16" s="75"/>
      <c r="E16" s="75"/>
      <c r="F16" s="75"/>
      <c r="G16" s="75"/>
      <c r="H16" s="75"/>
      <c r="I16" s="75"/>
      <c r="L16" t="s">
        <v>50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15</v>
      </c>
    </row>
    <row r="17" spans="2:18">
      <c r="B17" s="1" t="s">
        <v>251</v>
      </c>
      <c r="C17" s="18" t="s">
        <v>197</v>
      </c>
      <c r="D17" s="18" t="s">
        <v>2</v>
      </c>
      <c r="E17" s="18" t="s">
        <v>3</v>
      </c>
      <c r="F17" s="18" t="s">
        <v>4</v>
      </c>
      <c r="G17" s="18" t="s">
        <v>5</v>
      </c>
      <c r="H17" s="18" t="s">
        <v>6</v>
      </c>
      <c r="I17" s="18" t="s">
        <v>7</v>
      </c>
      <c r="K17" s="40" t="s">
        <v>251</v>
      </c>
      <c r="L17" s="76" t="s">
        <v>197</v>
      </c>
      <c r="M17" s="76" t="s">
        <v>2</v>
      </c>
      <c r="N17" s="76" t="s">
        <v>3</v>
      </c>
      <c r="O17" s="76" t="s">
        <v>4</v>
      </c>
      <c r="P17" s="76" t="s">
        <v>5</v>
      </c>
      <c r="Q17" s="76" t="s">
        <v>6</v>
      </c>
      <c r="R17" s="76" t="s">
        <v>7</v>
      </c>
    </row>
    <row r="18" spans="2:18">
      <c r="B18" s="17" t="s">
        <v>246</v>
      </c>
      <c r="C18" s="75">
        <f>C12/L18</f>
        <v>199380607.60707137</v>
      </c>
      <c r="D18" s="75">
        <f t="shared" ref="D18:I18" si="8">D12/M18</f>
        <v>36094133.017512232</v>
      </c>
      <c r="E18" s="75">
        <f t="shared" si="8"/>
        <v>8836840140.5357227</v>
      </c>
      <c r="F18" s="75">
        <f t="shared" si="8"/>
        <v>4723287168.6956949</v>
      </c>
      <c r="G18" s="75">
        <f t="shared" si="8"/>
        <v>551249834.09239435</v>
      </c>
      <c r="H18" s="75">
        <f t="shared" si="8"/>
        <v>1883811437.3972411</v>
      </c>
      <c r="I18" s="75">
        <f t="shared" si="8"/>
        <v>1061425.5502151162</v>
      </c>
      <c r="K18" s="77" t="s">
        <v>246</v>
      </c>
      <c r="L18">
        <v>5.47</v>
      </c>
      <c r="M18">
        <f>Q18</f>
        <v>9</v>
      </c>
      <c r="N18">
        <v>11.77</v>
      </c>
      <c r="O18">
        <v>12.64</v>
      </c>
      <c r="P18">
        <v>10.9</v>
      </c>
      <c r="Q18">
        <v>9</v>
      </c>
      <c r="R18">
        <v>93.81</v>
      </c>
    </row>
    <row r="19" spans="2:18">
      <c r="B19" s="17" t="s">
        <v>247</v>
      </c>
      <c r="C19" s="75">
        <f t="shared" ref="C19:I19" si="9">C13/L19</f>
        <v>109817175.40245369</v>
      </c>
      <c r="D19" s="75">
        <f t="shared" si="9"/>
        <v>20158161.077895842</v>
      </c>
      <c r="E19" s="75">
        <f t="shared" si="9"/>
        <v>4867257830.9578629</v>
      </c>
      <c r="F19" s="75">
        <f t="shared" si="9"/>
        <v>2415837529.8423233</v>
      </c>
      <c r="G19" s="75">
        <f t="shared" si="9"/>
        <v>303623809.99660939</v>
      </c>
      <c r="H19" s="75">
        <f t="shared" si="9"/>
        <v>1052087173.7523571</v>
      </c>
      <c r="I19" s="75">
        <f t="shared" si="9"/>
        <v>592794.04780409567</v>
      </c>
      <c r="K19" s="77" t="s">
        <v>247</v>
      </c>
      <c r="L19" s="74">
        <f>L18*P19/P18</f>
        <v>3.9502973661852163</v>
      </c>
      <c r="M19">
        <f t="shared" ref="M19:M21" si="10">Q19</f>
        <v>6.41</v>
      </c>
      <c r="N19">
        <v>8.5</v>
      </c>
      <c r="O19">
        <v>9.83</v>
      </c>
      <c r="P19" s="74">
        <f>P18*N19/N18</f>
        <v>7.8717077315208162</v>
      </c>
      <c r="Q19">
        <v>6.41</v>
      </c>
      <c r="R19" s="74">
        <f>R18*Q19/Q18</f>
        <v>66.813566666666659</v>
      </c>
    </row>
    <row r="20" spans="2:18">
      <c r="B20" s="17" t="s">
        <v>248</v>
      </c>
      <c r="C20" s="75">
        <f t="shared" ref="C20:I20" si="11">C14/L20</f>
        <v>47279309.067051716</v>
      </c>
      <c r="D20" s="75">
        <f t="shared" si="11"/>
        <v>3029539.4093444697</v>
      </c>
      <c r="E20" s="75">
        <f t="shared" si="11"/>
        <v>38822744.385283291</v>
      </c>
      <c r="F20" s="75">
        <f t="shared" si="11"/>
        <v>6354585687.1822205</v>
      </c>
      <c r="G20" s="75">
        <f t="shared" si="11"/>
        <v>0</v>
      </c>
      <c r="H20" s="75">
        <f t="shared" si="11"/>
        <v>272723147.31370157</v>
      </c>
      <c r="I20" s="75">
        <f t="shared" si="11"/>
        <v>0</v>
      </c>
      <c r="K20" s="77" t="s">
        <v>248</v>
      </c>
      <c r="L20">
        <v>5.59</v>
      </c>
      <c r="M20">
        <f t="shared" si="10"/>
        <v>7.65</v>
      </c>
      <c r="N20">
        <v>8.11</v>
      </c>
      <c r="O20">
        <v>9.26</v>
      </c>
      <c r="P20" s="74">
        <f>P18*N20/N18</f>
        <v>7.5105352591333903</v>
      </c>
      <c r="Q20">
        <v>7.65</v>
      </c>
      <c r="R20" s="74">
        <f>R18*Q20/Q18</f>
        <v>79.738500000000002</v>
      </c>
    </row>
    <row r="21" spans="2:18">
      <c r="B21" s="17" t="s">
        <v>249</v>
      </c>
      <c r="C21" s="75">
        <f t="shared" ref="C21:I21" si="12">C15/L21</f>
        <v>7922097.8615730116</v>
      </c>
      <c r="D21" s="75">
        <f t="shared" si="12"/>
        <v>514721.88124405354</v>
      </c>
      <c r="E21" s="75">
        <f t="shared" si="12"/>
        <v>6505120.0270052366</v>
      </c>
      <c r="F21" s="75">
        <f t="shared" si="12"/>
        <v>988763306.02923191</v>
      </c>
      <c r="G21" s="75">
        <f t="shared" si="12"/>
        <v>0</v>
      </c>
      <c r="H21" s="75">
        <f t="shared" si="12"/>
        <v>46335944.999138407</v>
      </c>
      <c r="I21" s="75">
        <f t="shared" si="12"/>
        <v>0</v>
      </c>
      <c r="K21" s="77" t="s">
        <v>249</v>
      </c>
      <c r="L21" s="74">
        <f>L20*P21/P20</f>
        <v>4.0369583687340702</v>
      </c>
      <c r="M21">
        <f t="shared" si="10"/>
        <v>5.4485000000000001</v>
      </c>
      <c r="N21" s="74">
        <f>N20*N19/N18</f>
        <v>5.8568394222599833</v>
      </c>
      <c r="O21" s="74">
        <f>O20*O19/O18</f>
        <v>7.2014082278481011</v>
      </c>
      <c r="P21" s="74">
        <f>P20*P19/P18</f>
        <v>5.4239209602917438</v>
      </c>
      <c r="Q21" s="74">
        <f>Q20*Q19/Q18</f>
        <v>5.4485000000000001</v>
      </c>
      <c r="R21" s="74">
        <f>R20*R19/R18</f>
        <v>56.791531666666657</v>
      </c>
    </row>
    <row r="22" spans="2:18">
      <c r="B22" s="17"/>
      <c r="C22" s="75"/>
      <c r="D22" s="75"/>
      <c r="E22" s="75"/>
      <c r="F22" s="75"/>
      <c r="G22" s="75"/>
      <c r="H22" s="75"/>
      <c r="I22" s="75"/>
      <c r="L22" t="s">
        <v>254</v>
      </c>
      <c r="M22" t="s">
        <v>255</v>
      </c>
      <c r="N22" t="s">
        <v>255</v>
      </c>
      <c r="O22" t="s">
        <v>255</v>
      </c>
      <c r="P22" t="s">
        <v>255</v>
      </c>
      <c r="Q22" t="s">
        <v>255</v>
      </c>
      <c r="R22" t="s">
        <v>256</v>
      </c>
    </row>
    <row r="23" spans="2:18">
      <c r="B23" s="1" t="s">
        <v>253</v>
      </c>
      <c r="C23" s="18" t="s">
        <v>197</v>
      </c>
      <c r="D23" s="18" t="s">
        <v>2</v>
      </c>
      <c r="E23" s="18" t="s">
        <v>3</v>
      </c>
      <c r="F23" s="18" t="s">
        <v>4</v>
      </c>
      <c r="G23" s="18" t="s">
        <v>5</v>
      </c>
      <c r="H23" s="18" t="s">
        <v>6</v>
      </c>
      <c r="I23" s="18" t="s">
        <v>7</v>
      </c>
      <c r="K23" s="40" t="s">
        <v>251</v>
      </c>
      <c r="L23" s="76" t="s">
        <v>197</v>
      </c>
      <c r="M23" s="76" t="s">
        <v>2</v>
      </c>
      <c r="N23" s="76" t="s">
        <v>3</v>
      </c>
      <c r="O23" s="76" t="s">
        <v>4</v>
      </c>
      <c r="P23" s="76" t="s">
        <v>5</v>
      </c>
      <c r="Q23" s="76" t="s">
        <v>6</v>
      </c>
      <c r="R23" s="76" t="s">
        <v>7</v>
      </c>
    </row>
    <row r="24" spans="2:18">
      <c r="B24" s="17" t="s">
        <v>246</v>
      </c>
      <c r="C24" s="75">
        <f t="shared" ref="C24:I27" si="13">C18*L24</f>
        <v>1914053833.0278852</v>
      </c>
      <c r="D24" s="75">
        <f t="shared" si="13"/>
        <v>1010635724.4903425</v>
      </c>
      <c r="E24" s="75">
        <f t="shared" si="13"/>
        <v>288964672595.51819</v>
      </c>
      <c r="F24" s="75">
        <f t="shared" si="13"/>
        <v>178540254976.69727</v>
      </c>
      <c r="G24" s="75">
        <f t="shared" si="13"/>
        <v>18025869574.821297</v>
      </c>
      <c r="H24" s="75">
        <f t="shared" si="13"/>
        <v>45776617928.75296</v>
      </c>
      <c r="I24" s="75">
        <f t="shared" si="13"/>
        <v>150616285.57552499</v>
      </c>
      <c r="K24" s="77" t="s">
        <v>246</v>
      </c>
      <c r="L24">
        <v>9.6</v>
      </c>
      <c r="M24">
        <v>28</v>
      </c>
      <c r="N24">
        <v>32.700000000000003</v>
      </c>
      <c r="O24">
        <v>37.799999999999997</v>
      </c>
      <c r="P24">
        <v>32.700000000000003</v>
      </c>
      <c r="Q24">
        <v>24.3</v>
      </c>
      <c r="R24">
        <v>141.9</v>
      </c>
    </row>
    <row r="25" spans="2:18">
      <c r="B25" s="17" t="s">
        <v>247</v>
      </c>
      <c r="C25" s="75">
        <f t="shared" si="13"/>
        <v>1054244883.8635554</v>
      </c>
      <c r="D25" s="75">
        <f t="shared" si="13"/>
        <v>564428510.18108356</v>
      </c>
      <c r="E25" s="75">
        <f t="shared" si="13"/>
        <v>159159331072.32214</v>
      </c>
      <c r="F25" s="75">
        <f t="shared" si="13"/>
        <v>91318658628.03981</v>
      </c>
      <c r="G25" s="75">
        <f t="shared" si="13"/>
        <v>9928498586.8891277</v>
      </c>
      <c r="H25" s="75">
        <f t="shared" si="13"/>
        <v>25565718322.182278</v>
      </c>
      <c r="I25" s="75">
        <f t="shared" si="13"/>
        <v>84117475.383401185</v>
      </c>
      <c r="K25" s="77" t="s">
        <v>247</v>
      </c>
      <c r="L25">
        <v>9.6</v>
      </c>
      <c r="M25">
        <v>28</v>
      </c>
      <c r="N25">
        <v>32.700000000000003</v>
      </c>
      <c r="O25">
        <v>37.799999999999997</v>
      </c>
      <c r="P25">
        <v>32.700000000000003</v>
      </c>
      <c r="Q25">
        <v>24.3</v>
      </c>
      <c r="R25">
        <v>141.9</v>
      </c>
    </row>
    <row r="26" spans="2:18">
      <c r="B26" s="17" t="s">
        <v>248</v>
      </c>
      <c r="C26" s="75">
        <f t="shared" si="13"/>
        <v>453881367.04369646</v>
      </c>
      <c r="D26" s="75">
        <f t="shared" si="13"/>
        <v>84827103.461645156</v>
      </c>
      <c r="E26" s="75">
        <f t="shared" si="13"/>
        <v>1269503741.3987637</v>
      </c>
      <c r="F26" s="75">
        <f t="shared" si="13"/>
        <v>240203338975.48792</v>
      </c>
      <c r="G26" s="75">
        <f t="shared" si="13"/>
        <v>0</v>
      </c>
      <c r="H26" s="75">
        <f t="shared" si="13"/>
        <v>6627172479.7229481</v>
      </c>
      <c r="I26" s="75">
        <f t="shared" si="13"/>
        <v>0</v>
      </c>
      <c r="K26" s="77" t="s">
        <v>248</v>
      </c>
      <c r="L26">
        <v>9.6</v>
      </c>
      <c r="M26">
        <v>28</v>
      </c>
      <c r="N26">
        <v>32.700000000000003</v>
      </c>
      <c r="O26">
        <v>37.799999999999997</v>
      </c>
      <c r="P26">
        <v>32.700000000000003</v>
      </c>
      <c r="Q26">
        <v>24.3</v>
      </c>
      <c r="R26">
        <v>141.9</v>
      </c>
    </row>
    <row r="27" spans="2:18">
      <c r="B27" s="17" t="s">
        <v>249</v>
      </c>
      <c r="C27" s="75">
        <f t="shared" si="13"/>
        <v>76052139.471100911</v>
      </c>
      <c r="D27" s="75">
        <f t="shared" si="13"/>
        <v>14412212.674833499</v>
      </c>
      <c r="E27" s="75">
        <f t="shared" si="13"/>
        <v>212717424.88307124</v>
      </c>
      <c r="F27" s="75">
        <f t="shared" si="13"/>
        <v>37375252967.904961</v>
      </c>
      <c r="G27" s="75">
        <f t="shared" si="13"/>
        <v>0</v>
      </c>
      <c r="H27" s="75">
        <f t="shared" si="13"/>
        <v>1125963463.4790633</v>
      </c>
      <c r="I27" s="75">
        <f t="shared" si="13"/>
        <v>0</v>
      </c>
      <c r="K27" s="77" t="s">
        <v>249</v>
      </c>
      <c r="L27">
        <v>9.6</v>
      </c>
      <c r="M27">
        <v>28</v>
      </c>
      <c r="N27">
        <v>32.700000000000003</v>
      </c>
      <c r="O27">
        <v>37.799999999999997</v>
      </c>
      <c r="P27">
        <v>32.700000000000003</v>
      </c>
      <c r="Q27">
        <v>24.3</v>
      </c>
      <c r="R27">
        <v>141.9</v>
      </c>
    </row>
    <row r="28" spans="2:18">
      <c r="B28" s="17"/>
      <c r="C28" s="75"/>
      <c r="D28" s="75"/>
      <c r="E28" s="75"/>
      <c r="F28" s="75"/>
      <c r="G28" s="75"/>
      <c r="H28" s="75"/>
      <c r="I28" s="75"/>
      <c r="K28" s="77"/>
    </row>
    <row r="29" spans="2:18">
      <c r="B29" s="1" t="s">
        <v>252</v>
      </c>
      <c r="C29" s="18" t="s">
        <v>197</v>
      </c>
      <c r="D29" s="18" t="s">
        <v>2</v>
      </c>
      <c r="E29" s="18" t="s">
        <v>3</v>
      </c>
      <c r="F29" s="18" t="s">
        <v>4</v>
      </c>
      <c r="G29" s="18" t="s">
        <v>5</v>
      </c>
      <c r="H29" s="18" t="s">
        <v>6</v>
      </c>
      <c r="I29" s="18" t="s">
        <v>7</v>
      </c>
      <c r="K29" s="77" t="s">
        <v>257</v>
      </c>
    </row>
    <row r="30" spans="2:18">
      <c r="B30" s="17" t="s">
        <v>246</v>
      </c>
      <c r="C30" s="75">
        <f>C24/10^6*($K$31/$K$30)</f>
        <v>2375.3367823969284</v>
      </c>
      <c r="D30" s="75">
        <f t="shared" ref="D30:I30" si="14">D24/10^6*($K$31/$K$30)</f>
        <v>1254.196809182067</v>
      </c>
      <c r="E30" s="75">
        <f t="shared" si="14"/>
        <v>358604.5511288502</v>
      </c>
      <c r="F30" s="75">
        <f t="shared" si="14"/>
        <v>221568.08103656754</v>
      </c>
      <c r="G30" s="75">
        <f t="shared" si="14"/>
        <v>22370.066242091376</v>
      </c>
      <c r="H30" s="75">
        <f t="shared" si="14"/>
        <v>56808.68660203115</v>
      </c>
      <c r="I30" s="75">
        <f t="shared" si="14"/>
        <v>186.9144937212078</v>
      </c>
      <c r="K30" s="80">
        <f>SUM(C24:I27)</f>
        <v>1109500840273.2727</v>
      </c>
    </row>
    <row r="31" spans="2:18">
      <c r="B31" s="17" t="s">
        <v>247</v>
      </c>
      <c r="C31" s="75">
        <f t="shared" ref="C31:I31" si="15">C25/10^6*($K$31/$K$30)</f>
        <v>1308.3156842738595</v>
      </c>
      <c r="D31" s="75">
        <f t="shared" si="15"/>
        <v>700.45459439650699</v>
      </c>
      <c r="E31" s="75">
        <f t="shared" si="15"/>
        <v>197516.39522056709</v>
      </c>
      <c r="F31" s="75">
        <f t="shared" si="15"/>
        <v>113326.26335550481</v>
      </c>
      <c r="G31" s="75">
        <f t="shared" si="15"/>
        <v>12321.245871181349</v>
      </c>
      <c r="H31" s="75">
        <f t="shared" si="15"/>
        <v>31727.002684670013</v>
      </c>
      <c r="I31" s="75">
        <f t="shared" si="15"/>
        <v>104.38961008974404</v>
      </c>
      <c r="K31" s="79">
        <v>1376888210000</v>
      </c>
    </row>
    <row r="32" spans="2:18">
      <c r="B32" s="17" t="s">
        <v>248</v>
      </c>
      <c r="C32" s="75">
        <f t="shared" ref="C32:I32" si="16">C26/10^6*($K$31/$K$30)</f>
        <v>563.26582219372006</v>
      </c>
      <c r="D32" s="75">
        <f t="shared" si="16"/>
        <v>105.27025704281748</v>
      </c>
      <c r="E32" s="75">
        <f t="shared" si="16"/>
        <v>1575.4514738829027</v>
      </c>
      <c r="F32" s="75">
        <f t="shared" si="16"/>
        <v>298091.83862945286</v>
      </c>
      <c r="G32" s="75">
        <f t="shared" si="16"/>
        <v>0</v>
      </c>
      <c r="H32" s="75">
        <f t="shared" si="16"/>
        <v>8224.307113385792</v>
      </c>
      <c r="I32" s="75">
        <f t="shared" si="16"/>
        <v>0</v>
      </c>
    </row>
    <row r="33" spans="2:9">
      <c r="B33" s="17" t="s">
        <v>249</v>
      </c>
      <c r="C33" s="75">
        <f t="shared" ref="C33:I33" si="17">C27/10^6*($K$31/$K$30)</f>
        <v>94.380545180337904</v>
      </c>
      <c r="D33" s="75">
        <f t="shared" si="17"/>
        <v>17.885525627094779</v>
      </c>
      <c r="E33" s="75">
        <f t="shared" si="17"/>
        <v>263.98187703122636</v>
      </c>
      <c r="F33" s="75">
        <f t="shared" si="17"/>
        <v>46382.610349894596</v>
      </c>
      <c r="G33" s="75">
        <f t="shared" si="17"/>
        <v>0</v>
      </c>
      <c r="H33" s="75">
        <f t="shared" si="17"/>
        <v>1397.3182907849252</v>
      </c>
      <c r="I33" s="75">
        <f t="shared" si="17"/>
        <v>0</v>
      </c>
    </row>
    <row r="34" spans="2:9">
      <c r="B34" s="17"/>
      <c r="C34" s="75"/>
      <c r="D34" s="75"/>
      <c r="E34" s="75"/>
      <c r="F34" s="75"/>
      <c r="G34" s="75"/>
      <c r="H34" s="75"/>
      <c r="I34" s="75"/>
    </row>
    <row r="35" spans="2:9">
      <c r="B35" s="1" t="s">
        <v>258</v>
      </c>
      <c r="C35" s="18" t="s">
        <v>197</v>
      </c>
      <c r="D35" s="18" t="s">
        <v>2</v>
      </c>
      <c r="E35" s="18" t="s">
        <v>3</v>
      </c>
      <c r="F35" s="18" t="s">
        <v>4</v>
      </c>
      <c r="G35" s="18" t="s">
        <v>5</v>
      </c>
      <c r="H35" s="18" t="s">
        <v>6</v>
      </c>
      <c r="I35" s="18" t="s">
        <v>7</v>
      </c>
    </row>
    <row r="36" spans="2:9">
      <c r="B36" s="17" t="s">
        <v>246</v>
      </c>
      <c r="C36" s="78">
        <f>C30*10^12/About!$C$48</f>
        <v>2251376018801.7065</v>
      </c>
      <c r="D36" s="78">
        <f>D30*10^12/About!$C$48</f>
        <v>1188744535080.533</v>
      </c>
      <c r="E36" s="78">
        <f>E30*10^12/About!$C$48</f>
        <v>339890196888186.63</v>
      </c>
      <c r="F36" s="78">
        <f>F30*10^12/About!$C$48</f>
        <v>210005194999874.47</v>
      </c>
      <c r="G36" s="78">
        <f>G30*10^12/About!$C$48</f>
        <v>21202648420081.68</v>
      </c>
      <c r="H36" s="78">
        <f>H30*10^12/About!$C$48</f>
        <v>53844034085294.82</v>
      </c>
      <c r="I36" s="78">
        <f>I30*10^12/About!$C$48</f>
        <v>177160060774.93964</v>
      </c>
    </row>
    <row r="37" spans="2:9">
      <c r="B37" s="17" t="s">
        <v>247</v>
      </c>
      <c r="C37" s="78">
        <f>C31*10^12/About!$C$48</f>
        <v>1240039129787.7463</v>
      </c>
      <c r="D37" s="78">
        <f>D31*10^12/About!$C$48</f>
        <v>663900246807.29724</v>
      </c>
      <c r="E37" s="78">
        <f>E31*10^12/About!$C$48</f>
        <v>187208685023190.25</v>
      </c>
      <c r="F37" s="78">
        <f>F31*10^12/About!$C$48</f>
        <v>107412150356856.31</v>
      </c>
      <c r="G37" s="78">
        <f>G31*10^12/About!$C$48</f>
        <v>11678241873619.84</v>
      </c>
      <c r="H37" s="78">
        <f>H31*10^12/About!$C$48</f>
        <v>30071278111832.516</v>
      </c>
      <c r="I37" s="78">
        <f>I31*10^12/About!$C$48</f>
        <v>98941870689.576004</v>
      </c>
    </row>
    <row r="38" spans="2:9">
      <c r="B38" s="17" t="s">
        <v>248</v>
      </c>
      <c r="C38" s="78">
        <f>C32*10^12/About!$C$48</f>
        <v>533870890938.63861</v>
      </c>
      <c r="D38" s="78">
        <f>D32*10^12/About!$C$48</f>
        <v>99776559667.523636</v>
      </c>
      <c r="E38" s="78">
        <f>E32*10^12/About!$C$48</f>
        <v>1493234009329.2351</v>
      </c>
      <c r="F38" s="78">
        <f>F32*10^12/About!$C$48</f>
        <v>282535437443797.38</v>
      </c>
      <c r="G38" s="78">
        <f>G32*10^12/About!$C$48</f>
        <v>0</v>
      </c>
      <c r="H38" s="78">
        <f>H32*10^12/About!$C$48</f>
        <v>7795108442539.5645</v>
      </c>
      <c r="I38" s="78">
        <f>I32*10^12/About!$C$48</f>
        <v>0</v>
      </c>
    </row>
    <row r="39" spans="2:9">
      <c r="B39" s="17" t="s">
        <v>249</v>
      </c>
      <c r="C39" s="78">
        <f>C33*10^12/About!$C$48</f>
        <v>89455144902.032028</v>
      </c>
      <c r="D39" s="78">
        <f>D33*10^12/About!$C$48</f>
        <v>16952140757.013609</v>
      </c>
      <c r="E39" s="78">
        <f>E33*10^12/About!$C$48</f>
        <v>250205558955.15552</v>
      </c>
      <c r="F39" s="78">
        <f>F33*10^12/About!$C$48</f>
        <v>43962059361452.992</v>
      </c>
      <c r="G39" s="78">
        <f>G33*10^12/About!$C$48</f>
        <v>0</v>
      </c>
      <c r="H39" s="78">
        <f>H33*10^12/About!$C$48</f>
        <v>1324396992384.2485</v>
      </c>
      <c r="I39" s="78">
        <f>I33*10^12/About!$C$48</f>
        <v>0</v>
      </c>
    </row>
    <row r="40" spans="2:9">
      <c r="B40" s="17"/>
      <c r="C40" s="78"/>
      <c r="D40" s="78"/>
      <c r="E40" s="78"/>
      <c r="F40" s="78"/>
      <c r="G40" s="78"/>
      <c r="H40" s="78"/>
      <c r="I40" s="78"/>
    </row>
    <row r="41" spans="2:9">
      <c r="B41" s="1" t="s">
        <v>259</v>
      </c>
      <c r="C41" s="18" t="s">
        <v>197</v>
      </c>
      <c r="D41" s="18" t="s">
        <v>2</v>
      </c>
      <c r="E41" s="18" t="s">
        <v>3</v>
      </c>
      <c r="F41" s="18" t="s">
        <v>4</v>
      </c>
      <c r="G41" s="18" t="s">
        <v>5</v>
      </c>
      <c r="H41" s="18" t="s">
        <v>6</v>
      </c>
      <c r="I41" s="18" t="s">
        <v>7</v>
      </c>
    </row>
    <row r="42" spans="2:9">
      <c r="B42" s="17" t="s">
        <v>246</v>
      </c>
      <c r="C42" s="51">
        <f>IFERROR(Total_CargoDistance!B2/Road!C36, 0)</f>
        <v>3.0396698208103967E-4</v>
      </c>
      <c r="D42" s="51">
        <f>IFERROR(Total_CargoDistance!C2/Road!D36, 0)</f>
        <v>2.3957201310558667E-4</v>
      </c>
      <c r="E42" s="51">
        <f>IFERROR(Total_CargoDistance!D2/Road!E36, 0)</f>
        <v>2.4836534211036528E-4</v>
      </c>
      <c r="F42" s="51">
        <f>IFERROR(Total_CargoDistance!E2/Road!F36, 0)</f>
        <v>2.3887516512595359E-4</v>
      </c>
      <c r="G42" s="51">
        <f>IFERROR(Total_CargoDistance!F2/Road!G36, 0)</f>
        <v>1.8402941893909386E-4</v>
      </c>
      <c r="H42" s="51">
        <f>IFERROR(Total_CargoDistance!G2/Road!H36, 0)</f>
        <v>2.6963351337436545E-4</v>
      </c>
      <c r="I42" s="51">
        <f>IFERROR(Total_CargoDistance!H2/Road!I36, 0)</f>
        <v>2.212283607775526E-4</v>
      </c>
    </row>
    <row r="43" spans="2:9">
      <c r="B43" s="17" t="s">
        <v>247</v>
      </c>
      <c r="C43" s="51">
        <f>IFERROR(Total_CargoDistance!B3/Road!C37, 0)</f>
        <v>2.7692774003548483E-3</v>
      </c>
      <c r="D43" s="51">
        <f>IFERROR(Total_CargoDistance!C3/Road!D37, 0)</f>
        <v>2.141719453609167E-3</v>
      </c>
      <c r="E43" s="51">
        <f>IFERROR(Total_CargoDistance!D3/Road!E37, 0)</f>
        <v>2.2513573503928309E-3</v>
      </c>
      <c r="F43" s="51">
        <f>IFERROR(Total_CargoDistance!E3/Road!F37, 0)</f>
        <v>2.3317845655879865E-3</v>
      </c>
      <c r="G43" s="51">
        <f>IFERROR(Total_CargoDistance!F3/Road!G37, 0)</f>
        <v>1.668171498875807E-3</v>
      </c>
      <c r="H43" s="51">
        <f>IFERROR(Total_CargoDistance!G3/Road!H37, 0)</f>
        <v>2.4104624469818738E-3</v>
      </c>
      <c r="I43" s="51">
        <f>IFERROR(Total_CargoDistance!H3/Road!I37, 0)</f>
        <v>1.9777313627970783E-3</v>
      </c>
    </row>
    <row r="44" spans="2:9">
      <c r="B44" s="17" t="s">
        <v>248</v>
      </c>
      <c r="C44" s="51">
        <f>IFERROR(Total_CargoDistance!B10/Road!C38, 0)</f>
        <v>1.9185271653600656E-5</v>
      </c>
      <c r="D44" s="51">
        <f>IFERROR(Total_CargoDistance!C10/Road!D38, 0)</f>
        <v>1.3762562068887589E-4</v>
      </c>
      <c r="E44" s="51">
        <f>IFERROR(Total_CargoDistance!D10/Road!E38, 0)</f>
        <v>7.4066882935860471E-5</v>
      </c>
      <c r="F44" s="51">
        <f>IFERROR(Total_CargoDistance!E10/Road!F38, 0)</f>
        <v>1.0749560153660953E-4</v>
      </c>
      <c r="G44" s="51">
        <f>IFERROR(Total_CargoDistance!F10/Road!G38, 0)</f>
        <v>0</v>
      </c>
      <c r="H44" s="51">
        <f>IFERROR(Total_CargoDistance!G10/Road!H38, 0)</f>
        <v>1.3753680882406556E-4</v>
      </c>
      <c r="I44" s="51">
        <f>IFERROR(Total_CargoDistance!H10/Road!I38, 0)</f>
        <v>0</v>
      </c>
    </row>
    <row r="45" spans="2:9">
      <c r="B45" s="17" t="s">
        <v>249</v>
      </c>
      <c r="C45" s="51">
        <f>IFERROR(Total_CargoDistance!B11/Road!C39, 0)</f>
        <v>1.5005628221864591E-3</v>
      </c>
      <c r="D45" s="51">
        <f>IFERROR(Total_CargoDistance!C11/Road!D39, 0)</f>
        <v>0</v>
      </c>
      <c r="E45" s="51">
        <f>IFERROR(Total_CargoDistance!D11/Road!E39, 0)</f>
        <v>5.7930902879829681E-3</v>
      </c>
      <c r="F45" s="51">
        <f>IFERROR(Total_CargoDistance!E11/Road!F39, 0)</f>
        <v>9.0540086396237816E-3</v>
      </c>
      <c r="G45" s="51">
        <f>IFERROR(Total_CargoDistance!F11/Road!G39, 0)</f>
        <v>0</v>
      </c>
      <c r="H45" s="51">
        <f>IFERROR(Total_CargoDistance!G11/Road!H39, 0)</f>
        <v>1.0609092351245585E-2</v>
      </c>
      <c r="I45" s="51">
        <f>IFERROR(Total_CargoDistance!H11/Road!I39, 0)</f>
        <v>0</v>
      </c>
    </row>
    <row r="48" spans="2:9">
      <c r="B48" s="52" t="s">
        <v>22</v>
      </c>
      <c r="C48" s="52" t="s">
        <v>24</v>
      </c>
      <c r="D48" s="52"/>
      <c r="E48" s="53" t="s">
        <v>25</v>
      </c>
    </row>
    <row r="49" spans="2:5">
      <c r="B49" s="52"/>
      <c r="C49" s="52" t="s">
        <v>26</v>
      </c>
      <c r="D49" s="52" t="s">
        <v>23</v>
      </c>
      <c r="E49" s="54"/>
    </row>
    <row r="50" spans="2:5">
      <c r="B50" s="55" t="s">
        <v>18</v>
      </c>
      <c r="C50" s="55"/>
      <c r="D50" s="56"/>
      <c r="E50" s="57"/>
    </row>
    <row r="51" spans="2:5">
      <c r="B51" s="56"/>
      <c r="C51" s="56"/>
      <c r="D51" s="56"/>
      <c r="E51" s="57"/>
    </row>
    <row r="52" spans="2:5">
      <c r="B52" s="56"/>
      <c r="C52" s="56" t="s">
        <v>27</v>
      </c>
      <c r="D52" s="56" t="s">
        <v>28</v>
      </c>
      <c r="E52" s="58">
        <v>10982274</v>
      </c>
    </row>
    <row r="53" spans="2:5">
      <c r="B53" s="56"/>
      <c r="C53" s="56"/>
      <c r="D53" s="56" t="s">
        <v>29</v>
      </c>
      <c r="E53" s="58">
        <v>404842</v>
      </c>
    </row>
    <row r="54" spans="2:5">
      <c r="B54" s="56"/>
      <c r="C54" s="56"/>
      <c r="D54" s="56" t="s">
        <v>25</v>
      </c>
      <c r="E54" s="58">
        <v>11387116</v>
      </c>
    </row>
    <row r="55" spans="2:5">
      <c r="B55" s="56"/>
      <c r="C55" s="56" t="s">
        <v>30</v>
      </c>
      <c r="D55" s="56" t="s">
        <v>28</v>
      </c>
      <c r="E55" s="58">
        <v>4804</v>
      </c>
    </row>
    <row r="56" spans="2:5">
      <c r="B56" s="56"/>
      <c r="C56" s="56"/>
      <c r="D56" s="56" t="s">
        <v>29</v>
      </c>
      <c r="E56" s="58">
        <v>88</v>
      </c>
    </row>
    <row r="57" spans="2:5">
      <c r="B57" s="56"/>
      <c r="C57" s="56"/>
      <c r="D57" s="56" t="s">
        <v>25</v>
      </c>
      <c r="E57" s="58">
        <v>4892</v>
      </c>
    </row>
    <row r="58" spans="2:5">
      <c r="B58" s="56"/>
      <c r="C58" s="56" t="s">
        <v>31</v>
      </c>
      <c r="D58" s="56" t="s">
        <v>28</v>
      </c>
      <c r="E58" s="58">
        <v>18380</v>
      </c>
    </row>
    <row r="59" spans="2:5">
      <c r="B59" s="56"/>
      <c r="C59" s="56"/>
      <c r="D59" s="56" t="s">
        <v>29</v>
      </c>
      <c r="E59" s="58">
        <v>19</v>
      </c>
    </row>
    <row r="60" spans="2:5">
      <c r="B60" s="56"/>
      <c r="C60" s="56"/>
      <c r="D60" s="56" t="s">
        <v>25</v>
      </c>
      <c r="E60" s="58">
        <v>18399</v>
      </c>
    </row>
    <row r="61" spans="2:5">
      <c r="B61" s="56"/>
      <c r="C61" s="56" t="s">
        <v>32</v>
      </c>
      <c r="D61" s="56" t="s">
        <v>28</v>
      </c>
      <c r="E61" s="58">
        <v>64</v>
      </c>
    </row>
    <row r="62" spans="2:5">
      <c r="B62" s="56"/>
      <c r="C62" s="56"/>
      <c r="D62" s="56" t="s">
        <v>29</v>
      </c>
      <c r="E62" s="58">
        <v>13</v>
      </c>
    </row>
    <row r="63" spans="2:5">
      <c r="B63" s="56"/>
      <c r="C63" s="56"/>
      <c r="D63" s="56" t="s">
        <v>25</v>
      </c>
      <c r="E63" s="58">
        <v>77</v>
      </c>
    </row>
    <row r="64" spans="2:5">
      <c r="B64" s="56"/>
      <c r="C64" s="56" t="s">
        <v>33</v>
      </c>
      <c r="D64" s="56" t="s">
        <v>28</v>
      </c>
      <c r="E64" s="58">
        <v>11005522</v>
      </c>
    </row>
    <row r="65" spans="2:5">
      <c r="B65" s="56"/>
      <c r="C65" s="56"/>
      <c r="D65" s="56" t="s">
        <v>29</v>
      </c>
      <c r="E65" s="58">
        <v>404962</v>
      </c>
    </row>
    <row r="66" spans="2:5">
      <c r="B66" s="56"/>
      <c r="C66" s="56"/>
      <c r="D66" s="56" t="s">
        <v>25</v>
      </c>
      <c r="E66" s="58">
        <v>11410484</v>
      </c>
    </row>
    <row r="67" spans="2:5">
      <c r="B67" s="55" t="s">
        <v>20</v>
      </c>
      <c r="C67" s="55"/>
      <c r="D67" s="56"/>
      <c r="E67" s="57"/>
    </row>
    <row r="68" spans="2:5">
      <c r="B68" s="56"/>
      <c r="C68" s="56"/>
      <c r="D68" s="56"/>
      <c r="E68" s="57"/>
    </row>
    <row r="69" spans="2:5">
      <c r="B69" s="56"/>
      <c r="C69" s="56" t="s">
        <v>27</v>
      </c>
      <c r="D69" s="56" t="s">
        <v>28</v>
      </c>
      <c r="E69" s="58">
        <v>5594558</v>
      </c>
    </row>
    <row r="70" spans="2:5">
      <c r="B70" s="56"/>
      <c r="C70" s="56"/>
      <c r="D70" s="56" t="s">
        <v>29</v>
      </c>
      <c r="E70" s="58">
        <v>281363</v>
      </c>
    </row>
    <row r="71" spans="2:5">
      <c r="B71" s="56"/>
      <c r="C71" s="56"/>
      <c r="D71" s="56" t="s">
        <v>25</v>
      </c>
      <c r="E71" s="58">
        <v>5875921</v>
      </c>
    </row>
    <row r="72" spans="2:5">
      <c r="B72" s="56"/>
      <c r="C72" s="56" t="s">
        <v>30</v>
      </c>
      <c r="D72" s="56" t="s">
        <v>28</v>
      </c>
      <c r="E72" s="58">
        <v>575973</v>
      </c>
    </row>
    <row r="73" spans="2:5">
      <c r="B73" s="56"/>
      <c r="C73" s="56"/>
      <c r="D73" s="56" t="s">
        <v>29</v>
      </c>
      <c r="E73" s="58">
        <v>87210</v>
      </c>
    </row>
    <row r="74" spans="2:5">
      <c r="B74" s="56"/>
      <c r="C74" s="56"/>
      <c r="D74" s="56" t="s">
        <v>25</v>
      </c>
      <c r="E74" s="58">
        <v>663183</v>
      </c>
    </row>
    <row r="75" spans="2:5">
      <c r="B75" s="56"/>
      <c r="C75" s="56" t="s">
        <v>31</v>
      </c>
      <c r="D75" s="56" t="s">
        <v>28</v>
      </c>
      <c r="E75" s="58">
        <v>2999129</v>
      </c>
    </row>
    <row r="76" spans="2:5">
      <c r="B76" s="56"/>
      <c r="C76" s="56"/>
      <c r="D76" s="56" t="s">
        <v>29</v>
      </c>
      <c r="E76" s="58">
        <v>352501</v>
      </c>
    </row>
    <row r="77" spans="2:5">
      <c r="B77" s="56"/>
      <c r="C77" s="56"/>
      <c r="D77" s="56" t="s">
        <v>25</v>
      </c>
      <c r="E77" s="58">
        <v>3351630</v>
      </c>
    </row>
    <row r="78" spans="2:5">
      <c r="B78" s="56"/>
      <c r="C78" s="56" t="s">
        <v>32</v>
      </c>
      <c r="D78" s="56" t="s">
        <v>28</v>
      </c>
      <c r="E78" s="58">
        <v>37636</v>
      </c>
    </row>
    <row r="79" spans="2:5">
      <c r="B79" s="56"/>
      <c r="C79" s="56"/>
      <c r="D79" s="56" t="s">
        <v>29</v>
      </c>
      <c r="E79" s="58">
        <v>63754</v>
      </c>
    </row>
    <row r="80" spans="2:5">
      <c r="B80" s="56"/>
      <c r="C80" s="56"/>
      <c r="D80" s="56" t="s">
        <v>25</v>
      </c>
      <c r="E80" s="58">
        <v>101390</v>
      </c>
    </row>
    <row r="81" spans="2:5">
      <c r="B81" s="56"/>
      <c r="C81" s="56" t="s">
        <v>33</v>
      </c>
      <c r="D81" s="56" t="s">
        <v>28</v>
      </c>
      <c r="E81" s="58">
        <v>9207296</v>
      </c>
    </row>
    <row r="82" spans="2:5">
      <c r="B82" s="56"/>
      <c r="C82" s="56"/>
      <c r="D82" s="56" t="s">
        <v>29</v>
      </c>
      <c r="E82" s="58">
        <v>784828</v>
      </c>
    </row>
    <row r="83" spans="2:5">
      <c r="B83" s="56"/>
      <c r="C83" s="56"/>
      <c r="D83" s="56" t="s">
        <v>25</v>
      </c>
      <c r="E83" s="58">
        <v>9992124</v>
      </c>
    </row>
    <row r="84" spans="2:5">
      <c r="B84" s="55" t="s">
        <v>34</v>
      </c>
      <c r="C84" s="55"/>
      <c r="D84" s="56"/>
      <c r="E84" s="57"/>
    </row>
    <row r="85" spans="2:5">
      <c r="B85" s="56"/>
      <c r="C85" s="56"/>
      <c r="D85" s="56"/>
      <c r="E85" s="57"/>
    </row>
    <row r="86" spans="2:5">
      <c r="B86" s="56"/>
      <c r="C86" s="56" t="s">
        <v>27</v>
      </c>
      <c r="D86" s="56" t="s">
        <v>28</v>
      </c>
      <c r="E86" s="58">
        <v>1397560</v>
      </c>
    </row>
    <row r="87" spans="2:5">
      <c r="B87" s="56"/>
      <c r="C87" s="56"/>
      <c r="D87" s="56" t="s">
        <v>29</v>
      </c>
      <c r="E87" s="58">
        <v>391807</v>
      </c>
    </row>
    <row r="88" spans="2:5">
      <c r="B88" s="56"/>
      <c r="C88" s="56"/>
      <c r="D88" s="56" t="s">
        <v>25</v>
      </c>
      <c r="E88" s="58">
        <v>1789367</v>
      </c>
    </row>
    <row r="89" spans="2:5">
      <c r="B89" s="56"/>
      <c r="C89" s="56" t="s">
        <v>30</v>
      </c>
      <c r="D89" s="56" t="s">
        <v>28</v>
      </c>
      <c r="E89" s="58">
        <v>66385</v>
      </c>
    </row>
    <row r="90" spans="2:5">
      <c r="B90" s="56"/>
      <c r="C90" s="56"/>
      <c r="D90" s="56" t="s">
        <v>29</v>
      </c>
      <c r="E90" s="58">
        <v>1226</v>
      </c>
    </row>
    <row r="91" spans="2:5">
      <c r="B91" s="56"/>
      <c r="C91" s="56"/>
      <c r="D91" s="56" t="s">
        <v>25</v>
      </c>
      <c r="E91" s="58">
        <v>67611</v>
      </c>
    </row>
    <row r="92" spans="2:5">
      <c r="B92" s="56"/>
      <c r="C92" s="56" t="s">
        <v>31</v>
      </c>
      <c r="D92" s="56" t="s">
        <v>28</v>
      </c>
      <c r="E92" s="58">
        <v>109894</v>
      </c>
    </row>
    <row r="93" spans="2:5">
      <c r="B93" s="56"/>
      <c r="C93" s="56"/>
      <c r="D93" s="56" t="s">
        <v>29</v>
      </c>
      <c r="E93" s="58">
        <v>12177</v>
      </c>
    </row>
    <row r="94" spans="2:5">
      <c r="B94" s="56"/>
      <c r="C94" s="56"/>
      <c r="D94" s="56" t="s">
        <v>25</v>
      </c>
      <c r="E94" s="58">
        <v>122071</v>
      </c>
    </row>
    <row r="95" spans="2:5">
      <c r="B95" s="56"/>
      <c r="C95" s="56" t="s">
        <v>32</v>
      </c>
      <c r="D95" s="56" t="s">
        <v>28</v>
      </c>
      <c r="E95" s="58">
        <v>288</v>
      </c>
    </row>
    <row r="96" spans="2:5">
      <c r="B96" s="56"/>
      <c r="C96" s="56"/>
      <c r="D96" s="56" t="s">
        <v>29</v>
      </c>
      <c r="E96" s="58">
        <v>70</v>
      </c>
    </row>
    <row r="97" spans="2:5">
      <c r="B97" s="56"/>
      <c r="C97" s="56"/>
      <c r="D97" s="56" t="s">
        <v>25</v>
      </c>
      <c r="E97" s="58">
        <v>358</v>
      </c>
    </row>
    <row r="98" spans="2:5">
      <c r="B98" s="56"/>
      <c r="C98" s="56" t="s">
        <v>33</v>
      </c>
      <c r="D98" s="56" t="s">
        <v>28</v>
      </c>
      <c r="E98" s="58">
        <v>1574127</v>
      </c>
    </row>
    <row r="99" spans="2:5">
      <c r="B99" s="56"/>
      <c r="C99" s="56"/>
      <c r="D99" s="56" t="s">
        <v>29</v>
      </c>
      <c r="E99" s="58">
        <v>405280</v>
      </c>
    </row>
    <row r="100" spans="2:5">
      <c r="B100" s="56"/>
      <c r="C100" s="56"/>
      <c r="D100" s="56" t="s">
        <v>25</v>
      </c>
      <c r="E100" s="58">
        <v>1979407</v>
      </c>
    </row>
    <row r="101" spans="2:5">
      <c r="B101" s="55" t="s">
        <v>19</v>
      </c>
      <c r="C101" s="55"/>
      <c r="D101" s="56"/>
      <c r="E101" s="57"/>
    </row>
    <row r="102" spans="2:5">
      <c r="B102" s="56"/>
      <c r="C102" s="56"/>
      <c r="D102" s="56"/>
      <c r="E102" s="57"/>
    </row>
    <row r="103" spans="2:5">
      <c r="B103" s="56"/>
      <c r="C103" s="56" t="s">
        <v>27</v>
      </c>
      <c r="D103" s="56" t="s">
        <v>28</v>
      </c>
      <c r="E103" s="58">
        <v>1</v>
      </c>
    </row>
    <row r="104" spans="2:5">
      <c r="B104" s="56"/>
      <c r="C104" s="56"/>
      <c r="D104" s="56" t="s">
        <v>29</v>
      </c>
      <c r="E104" s="58">
        <v>0</v>
      </c>
    </row>
    <row r="105" spans="2:5">
      <c r="B105" s="56"/>
      <c r="C105" s="56"/>
      <c r="D105" s="56" t="s">
        <v>25</v>
      </c>
      <c r="E105" s="58">
        <v>1</v>
      </c>
    </row>
    <row r="106" spans="2:5">
      <c r="B106" s="56"/>
      <c r="C106" s="56" t="s">
        <v>30</v>
      </c>
      <c r="D106" s="56" t="s">
        <v>28</v>
      </c>
      <c r="E106" s="58">
        <v>0</v>
      </c>
    </row>
    <row r="107" spans="2:5">
      <c r="B107" s="56"/>
      <c r="C107" s="56"/>
      <c r="D107" s="56" t="s">
        <v>29</v>
      </c>
      <c r="E107" s="58">
        <v>0</v>
      </c>
    </row>
    <row r="108" spans="2:5">
      <c r="B108" s="56"/>
      <c r="C108" s="56"/>
      <c r="D108" s="56" t="s">
        <v>25</v>
      </c>
      <c r="E108" s="58">
        <v>0</v>
      </c>
    </row>
    <row r="109" spans="2:5">
      <c r="B109" s="56"/>
      <c r="C109" s="56" t="s">
        <v>31</v>
      </c>
      <c r="D109" s="56" t="s">
        <v>28</v>
      </c>
      <c r="E109" s="58">
        <v>0</v>
      </c>
    </row>
    <row r="110" spans="2:5">
      <c r="B110" s="56"/>
      <c r="C110" s="56"/>
      <c r="D110" s="56" t="s">
        <v>29</v>
      </c>
      <c r="E110" s="58">
        <v>1</v>
      </c>
    </row>
    <row r="111" spans="2:5">
      <c r="B111" s="56"/>
      <c r="C111" s="56"/>
      <c r="D111" s="56" t="s">
        <v>25</v>
      </c>
      <c r="E111" s="58">
        <v>1</v>
      </c>
    </row>
    <row r="112" spans="2:5">
      <c r="B112" s="56"/>
      <c r="C112" s="56" t="s">
        <v>32</v>
      </c>
      <c r="D112" s="56" t="s">
        <v>28</v>
      </c>
      <c r="E112" s="58">
        <v>0</v>
      </c>
    </row>
    <row r="113" spans="2:5">
      <c r="B113" s="56"/>
      <c r="C113" s="56"/>
      <c r="D113" s="56" t="s">
        <v>29</v>
      </c>
      <c r="E113" s="58">
        <v>0</v>
      </c>
    </row>
    <row r="114" spans="2:5">
      <c r="B114" s="56"/>
      <c r="C114" s="56"/>
      <c r="D114" s="56" t="s">
        <v>25</v>
      </c>
      <c r="E114" s="58">
        <v>0</v>
      </c>
    </row>
    <row r="115" spans="2:5">
      <c r="B115" s="56"/>
      <c r="C115" s="56" t="s">
        <v>33</v>
      </c>
      <c r="D115" s="56" t="s">
        <v>28</v>
      </c>
      <c r="E115" s="58">
        <v>1</v>
      </c>
    </row>
    <row r="116" spans="2:5">
      <c r="B116" s="56"/>
      <c r="C116" s="56" t="s">
        <v>33</v>
      </c>
      <c r="D116" s="56" t="s">
        <v>29</v>
      </c>
      <c r="E116" s="58">
        <v>1</v>
      </c>
    </row>
    <row r="117" spans="2:5">
      <c r="B117" s="56"/>
      <c r="C117" s="56" t="s">
        <v>33</v>
      </c>
      <c r="D117" s="56" t="s">
        <v>25</v>
      </c>
      <c r="E117" s="58">
        <v>2</v>
      </c>
    </row>
    <row r="118" spans="2:5">
      <c r="B118" s="55" t="s">
        <v>21</v>
      </c>
      <c r="C118" s="55"/>
      <c r="D118" s="56"/>
      <c r="E118" s="57"/>
    </row>
    <row r="119" spans="2:5">
      <c r="B119" s="56"/>
      <c r="C119" s="56"/>
      <c r="D119" s="56"/>
      <c r="E119" s="57"/>
    </row>
    <row r="120" spans="2:5">
      <c r="B120" s="56"/>
      <c r="C120" s="56" t="s">
        <v>27</v>
      </c>
      <c r="D120" s="56" t="s">
        <v>28</v>
      </c>
      <c r="E120" s="58">
        <v>99305</v>
      </c>
    </row>
    <row r="121" spans="2:5">
      <c r="B121" s="56"/>
      <c r="C121" s="56"/>
      <c r="D121" s="56" t="s">
        <v>29</v>
      </c>
      <c r="E121" s="58">
        <v>18311</v>
      </c>
    </row>
    <row r="122" spans="2:5">
      <c r="B122" s="56"/>
      <c r="C122" s="56"/>
      <c r="D122" s="56" t="s">
        <v>25</v>
      </c>
      <c r="E122" s="58">
        <v>117616</v>
      </c>
    </row>
    <row r="123" spans="2:5">
      <c r="B123" s="56"/>
      <c r="C123" s="56" t="s">
        <v>30</v>
      </c>
      <c r="D123" s="56" t="s">
        <v>28</v>
      </c>
      <c r="E123" s="58">
        <v>128</v>
      </c>
    </row>
    <row r="124" spans="2:5">
      <c r="B124" s="56"/>
      <c r="C124" s="56"/>
      <c r="D124" s="56" t="s">
        <v>29</v>
      </c>
      <c r="E124" s="58">
        <v>1709</v>
      </c>
    </row>
    <row r="125" spans="2:5">
      <c r="B125" s="56"/>
      <c r="C125" s="56"/>
      <c r="D125" s="56" t="s">
        <v>25</v>
      </c>
      <c r="E125" s="58">
        <v>1837</v>
      </c>
    </row>
    <row r="126" spans="2:5">
      <c r="B126" s="56"/>
      <c r="C126" s="56" t="s">
        <v>31</v>
      </c>
      <c r="D126" s="56" t="s">
        <v>28</v>
      </c>
      <c r="E126" s="58">
        <v>12875</v>
      </c>
    </row>
    <row r="127" spans="2:5">
      <c r="B127" s="56"/>
      <c r="C127" s="56"/>
      <c r="D127" s="56" t="s">
        <v>29</v>
      </c>
      <c r="E127" s="58">
        <v>2561</v>
      </c>
    </row>
    <row r="128" spans="2:5">
      <c r="B128" s="56"/>
      <c r="C128" s="56"/>
      <c r="D128" s="56" t="s">
        <v>25</v>
      </c>
      <c r="E128" s="58">
        <v>15436</v>
      </c>
    </row>
    <row r="129" spans="2:5">
      <c r="B129" s="56"/>
      <c r="C129" s="56" t="s">
        <v>32</v>
      </c>
      <c r="D129" s="56" t="s">
        <v>28</v>
      </c>
      <c r="E129" s="58">
        <v>73</v>
      </c>
    </row>
    <row r="130" spans="2:5">
      <c r="B130" s="56"/>
      <c r="C130" s="56"/>
      <c r="D130" s="56" t="s">
        <v>29</v>
      </c>
      <c r="E130" s="58">
        <v>0</v>
      </c>
    </row>
    <row r="131" spans="2:5">
      <c r="B131" s="56"/>
      <c r="C131" s="56"/>
      <c r="D131" s="56" t="s">
        <v>25</v>
      </c>
      <c r="E131" s="58">
        <v>73</v>
      </c>
    </row>
    <row r="132" spans="2:5">
      <c r="B132" s="56"/>
      <c r="C132" s="56" t="s">
        <v>33</v>
      </c>
      <c r="D132" s="56" t="s">
        <v>28</v>
      </c>
      <c r="E132" s="58">
        <v>112381</v>
      </c>
    </row>
    <row r="133" spans="2:5">
      <c r="B133" s="56"/>
      <c r="C133" s="56"/>
      <c r="D133" s="56" t="s">
        <v>29</v>
      </c>
      <c r="E133" s="58">
        <v>22581</v>
      </c>
    </row>
    <row r="134" spans="2:5">
      <c r="B134" s="56"/>
      <c r="C134" s="56"/>
      <c r="D134" s="56" t="s">
        <v>25</v>
      </c>
      <c r="E134" s="58">
        <v>134962</v>
      </c>
    </row>
    <row r="135" spans="2:5">
      <c r="B135" s="55" t="s">
        <v>35</v>
      </c>
      <c r="C135" s="55"/>
      <c r="D135" s="56"/>
      <c r="E135" s="57"/>
    </row>
    <row r="136" spans="2:5">
      <c r="B136" s="56"/>
      <c r="C136" s="56"/>
      <c r="D136" s="56"/>
      <c r="E136" s="57"/>
    </row>
    <row r="137" spans="2:5">
      <c r="B137" s="56"/>
      <c r="C137" s="56" t="s">
        <v>27</v>
      </c>
      <c r="D137" s="56" t="s">
        <v>28</v>
      </c>
      <c r="E137" s="58">
        <v>0</v>
      </c>
    </row>
    <row r="138" spans="2:5">
      <c r="B138" s="56"/>
      <c r="C138" s="56"/>
      <c r="D138" s="56" t="s">
        <v>29</v>
      </c>
      <c r="E138" s="58">
        <v>0</v>
      </c>
    </row>
    <row r="139" spans="2:5">
      <c r="B139" s="56"/>
      <c r="C139" s="56"/>
      <c r="D139" s="56" t="s">
        <v>25</v>
      </c>
      <c r="E139" s="58">
        <v>0</v>
      </c>
    </row>
    <row r="140" spans="2:5">
      <c r="B140" s="56"/>
      <c r="C140" s="56" t="s">
        <v>30</v>
      </c>
      <c r="D140" s="56" t="s">
        <v>28</v>
      </c>
      <c r="E140" s="58">
        <v>0</v>
      </c>
    </row>
    <row r="141" spans="2:5">
      <c r="B141" s="56"/>
      <c r="C141" s="56"/>
      <c r="D141" s="56" t="s">
        <v>29</v>
      </c>
      <c r="E141" s="58">
        <v>0</v>
      </c>
    </row>
    <row r="142" spans="2:5">
      <c r="B142" s="56"/>
      <c r="C142" s="56"/>
      <c r="D142" s="56" t="s">
        <v>25</v>
      </c>
      <c r="E142" s="58">
        <v>0</v>
      </c>
    </row>
    <row r="143" spans="2:5">
      <c r="B143" s="56"/>
      <c r="C143" s="56" t="s">
        <v>31</v>
      </c>
      <c r="D143" s="56" t="s">
        <v>28</v>
      </c>
      <c r="E143" s="58">
        <v>0</v>
      </c>
    </row>
    <row r="144" spans="2:5">
      <c r="B144" s="56"/>
      <c r="C144" s="56"/>
      <c r="D144" s="56" t="s">
        <v>29</v>
      </c>
      <c r="E144" s="58">
        <v>0</v>
      </c>
    </row>
    <row r="145" spans="2:5">
      <c r="B145" s="56"/>
      <c r="C145" s="56"/>
      <c r="D145" s="56" t="s">
        <v>25</v>
      </c>
      <c r="E145" s="58">
        <v>0</v>
      </c>
    </row>
    <row r="146" spans="2:5">
      <c r="B146" s="56"/>
      <c r="C146" s="56" t="s">
        <v>32</v>
      </c>
      <c r="D146" s="56" t="s">
        <v>28</v>
      </c>
      <c r="E146" s="58">
        <v>1</v>
      </c>
    </row>
    <row r="147" spans="2:5">
      <c r="B147" s="56"/>
      <c r="C147" s="56"/>
      <c r="D147" s="56" t="s">
        <v>29</v>
      </c>
      <c r="E147" s="58">
        <v>0</v>
      </c>
    </row>
    <row r="148" spans="2:5">
      <c r="B148" s="56"/>
      <c r="C148" s="56"/>
      <c r="D148" s="56" t="s">
        <v>25</v>
      </c>
      <c r="E148" s="58">
        <v>1</v>
      </c>
    </row>
    <row r="149" spans="2:5">
      <c r="B149" s="56"/>
      <c r="C149" s="56" t="s">
        <v>33</v>
      </c>
      <c r="D149" s="56" t="s">
        <v>28</v>
      </c>
      <c r="E149" s="58">
        <v>1</v>
      </c>
    </row>
    <row r="150" spans="2:5">
      <c r="B150" s="56"/>
      <c r="C150" s="56"/>
      <c r="D150" s="56" t="s">
        <v>29</v>
      </c>
      <c r="E150" s="58">
        <v>0</v>
      </c>
    </row>
    <row r="151" spans="2:5">
      <c r="B151" s="56"/>
      <c r="C151" s="56"/>
      <c r="D151" s="56" t="s">
        <v>25</v>
      </c>
      <c r="E151" s="58">
        <v>1</v>
      </c>
    </row>
    <row r="152" spans="2:5">
      <c r="B152" s="55" t="s">
        <v>36</v>
      </c>
      <c r="C152" s="55"/>
      <c r="D152" s="56"/>
      <c r="E152" s="57"/>
    </row>
    <row r="153" spans="2:5">
      <c r="B153" s="56"/>
      <c r="C153" s="56"/>
      <c r="D153" s="56"/>
      <c r="E153" s="57"/>
    </row>
    <row r="154" spans="2:5">
      <c r="B154" s="56"/>
      <c r="C154" s="56" t="s">
        <v>27</v>
      </c>
      <c r="D154" s="56" t="s">
        <v>28</v>
      </c>
      <c r="E154" s="58">
        <v>0</v>
      </c>
    </row>
    <row r="155" spans="2:5">
      <c r="B155" s="56"/>
      <c r="C155" s="56"/>
      <c r="D155" s="56" t="s">
        <v>29</v>
      </c>
      <c r="E155" s="58">
        <v>0</v>
      </c>
    </row>
    <row r="156" spans="2:5">
      <c r="B156" s="56"/>
      <c r="C156" s="56"/>
      <c r="D156" s="56" t="s">
        <v>25</v>
      </c>
      <c r="E156" s="58">
        <v>0</v>
      </c>
    </row>
    <row r="157" spans="2:5">
      <c r="B157" s="56"/>
      <c r="C157" s="56" t="s">
        <v>30</v>
      </c>
      <c r="D157" s="56" t="s">
        <v>28</v>
      </c>
      <c r="E157" s="58">
        <v>0</v>
      </c>
    </row>
    <row r="158" spans="2:5">
      <c r="B158" s="56"/>
      <c r="C158" s="56"/>
      <c r="D158" s="56" t="s">
        <v>29</v>
      </c>
      <c r="E158" s="58">
        <v>0</v>
      </c>
    </row>
    <row r="159" spans="2:5">
      <c r="B159" s="56"/>
      <c r="C159" s="56"/>
      <c r="D159" s="56" t="s">
        <v>25</v>
      </c>
      <c r="E159" s="58">
        <v>0</v>
      </c>
    </row>
    <row r="160" spans="2:5">
      <c r="B160" s="56"/>
      <c r="C160" s="56" t="s">
        <v>31</v>
      </c>
      <c r="D160" s="56" t="s">
        <v>28</v>
      </c>
      <c r="E160" s="58">
        <v>0</v>
      </c>
    </row>
    <row r="161" spans="2:5">
      <c r="B161" s="56"/>
      <c r="C161" s="56"/>
      <c r="D161" s="56" t="s">
        <v>29</v>
      </c>
      <c r="E161" s="58">
        <v>0</v>
      </c>
    </row>
    <row r="162" spans="2:5">
      <c r="B162" s="56"/>
      <c r="C162" s="56"/>
      <c r="D162" s="56" t="s">
        <v>25</v>
      </c>
      <c r="E162" s="58">
        <v>0</v>
      </c>
    </row>
    <row r="163" spans="2:5">
      <c r="B163" s="56"/>
      <c r="C163" s="56" t="s">
        <v>32</v>
      </c>
      <c r="D163" s="56" t="s">
        <v>28</v>
      </c>
      <c r="E163" s="58">
        <v>0</v>
      </c>
    </row>
    <row r="164" spans="2:5">
      <c r="B164" s="56"/>
      <c r="C164" s="56"/>
      <c r="D164" s="56" t="s">
        <v>29</v>
      </c>
      <c r="E164" s="58">
        <v>0</v>
      </c>
    </row>
    <row r="165" spans="2:5">
      <c r="B165" s="56"/>
      <c r="C165" s="56"/>
      <c r="D165" s="56" t="s">
        <v>25</v>
      </c>
      <c r="E165" s="58">
        <v>0</v>
      </c>
    </row>
    <row r="166" spans="2:5">
      <c r="B166" s="56"/>
      <c r="C166" s="56" t="s">
        <v>33</v>
      </c>
      <c r="D166" s="56" t="s">
        <v>28</v>
      </c>
      <c r="E166" s="58">
        <v>0</v>
      </c>
    </row>
    <row r="167" spans="2:5">
      <c r="B167" s="56"/>
      <c r="C167" s="56"/>
      <c r="D167" s="56" t="s">
        <v>29</v>
      </c>
      <c r="E167" s="58">
        <v>0</v>
      </c>
    </row>
    <row r="168" spans="2:5">
      <c r="B168" s="56"/>
      <c r="C168" s="56"/>
      <c r="D168" s="56" t="s">
        <v>25</v>
      </c>
      <c r="E168" s="58">
        <v>0</v>
      </c>
    </row>
    <row r="169" spans="2:5">
      <c r="B169" s="55" t="s">
        <v>37</v>
      </c>
      <c r="C169" s="55"/>
      <c r="D169" s="56"/>
      <c r="E169" s="57"/>
    </row>
    <row r="170" spans="2:5">
      <c r="B170" s="56"/>
      <c r="C170" s="56"/>
      <c r="D170" s="56"/>
      <c r="E170" s="57"/>
    </row>
    <row r="171" spans="2:5">
      <c r="B171" s="56"/>
      <c r="C171" s="56" t="s">
        <v>27</v>
      </c>
      <c r="D171" s="56" t="s">
        <v>28</v>
      </c>
      <c r="E171" s="58">
        <v>5331</v>
      </c>
    </row>
    <row r="172" spans="2:5">
      <c r="B172" s="56"/>
      <c r="C172" s="56"/>
      <c r="D172" s="56" t="s">
        <v>29</v>
      </c>
      <c r="E172" s="58">
        <v>160</v>
      </c>
    </row>
    <row r="173" spans="2:5">
      <c r="B173" s="56"/>
      <c r="C173" s="56"/>
      <c r="D173" s="56" t="s">
        <v>25</v>
      </c>
      <c r="E173" s="58">
        <v>5491</v>
      </c>
    </row>
    <row r="174" spans="2:5">
      <c r="B174" s="56"/>
      <c r="C174" s="56" t="s">
        <v>30</v>
      </c>
      <c r="D174" s="56" t="s">
        <v>28</v>
      </c>
      <c r="E174" s="58">
        <v>369</v>
      </c>
    </row>
    <row r="175" spans="2:5">
      <c r="B175" s="56"/>
      <c r="C175" s="56"/>
      <c r="D175" s="56" t="s">
        <v>29</v>
      </c>
      <c r="E175" s="58">
        <v>29720</v>
      </c>
    </row>
    <row r="176" spans="2:5">
      <c r="B176" s="56"/>
      <c r="C176" s="56"/>
      <c r="D176" s="56" t="s">
        <v>25</v>
      </c>
      <c r="E176" s="58">
        <v>30089</v>
      </c>
    </row>
    <row r="177" spans="2:5">
      <c r="B177" s="56"/>
      <c r="C177" s="56" t="s">
        <v>31</v>
      </c>
      <c r="D177" s="56" t="s">
        <v>28</v>
      </c>
      <c r="E177" s="58">
        <v>1337</v>
      </c>
    </row>
    <row r="178" spans="2:5">
      <c r="B178" s="56"/>
      <c r="C178" s="56"/>
      <c r="D178" s="56" t="s">
        <v>29</v>
      </c>
      <c r="E178" s="58">
        <v>20</v>
      </c>
    </row>
    <row r="179" spans="2:5">
      <c r="B179" s="56"/>
      <c r="C179" s="56"/>
      <c r="D179" s="56" t="s">
        <v>25</v>
      </c>
      <c r="E179" s="58">
        <v>1357</v>
      </c>
    </row>
    <row r="180" spans="2:5">
      <c r="B180" s="56"/>
      <c r="C180" s="56" t="s">
        <v>32</v>
      </c>
      <c r="D180" s="56" t="s">
        <v>28</v>
      </c>
      <c r="E180" s="58">
        <v>2</v>
      </c>
    </row>
    <row r="181" spans="2:5">
      <c r="B181" s="56"/>
      <c r="C181" s="56"/>
      <c r="D181" s="56" t="s">
        <v>29</v>
      </c>
      <c r="E181" s="58">
        <v>1</v>
      </c>
    </row>
    <row r="182" spans="2:5">
      <c r="B182" s="56"/>
      <c r="C182" s="56"/>
      <c r="D182" s="56" t="s">
        <v>25</v>
      </c>
      <c r="E182" s="58">
        <v>3</v>
      </c>
    </row>
    <row r="183" spans="2:5">
      <c r="B183" s="56"/>
      <c r="C183" s="56" t="s">
        <v>33</v>
      </c>
      <c r="D183" s="56" t="s">
        <v>28</v>
      </c>
      <c r="E183" s="58">
        <v>7039</v>
      </c>
    </row>
    <row r="184" spans="2:5">
      <c r="B184" s="56"/>
      <c r="C184" s="56"/>
      <c r="D184" s="56" t="s">
        <v>29</v>
      </c>
      <c r="E184" s="58">
        <v>29901</v>
      </c>
    </row>
    <row r="185" spans="2:5">
      <c r="B185" s="56"/>
      <c r="C185" s="56"/>
      <c r="D185" s="56" t="s">
        <v>25</v>
      </c>
      <c r="E185" s="58">
        <v>36940</v>
      </c>
    </row>
    <row r="186" spans="2:5">
      <c r="B186" s="55" t="s">
        <v>38</v>
      </c>
      <c r="C186" s="55"/>
      <c r="D186" s="56"/>
      <c r="E186" s="57"/>
    </row>
    <row r="187" spans="2:5">
      <c r="B187" s="56"/>
      <c r="C187" s="56"/>
      <c r="D187" s="56"/>
      <c r="E187" s="57"/>
    </row>
    <row r="188" spans="2:5">
      <c r="B188" s="56"/>
      <c r="C188" s="56" t="s">
        <v>27</v>
      </c>
      <c r="D188" s="56" t="s">
        <v>28</v>
      </c>
      <c r="E188" s="58">
        <v>1</v>
      </c>
    </row>
    <row r="189" spans="2:5">
      <c r="B189" s="56"/>
      <c r="C189" s="56"/>
      <c r="D189" s="56" t="s">
        <v>29</v>
      </c>
      <c r="E189" s="58">
        <v>0</v>
      </c>
    </row>
    <row r="190" spans="2:5">
      <c r="B190" s="56"/>
      <c r="C190" s="56"/>
      <c r="D190" s="56" t="s">
        <v>25</v>
      </c>
      <c r="E190" s="58">
        <v>1</v>
      </c>
    </row>
    <row r="191" spans="2:5">
      <c r="B191" s="56"/>
      <c r="C191" s="56" t="s">
        <v>30</v>
      </c>
      <c r="D191" s="56" t="s">
        <v>28</v>
      </c>
      <c r="E191" s="58">
        <v>0</v>
      </c>
    </row>
    <row r="192" spans="2:5">
      <c r="B192" s="56"/>
      <c r="C192" s="56"/>
      <c r="D192" s="56" t="s">
        <v>29</v>
      </c>
      <c r="E192" s="58">
        <v>1</v>
      </c>
    </row>
    <row r="193" spans="2:5">
      <c r="B193" s="56"/>
      <c r="C193" s="56"/>
      <c r="D193" s="56" t="s">
        <v>25</v>
      </c>
      <c r="E193" s="58">
        <v>1</v>
      </c>
    </row>
    <row r="194" spans="2:5">
      <c r="B194" s="56"/>
      <c r="C194" s="56" t="s">
        <v>31</v>
      </c>
      <c r="D194" s="56" t="s">
        <v>28</v>
      </c>
      <c r="E194" s="58">
        <v>5</v>
      </c>
    </row>
    <row r="195" spans="2:5">
      <c r="B195" s="56"/>
      <c r="C195" s="56"/>
      <c r="D195" s="56" t="s">
        <v>29</v>
      </c>
      <c r="E195" s="58">
        <v>0</v>
      </c>
    </row>
    <row r="196" spans="2:5">
      <c r="B196" s="56"/>
      <c r="C196" s="56"/>
      <c r="D196" s="56" t="s">
        <v>25</v>
      </c>
      <c r="E196" s="58">
        <v>5</v>
      </c>
    </row>
    <row r="197" spans="2:5">
      <c r="B197" s="56"/>
      <c r="C197" s="56" t="s">
        <v>32</v>
      </c>
      <c r="D197" s="56" t="s">
        <v>28</v>
      </c>
      <c r="E197" s="58">
        <v>0</v>
      </c>
    </row>
    <row r="198" spans="2:5">
      <c r="B198" s="56"/>
      <c r="C198" s="56"/>
      <c r="D198" s="56" t="s">
        <v>29</v>
      </c>
      <c r="E198" s="58">
        <v>1</v>
      </c>
    </row>
    <row r="199" spans="2:5">
      <c r="B199" s="56"/>
      <c r="C199" s="56"/>
      <c r="D199" s="56" t="s">
        <v>25</v>
      </c>
      <c r="E199" s="58">
        <v>1</v>
      </c>
    </row>
    <row r="200" spans="2:5">
      <c r="B200" s="56"/>
      <c r="C200" s="56" t="s">
        <v>33</v>
      </c>
      <c r="D200" s="56" t="s">
        <v>28</v>
      </c>
      <c r="E200" s="58">
        <v>6</v>
      </c>
    </row>
    <row r="201" spans="2:5">
      <c r="B201" s="56"/>
      <c r="C201" s="56"/>
      <c r="D201" s="56" t="s">
        <v>29</v>
      </c>
      <c r="E201" s="58">
        <v>2</v>
      </c>
    </row>
    <row r="202" spans="2:5">
      <c r="B202" s="56"/>
      <c r="C202" s="56"/>
      <c r="D202" s="56" t="s">
        <v>25</v>
      </c>
      <c r="E202" s="58">
        <v>8</v>
      </c>
    </row>
    <row r="203" spans="2:5">
      <c r="B203" s="55" t="s">
        <v>39</v>
      </c>
      <c r="C203" s="55"/>
      <c r="D203" s="56"/>
      <c r="E203" s="57"/>
    </row>
    <row r="204" spans="2:5">
      <c r="B204" s="56"/>
      <c r="C204" s="56"/>
      <c r="D204" s="56"/>
      <c r="E204" s="57"/>
    </row>
    <row r="205" spans="2:5">
      <c r="B205" s="56"/>
      <c r="C205" s="56" t="s">
        <v>27</v>
      </c>
      <c r="D205" s="56" t="s">
        <v>28</v>
      </c>
      <c r="E205" s="58">
        <v>606362</v>
      </c>
    </row>
    <row r="206" spans="2:5">
      <c r="B206" s="56"/>
      <c r="C206" s="56"/>
      <c r="D206" s="56" t="s">
        <v>29</v>
      </c>
      <c r="E206" s="58">
        <v>43360</v>
      </c>
    </row>
    <row r="207" spans="2:5">
      <c r="B207" s="56"/>
      <c r="C207" s="56"/>
      <c r="D207" s="56" t="s">
        <v>25</v>
      </c>
      <c r="E207" s="58">
        <v>649722</v>
      </c>
    </row>
    <row r="208" spans="2:5">
      <c r="B208" s="56"/>
      <c r="C208" s="56" t="s">
        <v>30</v>
      </c>
      <c r="D208" s="56" t="s">
        <v>28</v>
      </c>
      <c r="E208" s="58">
        <v>0</v>
      </c>
    </row>
    <row r="209" spans="2:5">
      <c r="B209" s="56"/>
      <c r="C209" s="56"/>
      <c r="D209" s="56" t="s">
        <v>29</v>
      </c>
      <c r="E209" s="58">
        <v>0</v>
      </c>
    </row>
    <row r="210" spans="2:5">
      <c r="B210" s="56"/>
      <c r="C210" s="56"/>
      <c r="D210" s="56" t="s">
        <v>25</v>
      </c>
      <c r="E210" s="58">
        <v>0</v>
      </c>
    </row>
    <row r="211" spans="2:5">
      <c r="B211" s="56"/>
      <c r="C211" s="56" t="s">
        <v>31</v>
      </c>
      <c r="D211" s="56" t="s">
        <v>28</v>
      </c>
      <c r="E211" s="58">
        <v>7</v>
      </c>
    </row>
    <row r="212" spans="2:5">
      <c r="B212" s="56"/>
      <c r="C212" s="56"/>
      <c r="D212" s="56" t="s">
        <v>29</v>
      </c>
      <c r="E212" s="58">
        <v>0</v>
      </c>
    </row>
    <row r="213" spans="2:5">
      <c r="B213" s="56"/>
      <c r="C213" s="56"/>
      <c r="D213" s="56" t="s">
        <v>25</v>
      </c>
      <c r="E213" s="58">
        <v>7</v>
      </c>
    </row>
    <row r="214" spans="2:5">
      <c r="B214" s="56"/>
      <c r="C214" s="56" t="s">
        <v>32</v>
      </c>
      <c r="D214" s="56" t="s">
        <v>28</v>
      </c>
      <c r="E214" s="58">
        <v>0</v>
      </c>
    </row>
    <row r="215" spans="2:5">
      <c r="B215" s="56"/>
      <c r="C215" s="56"/>
      <c r="D215" s="56" t="s">
        <v>29</v>
      </c>
      <c r="E215" s="58">
        <v>0</v>
      </c>
    </row>
    <row r="216" spans="2:5">
      <c r="B216" s="56"/>
      <c r="C216" s="56"/>
      <c r="D216" s="56" t="s">
        <v>25</v>
      </c>
      <c r="E216" s="58">
        <v>0</v>
      </c>
    </row>
    <row r="217" spans="2:5">
      <c r="B217" s="56"/>
      <c r="C217" s="56" t="s">
        <v>33</v>
      </c>
      <c r="D217" s="56" t="s">
        <v>28</v>
      </c>
      <c r="E217" s="58">
        <v>606369</v>
      </c>
    </row>
    <row r="218" spans="2:5">
      <c r="B218" s="56"/>
      <c r="C218" s="56"/>
      <c r="D218" s="56" t="s">
        <v>29</v>
      </c>
      <c r="E218" s="58">
        <v>43360</v>
      </c>
    </row>
    <row r="219" spans="2:5">
      <c r="B219" s="56"/>
      <c r="C219" s="56"/>
      <c r="D219" s="56" t="s">
        <v>25</v>
      </c>
      <c r="E219" s="58">
        <v>649729</v>
      </c>
    </row>
    <row r="220" spans="2:5">
      <c r="B220" s="55" t="s">
        <v>40</v>
      </c>
      <c r="C220" s="55"/>
      <c r="D220" s="56"/>
      <c r="E220" s="57"/>
    </row>
    <row r="221" spans="2:5">
      <c r="B221" s="56"/>
      <c r="C221" s="56"/>
      <c r="D221" s="56"/>
      <c r="E221" s="57"/>
    </row>
    <row r="222" spans="2:5">
      <c r="B222" s="56"/>
      <c r="C222" s="56" t="s">
        <v>27</v>
      </c>
      <c r="D222" s="56" t="s">
        <v>28</v>
      </c>
      <c r="E222" s="58">
        <v>7514</v>
      </c>
    </row>
    <row r="223" spans="2:5">
      <c r="B223" s="56"/>
      <c r="C223" s="56"/>
      <c r="D223" s="56" t="s">
        <v>29</v>
      </c>
      <c r="E223" s="58">
        <v>546</v>
      </c>
    </row>
    <row r="224" spans="2:5">
      <c r="B224" s="56"/>
      <c r="C224" s="56"/>
      <c r="D224" s="56" t="s">
        <v>25</v>
      </c>
      <c r="E224" s="58">
        <v>8060</v>
      </c>
    </row>
    <row r="225" spans="2:5">
      <c r="B225" s="56"/>
      <c r="C225" s="56" t="s">
        <v>30</v>
      </c>
      <c r="D225" s="56" t="s">
        <v>28</v>
      </c>
      <c r="E225" s="58">
        <v>3</v>
      </c>
    </row>
    <row r="226" spans="2:5">
      <c r="B226" s="56"/>
      <c r="C226" s="56"/>
      <c r="D226" s="56" t="s">
        <v>29</v>
      </c>
      <c r="E226" s="58">
        <v>4</v>
      </c>
    </row>
    <row r="227" spans="2:5">
      <c r="B227" s="56"/>
      <c r="C227" s="56"/>
      <c r="D227" s="56" t="s">
        <v>25</v>
      </c>
      <c r="E227" s="58">
        <v>7</v>
      </c>
    </row>
    <row r="228" spans="2:5">
      <c r="B228" s="56"/>
      <c r="C228" s="56" t="s">
        <v>31</v>
      </c>
      <c r="D228" s="56" t="s">
        <v>28</v>
      </c>
      <c r="E228" s="58">
        <v>5</v>
      </c>
    </row>
    <row r="229" spans="2:5">
      <c r="B229" s="56"/>
      <c r="C229" s="56"/>
      <c r="D229" s="56" t="s">
        <v>29</v>
      </c>
      <c r="E229" s="58">
        <v>1</v>
      </c>
    </row>
    <row r="230" spans="2:5">
      <c r="B230" s="56"/>
      <c r="C230" s="56"/>
      <c r="D230" s="56" t="s">
        <v>25</v>
      </c>
      <c r="E230" s="58">
        <v>6</v>
      </c>
    </row>
    <row r="231" spans="2:5">
      <c r="B231" s="56"/>
      <c r="C231" s="56" t="s">
        <v>32</v>
      </c>
      <c r="D231" s="56" t="s">
        <v>28</v>
      </c>
      <c r="E231" s="58">
        <v>0</v>
      </c>
    </row>
    <row r="232" spans="2:5">
      <c r="B232" s="56"/>
      <c r="C232" s="56"/>
      <c r="D232" s="56" t="s">
        <v>29</v>
      </c>
      <c r="E232" s="58">
        <v>0</v>
      </c>
    </row>
    <row r="233" spans="2:5">
      <c r="B233" s="56"/>
      <c r="C233" s="56"/>
      <c r="D233" s="56" t="s">
        <v>25</v>
      </c>
      <c r="E233" s="58">
        <v>0</v>
      </c>
    </row>
    <row r="234" spans="2:5">
      <c r="B234" s="56"/>
      <c r="C234" s="56" t="s">
        <v>33</v>
      </c>
      <c r="D234" s="56" t="s">
        <v>28</v>
      </c>
      <c r="E234" s="58">
        <v>7522</v>
      </c>
    </row>
    <row r="235" spans="2:5">
      <c r="B235" s="56"/>
      <c r="C235" s="56"/>
      <c r="D235" s="56" t="s">
        <v>29</v>
      </c>
      <c r="E235" s="58">
        <v>551</v>
      </c>
    </row>
    <row r="236" spans="2:5">
      <c r="B236" s="56"/>
      <c r="C236" s="56"/>
      <c r="D236" s="56" t="s">
        <v>25</v>
      </c>
      <c r="E236" s="58">
        <v>8073</v>
      </c>
    </row>
    <row r="237" spans="2:5">
      <c r="B237" s="55" t="s">
        <v>41</v>
      </c>
      <c r="C237" s="55"/>
      <c r="D237" s="56"/>
      <c r="E237" s="57"/>
    </row>
    <row r="238" spans="2:5">
      <c r="B238" s="56"/>
      <c r="C238" s="56"/>
      <c r="D238" s="56"/>
      <c r="E238" s="57"/>
    </row>
    <row r="239" spans="2:5">
      <c r="B239" s="56"/>
      <c r="C239" s="56" t="s">
        <v>27</v>
      </c>
      <c r="D239" s="56" t="s">
        <v>28</v>
      </c>
      <c r="E239" s="58">
        <v>16217</v>
      </c>
    </row>
    <row r="240" spans="2:5">
      <c r="B240" s="56"/>
      <c r="C240" s="56"/>
      <c r="D240" s="56" t="s">
        <v>29</v>
      </c>
      <c r="E240" s="58">
        <v>116</v>
      </c>
    </row>
    <row r="241" spans="2:5">
      <c r="B241" s="56"/>
      <c r="C241" s="56"/>
      <c r="D241" s="56" t="s">
        <v>25</v>
      </c>
      <c r="E241" s="58">
        <v>16333</v>
      </c>
    </row>
    <row r="242" spans="2:5">
      <c r="B242" s="56"/>
      <c r="C242" s="56" t="s">
        <v>30</v>
      </c>
      <c r="D242" s="56" t="s">
        <v>28</v>
      </c>
      <c r="E242" s="58">
        <v>0</v>
      </c>
    </row>
    <row r="243" spans="2:5">
      <c r="B243" s="56"/>
      <c r="C243" s="56"/>
      <c r="D243" s="56" t="s">
        <v>29</v>
      </c>
      <c r="E243" s="58">
        <v>0</v>
      </c>
    </row>
    <row r="244" spans="2:5">
      <c r="B244" s="56"/>
      <c r="C244" s="56"/>
      <c r="D244" s="56" t="s">
        <v>25</v>
      </c>
      <c r="E244" s="58">
        <v>0</v>
      </c>
    </row>
    <row r="245" spans="2:5">
      <c r="B245" s="56"/>
      <c r="C245" s="56" t="s">
        <v>31</v>
      </c>
      <c r="D245" s="56" t="s">
        <v>28</v>
      </c>
      <c r="E245" s="58">
        <v>0</v>
      </c>
    </row>
    <row r="246" spans="2:5">
      <c r="B246" s="56"/>
      <c r="C246" s="56"/>
      <c r="D246" s="56" t="s">
        <v>29</v>
      </c>
      <c r="E246" s="58">
        <v>0</v>
      </c>
    </row>
    <row r="247" spans="2:5">
      <c r="B247" s="56"/>
      <c r="C247" s="56"/>
      <c r="D247" s="56" t="s">
        <v>25</v>
      </c>
      <c r="E247" s="58">
        <v>0</v>
      </c>
    </row>
    <row r="248" spans="2:5">
      <c r="B248" s="56"/>
      <c r="C248" s="56" t="s">
        <v>32</v>
      </c>
      <c r="D248" s="56" t="s">
        <v>28</v>
      </c>
      <c r="E248" s="58">
        <v>0</v>
      </c>
    </row>
    <row r="249" spans="2:5">
      <c r="B249" s="56"/>
      <c r="C249" s="56"/>
      <c r="D249" s="56" t="s">
        <v>29</v>
      </c>
      <c r="E249" s="58">
        <v>0</v>
      </c>
    </row>
    <row r="250" spans="2:5">
      <c r="B250" s="56"/>
      <c r="C250" s="56"/>
      <c r="D250" s="56" t="s">
        <v>25</v>
      </c>
      <c r="E250" s="58">
        <v>0</v>
      </c>
    </row>
    <row r="251" spans="2:5">
      <c r="B251" s="56"/>
      <c r="C251" s="56" t="s">
        <v>33</v>
      </c>
      <c r="D251" s="56" t="s">
        <v>28</v>
      </c>
      <c r="E251" s="58">
        <v>16217</v>
      </c>
    </row>
    <row r="252" spans="2:5">
      <c r="B252" s="56"/>
      <c r="C252" s="56"/>
      <c r="D252" s="56" t="s">
        <v>29</v>
      </c>
      <c r="E252" s="58">
        <v>116</v>
      </c>
    </row>
    <row r="253" spans="2:5">
      <c r="B253" s="56"/>
      <c r="C253" s="56"/>
      <c r="D253" s="56" t="s">
        <v>25</v>
      </c>
      <c r="E253" s="58">
        <v>16333</v>
      </c>
    </row>
    <row r="254" spans="2:5">
      <c r="B254" s="55" t="s">
        <v>42</v>
      </c>
      <c r="C254" s="55"/>
      <c r="D254" s="56"/>
      <c r="E254" s="57"/>
    </row>
    <row r="255" spans="2:5">
      <c r="B255" s="56"/>
      <c r="C255" s="56"/>
      <c r="D255" s="56"/>
      <c r="E255" s="57"/>
    </row>
    <row r="256" spans="2:5">
      <c r="B256" s="56"/>
      <c r="C256" s="56" t="s">
        <v>27</v>
      </c>
      <c r="D256" s="56" t="s">
        <v>28</v>
      </c>
      <c r="E256" s="58">
        <v>0</v>
      </c>
    </row>
    <row r="257" spans="2:5">
      <c r="B257" s="56"/>
      <c r="C257" s="56"/>
      <c r="D257" s="56" t="s">
        <v>29</v>
      </c>
      <c r="E257" s="58">
        <v>0</v>
      </c>
    </row>
    <row r="258" spans="2:5">
      <c r="B258" s="56"/>
      <c r="C258" s="56"/>
      <c r="D258" s="56" t="s">
        <v>25</v>
      </c>
      <c r="E258" s="58">
        <v>0</v>
      </c>
    </row>
    <row r="259" spans="2:5">
      <c r="B259" s="56"/>
      <c r="C259" s="56" t="s">
        <v>30</v>
      </c>
      <c r="D259" s="56" t="s">
        <v>28</v>
      </c>
      <c r="E259" s="58">
        <v>1</v>
      </c>
    </row>
    <row r="260" spans="2:5">
      <c r="B260" s="56"/>
      <c r="C260" s="56"/>
      <c r="D260" s="56" t="s">
        <v>29</v>
      </c>
      <c r="E260" s="58">
        <v>325</v>
      </c>
    </row>
    <row r="261" spans="2:5">
      <c r="B261" s="56"/>
      <c r="C261" s="56"/>
      <c r="D261" s="56" t="s">
        <v>25</v>
      </c>
      <c r="E261" s="58">
        <v>326</v>
      </c>
    </row>
    <row r="262" spans="2:5">
      <c r="B262" s="56"/>
      <c r="C262" s="56" t="s">
        <v>31</v>
      </c>
      <c r="D262" s="56" t="s">
        <v>28</v>
      </c>
      <c r="E262" s="58">
        <v>0</v>
      </c>
    </row>
    <row r="263" spans="2:5">
      <c r="B263" s="56"/>
      <c r="C263" s="56"/>
      <c r="D263" s="56" t="s">
        <v>29</v>
      </c>
      <c r="E263" s="58">
        <v>0</v>
      </c>
    </row>
    <row r="264" spans="2:5">
      <c r="B264" s="56"/>
      <c r="C264" s="56"/>
      <c r="D264" s="56" t="s">
        <v>25</v>
      </c>
      <c r="E264" s="58">
        <v>0</v>
      </c>
    </row>
    <row r="265" spans="2:5">
      <c r="B265" s="56"/>
      <c r="C265" s="56" t="s">
        <v>32</v>
      </c>
      <c r="D265" s="56" t="s">
        <v>28</v>
      </c>
      <c r="E265" s="58">
        <v>0</v>
      </c>
    </row>
    <row r="266" spans="2:5">
      <c r="B266" s="56"/>
      <c r="C266" s="56"/>
      <c r="D266" s="56" t="s">
        <v>29</v>
      </c>
      <c r="E266" s="58">
        <v>0</v>
      </c>
    </row>
    <row r="267" spans="2:5">
      <c r="B267" s="56"/>
      <c r="C267" s="56"/>
      <c r="D267" s="56" t="s">
        <v>25</v>
      </c>
      <c r="E267" s="58">
        <v>0</v>
      </c>
    </row>
    <row r="268" spans="2:5">
      <c r="B268" s="56"/>
      <c r="C268" s="56" t="s">
        <v>33</v>
      </c>
      <c r="D268" s="56" t="s">
        <v>28</v>
      </c>
      <c r="E268" s="58">
        <v>1</v>
      </c>
    </row>
    <row r="269" spans="2:5">
      <c r="B269" s="56"/>
      <c r="C269" s="56"/>
      <c r="D269" s="56" t="s">
        <v>29</v>
      </c>
      <c r="E269" s="58">
        <v>325</v>
      </c>
    </row>
    <row r="270" spans="2:5">
      <c r="B270" s="56"/>
      <c r="C270" s="56"/>
      <c r="D270" s="56" t="s">
        <v>25</v>
      </c>
      <c r="E270" s="58">
        <v>326</v>
      </c>
    </row>
    <row r="271" spans="2:5">
      <c r="B271" s="55" t="s">
        <v>43</v>
      </c>
      <c r="C271" s="55"/>
      <c r="D271" s="56"/>
      <c r="E271" s="57"/>
    </row>
    <row r="272" spans="2:5">
      <c r="B272" s="56"/>
      <c r="C272" s="56"/>
      <c r="D272" s="56"/>
      <c r="E272" s="57"/>
    </row>
    <row r="273" spans="2:5">
      <c r="B273" s="56"/>
      <c r="C273" s="56" t="s">
        <v>27</v>
      </c>
      <c r="D273" s="56" t="s">
        <v>28</v>
      </c>
      <c r="E273" s="58">
        <v>0</v>
      </c>
    </row>
    <row r="274" spans="2:5">
      <c r="B274" s="56"/>
      <c r="C274" s="56"/>
      <c r="D274" s="56" t="s">
        <v>29</v>
      </c>
      <c r="E274" s="58">
        <v>0</v>
      </c>
    </row>
    <row r="275" spans="2:5">
      <c r="B275" s="56"/>
      <c r="C275" s="56"/>
      <c r="D275" s="56" t="s">
        <v>25</v>
      </c>
      <c r="E275" s="58">
        <v>0</v>
      </c>
    </row>
    <row r="276" spans="2:5">
      <c r="B276" s="56"/>
      <c r="C276" s="56" t="s">
        <v>30</v>
      </c>
      <c r="D276" s="56" t="s">
        <v>28</v>
      </c>
      <c r="E276" s="58">
        <v>0</v>
      </c>
    </row>
    <row r="277" spans="2:5">
      <c r="B277" s="56"/>
      <c r="C277" s="56"/>
      <c r="D277" s="56" t="s">
        <v>29</v>
      </c>
      <c r="E277" s="58">
        <v>0</v>
      </c>
    </row>
    <row r="278" spans="2:5">
      <c r="B278" s="56"/>
      <c r="C278" s="56"/>
      <c r="D278" s="56" t="s">
        <v>25</v>
      </c>
      <c r="E278" s="58">
        <v>0</v>
      </c>
    </row>
    <row r="279" spans="2:5">
      <c r="B279" s="56"/>
      <c r="C279" s="56" t="s">
        <v>31</v>
      </c>
      <c r="D279" s="56" t="s">
        <v>28</v>
      </c>
      <c r="E279" s="58">
        <v>0</v>
      </c>
    </row>
    <row r="280" spans="2:5">
      <c r="B280" s="56"/>
      <c r="C280" s="56"/>
      <c r="D280" s="56" t="s">
        <v>29</v>
      </c>
      <c r="E280" s="58">
        <v>0</v>
      </c>
    </row>
    <row r="281" spans="2:5">
      <c r="B281" s="56"/>
      <c r="C281" s="56"/>
      <c r="D281" s="56" t="s">
        <v>25</v>
      </c>
      <c r="E281" s="58">
        <v>0</v>
      </c>
    </row>
    <row r="282" spans="2:5">
      <c r="B282" s="56"/>
      <c r="C282" s="56" t="s">
        <v>32</v>
      </c>
      <c r="D282" s="56" t="s">
        <v>28</v>
      </c>
      <c r="E282" s="58">
        <v>0</v>
      </c>
    </row>
    <row r="283" spans="2:5">
      <c r="B283" s="56"/>
      <c r="C283" s="56"/>
      <c r="D283" s="56" t="s">
        <v>29</v>
      </c>
      <c r="E283" s="58">
        <v>0</v>
      </c>
    </row>
    <row r="284" spans="2:5">
      <c r="B284" s="56"/>
      <c r="C284" s="56"/>
      <c r="D284" s="56" t="s">
        <v>25</v>
      </c>
      <c r="E284" s="58">
        <v>0</v>
      </c>
    </row>
    <row r="285" spans="2:5">
      <c r="B285" s="56"/>
      <c r="C285" s="56" t="s">
        <v>33</v>
      </c>
      <c r="D285" s="56" t="s">
        <v>28</v>
      </c>
      <c r="E285" s="58">
        <v>0</v>
      </c>
    </row>
    <row r="286" spans="2:5">
      <c r="B286" s="56"/>
      <c r="C286" s="56"/>
      <c r="D286" s="56" t="s">
        <v>29</v>
      </c>
      <c r="E286" s="58">
        <v>0</v>
      </c>
    </row>
    <row r="287" spans="2:5">
      <c r="B287" s="56"/>
      <c r="C287" s="56"/>
      <c r="D287" s="56" t="s">
        <v>25</v>
      </c>
      <c r="E287" s="58">
        <v>0</v>
      </c>
    </row>
    <row r="288" spans="2:5">
      <c r="B288" s="55" t="s">
        <v>44</v>
      </c>
      <c r="C288" s="55"/>
      <c r="D288" s="56"/>
      <c r="E288" s="57"/>
    </row>
    <row r="289" spans="2:5">
      <c r="B289" s="56"/>
      <c r="C289" s="56"/>
      <c r="D289" s="56"/>
      <c r="E289" s="57"/>
    </row>
    <row r="290" spans="2:5">
      <c r="B290" s="56"/>
      <c r="C290" s="56" t="s">
        <v>27</v>
      </c>
      <c r="D290" s="56" t="s">
        <v>28</v>
      </c>
      <c r="E290" s="58">
        <v>10571</v>
      </c>
    </row>
    <row r="291" spans="2:5">
      <c r="B291" s="56"/>
      <c r="C291" s="56"/>
      <c r="D291" s="56" t="s">
        <v>29</v>
      </c>
      <c r="E291" s="58">
        <v>260</v>
      </c>
    </row>
    <row r="292" spans="2:5">
      <c r="B292" s="56"/>
      <c r="C292" s="56"/>
      <c r="D292" s="56" t="s">
        <v>25</v>
      </c>
      <c r="E292" s="58">
        <v>10831</v>
      </c>
    </row>
    <row r="293" spans="2:5">
      <c r="B293" s="56"/>
      <c r="C293" s="56" t="s">
        <v>30</v>
      </c>
      <c r="D293" s="56" t="s">
        <v>28</v>
      </c>
      <c r="E293" s="58">
        <v>5</v>
      </c>
    </row>
    <row r="294" spans="2:5">
      <c r="B294" s="56"/>
      <c r="C294" s="56"/>
      <c r="D294" s="56" t="s">
        <v>29</v>
      </c>
      <c r="E294" s="58">
        <v>70</v>
      </c>
    </row>
    <row r="295" spans="2:5">
      <c r="B295" s="56"/>
      <c r="C295" s="56"/>
      <c r="D295" s="56" t="s">
        <v>25</v>
      </c>
      <c r="E295" s="58">
        <v>75</v>
      </c>
    </row>
    <row r="296" spans="2:5">
      <c r="B296" s="56"/>
      <c r="C296" s="56" t="s">
        <v>31</v>
      </c>
      <c r="D296" s="56" t="s">
        <v>28</v>
      </c>
      <c r="E296" s="58">
        <v>0</v>
      </c>
    </row>
    <row r="297" spans="2:5">
      <c r="B297" s="56"/>
      <c r="C297" s="56"/>
      <c r="D297" s="56" t="s">
        <v>29</v>
      </c>
      <c r="E297" s="58">
        <v>0</v>
      </c>
    </row>
    <row r="298" spans="2:5">
      <c r="B298" s="56"/>
      <c r="C298" s="56"/>
      <c r="D298" s="56" t="s">
        <v>25</v>
      </c>
      <c r="E298" s="58">
        <v>0</v>
      </c>
    </row>
    <row r="299" spans="2:5">
      <c r="B299" s="56"/>
      <c r="C299" s="56" t="s">
        <v>32</v>
      </c>
      <c r="D299" s="56" t="s">
        <v>28</v>
      </c>
      <c r="E299" s="58">
        <v>0</v>
      </c>
    </row>
    <row r="300" spans="2:5">
      <c r="B300" s="56"/>
      <c r="C300" s="56"/>
      <c r="D300" s="56" t="s">
        <v>29</v>
      </c>
      <c r="E300" s="58">
        <v>0</v>
      </c>
    </row>
    <row r="301" spans="2:5">
      <c r="B301" s="56"/>
      <c r="C301" s="56"/>
      <c r="D301" s="56" t="s">
        <v>25</v>
      </c>
      <c r="E301" s="58">
        <v>0</v>
      </c>
    </row>
    <row r="302" spans="2:5">
      <c r="B302" s="56"/>
      <c r="C302" s="56" t="s">
        <v>33</v>
      </c>
      <c r="D302" s="56" t="s">
        <v>28</v>
      </c>
      <c r="E302" s="58">
        <v>10576</v>
      </c>
    </row>
    <row r="303" spans="2:5">
      <c r="B303" s="56"/>
      <c r="C303" s="56"/>
      <c r="D303" s="56" t="s">
        <v>29</v>
      </c>
      <c r="E303" s="58">
        <v>330</v>
      </c>
    </row>
    <row r="304" spans="2:5">
      <c r="B304" s="56"/>
      <c r="C304" s="56"/>
      <c r="D304" s="56" t="s">
        <v>25</v>
      </c>
      <c r="E304" s="58">
        <v>10906</v>
      </c>
    </row>
    <row r="305" spans="2:5">
      <c r="B305" s="59" t="s">
        <v>45</v>
      </c>
      <c r="C305" s="59"/>
      <c r="D305" s="60"/>
      <c r="E305" s="57"/>
    </row>
    <row r="306" spans="2:5">
      <c r="B306" s="60"/>
      <c r="C306" s="60"/>
      <c r="D306" s="60"/>
      <c r="E306" s="57"/>
    </row>
    <row r="307" spans="2:5">
      <c r="B307" s="60"/>
      <c r="C307" s="60" t="s">
        <v>27</v>
      </c>
      <c r="D307" s="60" t="s">
        <v>28</v>
      </c>
      <c r="E307" s="58">
        <v>495</v>
      </c>
    </row>
    <row r="308" spans="2:5">
      <c r="B308" s="60"/>
      <c r="C308" s="60"/>
      <c r="D308" s="60" t="s">
        <v>29</v>
      </c>
      <c r="E308" s="58">
        <v>1</v>
      </c>
    </row>
    <row r="309" spans="2:5">
      <c r="B309" s="60"/>
      <c r="C309" s="60"/>
      <c r="D309" s="60" t="s">
        <v>25</v>
      </c>
      <c r="E309" s="58">
        <v>496</v>
      </c>
    </row>
    <row r="310" spans="2:5">
      <c r="B310" s="60"/>
      <c r="C310" s="60" t="s">
        <v>30</v>
      </c>
      <c r="D310" s="60" t="s">
        <v>28</v>
      </c>
      <c r="E310" s="58">
        <v>15774</v>
      </c>
    </row>
    <row r="311" spans="2:5">
      <c r="B311" s="60"/>
      <c r="C311" s="60"/>
      <c r="D311" s="60" t="s">
        <v>29</v>
      </c>
      <c r="E311" s="58">
        <v>47</v>
      </c>
    </row>
    <row r="312" spans="2:5">
      <c r="B312" s="60"/>
      <c r="C312" s="60"/>
      <c r="D312" s="60" t="s">
        <v>25</v>
      </c>
      <c r="E312" s="58">
        <v>15821</v>
      </c>
    </row>
    <row r="313" spans="2:5">
      <c r="B313" s="60"/>
      <c r="C313" s="60" t="s">
        <v>31</v>
      </c>
      <c r="D313" s="60" t="s">
        <v>28</v>
      </c>
      <c r="E313" s="58">
        <v>48361</v>
      </c>
    </row>
    <row r="314" spans="2:5">
      <c r="B314" s="60"/>
      <c r="C314" s="60"/>
      <c r="D314" s="60" t="s">
        <v>29</v>
      </c>
      <c r="E314" s="58">
        <v>57972</v>
      </c>
    </row>
    <row r="315" spans="2:5">
      <c r="B315" s="60"/>
      <c r="C315" s="60"/>
      <c r="D315" s="60" t="s">
        <v>25</v>
      </c>
      <c r="E315" s="58">
        <v>106333</v>
      </c>
    </row>
    <row r="316" spans="2:5">
      <c r="B316" s="60"/>
      <c r="C316" s="60" t="s">
        <v>32</v>
      </c>
      <c r="D316" s="60" t="s">
        <v>28</v>
      </c>
      <c r="E316" s="58">
        <v>3955</v>
      </c>
    </row>
    <row r="317" spans="2:5">
      <c r="B317" s="60"/>
      <c r="C317" s="60"/>
      <c r="D317" s="60" t="s">
        <v>29</v>
      </c>
      <c r="E317" s="58">
        <v>79</v>
      </c>
    </row>
    <row r="318" spans="2:5">
      <c r="B318" s="60"/>
      <c r="C318" s="60"/>
      <c r="D318" s="60" t="s">
        <v>25</v>
      </c>
      <c r="E318" s="58">
        <v>4034</v>
      </c>
    </row>
    <row r="319" spans="2:5">
      <c r="B319" s="60"/>
      <c r="C319" s="60" t="s">
        <v>33</v>
      </c>
      <c r="D319" s="60" t="s">
        <v>28</v>
      </c>
      <c r="E319" s="58">
        <v>68585</v>
      </c>
    </row>
    <row r="320" spans="2:5">
      <c r="B320" s="60"/>
      <c r="C320" s="60"/>
      <c r="D320" s="60" t="s">
        <v>29</v>
      </c>
      <c r="E320" s="58">
        <v>58099</v>
      </c>
    </row>
    <row r="321" spans="2:5">
      <c r="B321" s="60"/>
      <c r="C321" s="60"/>
      <c r="D321" s="60" t="s">
        <v>25</v>
      </c>
      <c r="E321" s="58">
        <v>126684</v>
      </c>
    </row>
    <row r="322" spans="2:5">
      <c r="B322" s="59" t="s">
        <v>46</v>
      </c>
      <c r="C322" s="59"/>
      <c r="D322" s="60"/>
      <c r="E322" s="57"/>
    </row>
    <row r="323" spans="2:5">
      <c r="B323" s="59"/>
      <c r="C323" s="59"/>
      <c r="D323" s="60"/>
      <c r="E323" s="57"/>
    </row>
    <row r="324" spans="2:5">
      <c r="B324" s="60"/>
      <c r="C324" s="60" t="s">
        <v>27</v>
      </c>
      <c r="D324" s="60" t="s">
        <v>28</v>
      </c>
      <c r="E324" s="58">
        <v>18720189</v>
      </c>
    </row>
    <row r="325" spans="2:5">
      <c r="B325" s="60"/>
      <c r="C325" s="60"/>
      <c r="D325" s="60" t="s">
        <v>29</v>
      </c>
      <c r="E325" s="58">
        <v>1140766</v>
      </c>
    </row>
    <row r="326" spans="2:5">
      <c r="B326" s="60"/>
      <c r="C326" s="60"/>
      <c r="D326" s="60" t="s">
        <v>25</v>
      </c>
      <c r="E326" s="58">
        <v>19860955</v>
      </c>
    </row>
    <row r="327" spans="2:5">
      <c r="B327" s="60"/>
      <c r="C327" s="60" t="s">
        <v>30</v>
      </c>
      <c r="D327" s="60" t="s">
        <v>28</v>
      </c>
      <c r="E327" s="58">
        <v>663442</v>
      </c>
    </row>
    <row r="328" spans="2:5">
      <c r="B328" s="60"/>
      <c r="C328" s="60"/>
      <c r="D328" s="60" t="s">
        <v>29</v>
      </c>
      <c r="E328" s="58">
        <v>120400</v>
      </c>
    </row>
    <row r="329" spans="2:5">
      <c r="B329" s="60"/>
      <c r="C329" s="60"/>
      <c r="D329" s="60" t="s">
        <v>25</v>
      </c>
      <c r="E329" s="58">
        <v>783842</v>
      </c>
    </row>
    <row r="330" spans="2:5">
      <c r="B330" s="60"/>
      <c r="C330" s="60" t="s">
        <v>31</v>
      </c>
      <c r="D330" s="60" t="s">
        <v>28</v>
      </c>
      <c r="E330" s="58">
        <v>3189993</v>
      </c>
    </row>
    <row r="331" spans="2:5">
      <c r="B331" s="60"/>
      <c r="C331" s="60"/>
      <c r="D331" s="60" t="s">
        <v>29</v>
      </c>
      <c r="E331" s="58">
        <v>425252</v>
      </c>
    </row>
    <row r="332" spans="2:5">
      <c r="B332" s="60"/>
      <c r="C332" s="60"/>
      <c r="D332" s="60" t="s">
        <v>25</v>
      </c>
      <c r="E332" s="58">
        <v>3615245</v>
      </c>
    </row>
    <row r="333" spans="2:5">
      <c r="B333" s="60"/>
      <c r="C333" s="60" t="s">
        <v>32</v>
      </c>
      <c r="D333" s="60" t="s">
        <v>28</v>
      </c>
      <c r="E333" s="58">
        <v>42019</v>
      </c>
    </row>
    <row r="334" spans="2:5">
      <c r="B334" s="60"/>
      <c r="C334" s="60"/>
      <c r="D334" s="60" t="s">
        <v>29</v>
      </c>
      <c r="E334" s="58">
        <v>63918</v>
      </c>
    </row>
    <row r="335" spans="2:5">
      <c r="B335" s="60"/>
      <c r="C335" s="60"/>
      <c r="D335" s="60" t="s">
        <v>25</v>
      </c>
      <c r="E335" s="58">
        <v>105937</v>
      </c>
    </row>
    <row r="336" spans="2:5">
      <c r="B336" s="60"/>
      <c r="C336" s="60" t="s">
        <v>33</v>
      </c>
      <c r="D336" s="60" t="s">
        <v>28</v>
      </c>
      <c r="E336" s="58">
        <v>22615643</v>
      </c>
    </row>
    <row r="337" spans="2:8">
      <c r="B337" s="60"/>
      <c r="C337" s="60"/>
      <c r="D337" s="60" t="s">
        <v>29</v>
      </c>
      <c r="E337" s="58">
        <v>1750336</v>
      </c>
    </row>
    <row r="338" spans="2:8">
      <c r="B338" s="60"/>
      <c r="C338" s="60"/>
      <c r="D338" s="60" t="s">
        <v>25</v>
      </c>
      <c r="E338" s="58">
        <v>24365979</v>
      </c>
    </row>
    <row r="341" spans="2:8">
      <c r="B341" s="62"/>
      <c r="C341" s="62"/>
      <c r="D341" s="62"/>
      <c r="E341" s="62"/>
      <c r="F341" s="62" t="s">
        <v>51</v>
      </c>
      <c r="G341" s="6">
        <v>2019</v>
      </c>
      <c r="H341" s="73">
        <v>2020</v>
      </c>
    </row>
    <row r="342" spans="2:8">
      <c r="B342" s="63" t="s">
        <v>46</v>
      </c>
      <c r="C342" s="63"/>
      <c r="D342" s="63"/>
      <c r="E342" s="63"/>
      <c r="F342" s="63"/>
      <c r="G342" s="5">
        <v>23677366</v>
      </c>
      <c r="H342" s="58">
        <v>22521686</v>
      </c>
    </row>
    <row r="343" spans="2:8">
      <c r="B343" s="63"/>
      <c r="C343" s="63" t="s">
        <v>52</v>
      </c>
      <c r="D343" s="63"/>
      <c r="E343" s="63"/>
      <c r="F343" s="63"/>
      <c r="G343" s="7">
        <v>19177517</v>
      </c>
      <c r="H343" s="58">
        <v>18686570</v>
      </c>
    </row>
    <row r="344" spans="2:8">
      <c r="B344" s="63"/>
      <c r="C344" s="63"/>
      <c r="D344" s="63" t="s">
        <v>53</v>
      </c>
      <c r="E344" s="63"/>
      <c r="F344" s="63"/>
      <c r="G344" s="8">
        <v>13426436</v>
      </c>
      <c r="H344" s="58">
        <v>12805129</v>
      </c>
    </row>
    <row r="345" spans="2:8">
      <c r="B345" s="63"/>
      <c r="C345" s="63"/>
      <c r="D345" s="63"/>
      <c r="E345" s="63" t="s">
        <v>54</v>
      </c>
      <c r="F345" s="63"/>
      <c r="G345" s="7">
        <v>11634606</v>
      </c>
      <c r="H345" s="58">
        <v>10903524</v>
      </c>
    </row>
    <row r="346" spans="2:8">
      <c r="B346" s="63"/>
      <c r="C346" s="63"/>
      <c r="D346" s="63"/>
      <c r="E346" s="63"/>
      <c r="F346" s="63" t="s">
        <v>55</v>
      </c>
      <c r="G346" s="9">
        <v>183311</v>
      </c>
      <c r="H346" s="58">
        <v>145821</v>
      </c>
    </row>
    <row r="347" spans="2:8">
      <c r="B347" s="63"/>
      <c r="C347" s="63"/>
      <c r="D347" s="63"/>
      <c r="E347" s="63"/>
      <c r="F347" s="63" t="s">
        <v>56</v>
      </c>
      <c r="G347" s="9">
        <v>1707951</v>
      </c>
      <c r="H347" s="58">
        <v>1709304</v>
      </c>
    </row>
    <row r="348" spans="2:8">
      <c r="B348" s="63"/>
      <c r="C348" s="63"/>
      <c r="D348" s="63"/>
      <c r="E348" s="63"/>
      <c r="F348" s="63" t="s">
        <v>57</v>
      </c>
      <c r="G348" s="9">
        <v>796964</v>
      </c>
      <c r="H348" s="58">
        <v>694012</v>
      </c>
    </row>
    <row r="349" spans="2:8">
      <c r="B349" s="63"/>
      <c r="C349" s="63"/>
      <c r="D349" s="63"/>
      <c r="E349" s="63"/>
      <c r="F349" s="63" t="s">
        <v>58</v>
      </c>
      <c r="G349" s="9">
        <v>6158984</v>
      </c>
      <c r="H349" s="58">
        <v>5652110</v>
      </c>
    </row>
    <row r="350" spans="2:8">
      <c r="B350" s="63"/>
      <c r="C350" s="63"/>
      <c r="D350" s="63"/>
      <c r="E350" s="63"/>
      <c r="F350" s="63" t="s">
        <v>59</v>
      </c>
      <c r="G350" s="10">
        <v>985505</v>
      </c>
      <c r="H350" s="58">
        <v>1059046</v>
      </c>
    </row>
    <row r="351" spans="2:8">
      <c r="B351" s="63"/>
      <c r="C351" s="63"/>
      <c r="D351" s="63"/>
      <c r="E351" s="63"/>
      <c r="F351" s="63" t="s">
        <v>60</v>
      </c>
      <c r="G351" s="10">
        <v>999171</v>
      </c>
      <c r="H351" s="58">
        <v>875640</v>
      </c>
    </row>
    <row r="352" spans="2:8">
      <c r="B352" s="63"/>
      <c r="C352" s="63"/>
      <c r="D352" s="63"/>
      <c r="E352" s="63"/>
      <c r="F352" s="63" t="s">
        <v>61</v>
      </c>
      <c r="G352" s="10">
        <v>546579</v>
      </c>
      <c r="H352" s="58">
        <v>524129</v>
      </c>
    </row>
    <row r="353" spans="2:8">
      <c r="B353" s="63"/>
      <c r="C353" s="63"/>
      <c r="D353" s="63"/>
      <c r="E353" s="63"/>
      <c r="F353" s="63" t="s">
        <v>62</v>
      </c>
      <c r="G353" s="10">
        <v>219271</v>
      </c>
      <c r="H353" s="58">
        <v>209750</v>
      </c>
    </row>
    <row r="354" spans="2:8">
      <c r="B354" s="63"/>
      <c r="C354" s="63"/>
      <c r="D354" s="63"/>
      <c r="E354" s="63"/>
      <c r="F354" s="63" t="s">
        <v>63</v>
      </c>
      <c r="G354" s="10">
        <v>3378</v>
      </c>
      <c r="H354" s="58">
        <v>2789</v>
      </c>
    </row>
    <row r="355" spans="2:8">
      <c r="B355" s="63"/>
      <c r="C355" s="63"/>
      <c r="D355" s="63"/>
      <c r="E355" s="63"/>
      <c r="F355" s="63" t="s">
        <v>64</v>
      </c>
      <c r="G355" s="10">
        <v>7149</v>
      </c>
      <c r="H355" s="58">
        <v>6996</v>
      </c>
    </row>
    <row r="356" spans="2:8">
      <c r="B356" s="63"/>
      <c r="C356" s="63"/>
      <c r="D356" s="63"/>
      <c r="E356" s="63"/>
      <c r="F356" s="63" t="s">
        <v>65</v>
      </c>
      <c r="G356" s="10">
        <v>17070</v>
      </c>
      <c r="H356" s="58">
        <v>16748</v>
      </c>
    </row>
    <row r="357" spans="2:8">
      <c r="B357" s="63"/>
      <c r="C357" s="63"/>
      <c r="D357" s="63"/>
      <c r="E357" s="63"/>
      <c r="F357" s="63" t="s">
        <v>66</v>
      </c>
      <c r="G357" s="9">
        <v>31</v>
      </c>
      <c r="H357" s="58">
        <v>25</v>
      </c>
    </row>
    <row r="358" spans="2:8">
      <c r="B358" s="63"/>
      <c r="C358" s="63"/>
      <c r="D358" s="63"/>
      <c r="E358" s="63"/>
      <c r="F358" s="63" t="s">
        <v>67</v>
      </c>
      <c r="G358" s="9">
        <v>9242</v>
      </c>
      <c r="H358" s="58">
        <v>7154</v>
      </c>
    </row>
    <row r="359" spans="2:8">
      <c r="B359" s="63"/>
      <c r="C359" s="63"/>
      <c r="D359" s="63"/>
      <c r="E359" s="63" t="s">
        <v>68</v>
      </c>
      <c r="F359" s="63"/>
      <c r="G359" s="4">
        <v>1791830</v>
      </c>
      <c r="H359" s="58">
        <v>1901605</v>
      </c>
    </row>
    <row r="360" spans="2:8">
      <c r="B360" s="63"/>
      <c r="C360" s="63"/>
      <c r="D360" s="63"/>
      <c r="E360" s="63"/>
      <c r="F360" s="63" t="s">
        <v>69</v>
      </c>
      <c r="G360" s="9">
        <v>2496</v>
      </c>
      <c r="H360" s="58">
        <v>2469</v>
      </c>
    </row>
    <row r="361" spans="2:8">
      <c r="B361" s="63"/>
      <c r="C361" s="63"/>
      <c r="D361" s="63"/>
      <c r="E361" s="63"/>
      <c r="F361" s="63" t="s">
        <v>70</v>
      </c>
      <c r="G361" s="9">
        <v>1969</v>
      </c>
      <c r="H361" s="58">
        <v>1963</v>
      </c>
    </row>
    <row r="362" spans="2:8">
      <c r="B362" s="63"/>
      <c r="C362" s="63"/>
      <c r="D362" s="63"/>
      <c r="E362" s="63"/>
      <c r="F362" s="63" t="s">
        <v>71</v>
      </c>
      <c r="G362" s="9">
        <v>138013</v>
      </c>
      <c r="H362" s="58">
        <v>145737</v>
      </c>
    </row>
    <row r="363" spans="2:8">
      <c r="B363" s="63"/>
      <c r="C363" s="63"/>
      <c r="D363" s="63"/>
      <c r="E363" s="63"/>
      <c r="F363" s="63" t="s">
        <v>72</v>
      </c>
      <c r="G363" s="9">
        <v>865470</v>
      </c>
      <c r="H363" s="58">
        <v>945167</v>
      </c>
    </row>
    <row r="364" spans="2:8">
      <c r="B364" s="63"/>
      <c r="C364" s="63"/>
      <c r="D364" s="63"/>
      <c r="E364" s="63"/>
      <c r="F364" s="63" t="s">
        <v>73</v>
      </c>
      <c r="G364" s="10">
        <v>273985</v>
      </c>
      <c r="H364" s="58">
        <v>277177</v>
      </c>
    </row>
    <row r="365" spans="2:8">
      <c r="B365" s="63"/>
      <c r="C365" s="63"/>
      <c r="D365" s="63"/>
      <c r="E365" s="63"/>
      <c r="F365" s="63" t="s">
        <v>74</v>
      </c>
      <c r="G365" s="10">
        <v>234898</v>
      </c>
      <c r="H365" s="58">
        <v>249283</v>
      </c>
    </row>
    <row r="366" spans="2:8">
      <c r="B366" s="63"/>
      <c r="C366" s="63"/>
      <c r="D366" s="63"/>
      <c r="E366" s="63"/>
      <c r="F366" s="63" t="s">
        <v>75</v>
      </c>
      <c r="G366" s="10">
        <v>132043</v>
      </c>
      <c r="H366" s="58">
        <v>127996</v>
      </c>
    </row>
    <row r="367" spans="2:8">
      <c r="B367" s="63"/>
      <c r="C367" s="63"/>
      <c r="D367" s="63"/>
      <c r="E367" s="63"/>
      <c r="F367" s="63" t="s">
        <v>76</v>
      </c>
      <c r="G367" s="10">
        <v>58013</v>
      </c>
      <c r="H367" s="58">
        <v>59703</v>
      </c>
    </row>
    <row r="368" spans="2:8">
      <c r="B368" s="63"/>
      <c r="C368" s="63"/>
      <c r="D368" s="63"/>
      <c r="E368" s="63"/>
      <c r="F368" s="63" t="s">
        <v>77</v>
      </c>
      <c r="G368" s="10">
        <v>20953</v>
      </c>
      <c r="H368" s="58">
        <v>19931</v>
      </c>
    </row>
    <row r="369" spans="2:8">
      <c r="B369" s="63"/>
      <c r="C369" s="63"/>
      <c r="D369" s="63"/>
      <c r="E369" s="63"/>
      <c r="F369" s="63" t="s">
        <v>78</v>
      </c>
      <c r="G369" s="10">
        <v>23290</v>
      </c>
      <c r="H369" s="58">
        <v>22319</v>
      </c>
    </row>
    <row r="370" spans="2:8">
      <c r="B370" s="63"/>
      <c r="C370" s="63"/>
      <c r="D370" s="63"/>
      <c r="E370" s="63"/>
      <c r="F370" s="63" t="s">
        <v>79</v>
      </c>
      <c r="G370" s="10">
        <v>25643</v>
      </c>
      <c r="H370" s="58">
        <v>25977</v>
      </c>
    </row>
    <row r="371" spans="2:8">
      <c r="B371" s="63"/>
      <c r="C371" s="63"/>
      <c r="D371" s="63"/>
      <c r="E371" s="63"/>
      <c r="F371" s="63" t="s">
        <v>80</v>
      </c>
      <c r="G371" s="9">
        <v>0</v>
      </c>
      <c r="H371" s="58">
        <v>0</v>
      </c>
    </row>
    <row r="372" spans="2:8">
      <c r="B372" s="63"/>
      <c r="C372" s="63"/>
      <c r="D372" s="63"/>
      <c r="E372" s="63"/>
      <c r="F372" s="63" t="s">
        <v>81</v>
      </c>
      <c r="G372" s="9">
        <v>15057</v>
      </c>
      <c r="H372" s="58">
        <v>23883</v>
      </c>
    </row>
    <row r="373" spans="2:8">
      <c r="B373" s="63"/>
      <c r="C373" s="63"/>
      <c r="D373" s="63" t="s">
        <v>82</v>
      </c>
      <c r="E373" s="63"/>
      <c r="F373" s="63"/>
      <c r="G373" s="5">
        <v>72132</v>
      </c>
      <c r="H373" s="58">
        <v>58503</v>
      </c>
    </row>
    <row r="374" spans="2:8">
      <c r="B374" s="63"/>
      <c r="C374" s="63"/>
      <c r="D374" s="63"/>
      <c r="E374" s="63"/>
      <c r="F374" s="63" t="s">
        <v>83</v>
      </c>
      <c r="G374" s="9">
        <v>68070</v>
      </c>
      <c r="H374" s="58">
        <v>55162</v>
      </c>
    </row>
    <row r="375" spans="2:8">
      <c r="B375" s="63"/>
      <c r="C375" s="63"/>
      <c r="D375" s="63"/>
      <c r="E375" s="63"/>
      <c r="F375" s="63" t="s">
        <v>84</v>
      </c>
      <c r="G375" s="9">
        <v>45</v>
      </c>
      <c r="H375" s="58">
        <v>43</v>
      </c>
    </row>
    <row r="376" spans="2:8">
      <c r="B376" s="63"/>
      <c r="C376" s="63"/>
      <c r="D376" s="63"/>
      <c r="E376" s="63"/>
      <c r="F376" s="63" t="s">
        <v>85</v>
      </c>
      <c r="G376" s="10">
        <v>3202</v>
      </c>
      <c r="H376" s="58">
        <v>3153</v>
      </c>
    </row>
    <row r="377" spans="2:8">
      <c r="B377" s="63"/>
      <c r="C377" s="63"/>
      <c r="D377" s="63"/>
      <c r="E377" s="63"/>
      <c r="F377" s="63" t="s">
        <v>86</v>
      </c>
      <c r="G377" s="10">
        <v>217</v>
      </c>
      <c r="H377" s="58">
        <v>112</v>
      </c>
    </row>
    <row r="378" spans="2:8">
      <c r="B378" s="63"/>
      <c r="C378" s="63"/>
      <c r="D378" s="63"/>
      <c r="E378" s="63"/>
      <c r="F378" s="63" t="s">
        <v>87</v>
      </c>
      <c r="G378" s="10">
        <v>63</v>
      </c>
      <c r="H378" s="58">
        <v>3</v>
      </c>
    </row>
    <row r="379" spans="2:8">
      <c r="B379" s="63"/>
      <c r="C379" s="63"/>
      <c r="D379" s="63"/>
      <c r="E379" s="63"/>
      <c r="F379" s="63" t="s">
        <v>88</v>
      </c>
      <c r="G379" s="10">
        <v>535</v>
      </c>
      <c r="H379" s="58">
        <v>30</v>
      </c>
    </row>
    <row r="380" spans="2:8">
      <c r="B380" s="63"/>
      <c r="C380" s="63"/>
      <c r="D380" s="63"/>
      <c r="E380" s="63"/>
      <c r="F380" s="63" t="s">
        <v>89</v>
      </c>
      <c r="G380" s="9">
        <v>0</v>
      </c>
      <c r="H380" s="58">
        <v>0</v>
      </c>
    </row>
    <row r="381" spans="2:8">
      <c r="B381" s="63"/>
      <c r="C381" s="63"/>
      <c r="D381" s="63"/>
      <c r="E381" s="63"/>
      <c r="F381" s="63" t="s">
        <v>90</v>
      </c>
      <c r="G381" s="9">
        <v>0</v>
      </c>
      <c r="H381" s="58">
        <v>0</v>
      </c>
    </row>
    <row r="382" spans="2:8">
      <c r="B382" s="63"/>
      <c r="C382" s="63"/>
      <c r="D382" s="63" t="s">
        <v>91</v>
      </c>
      <c r="E382" s="63"/>
      <c r="F382" s="63"/>
      <c r="G382" s="4">
        <v>4557850</v>
      </c>
      <c r="H382" s="58">
        <v>4710253</v>
      </c>
    </row>
    <row r="383" spans="2:8">
      <c r="B383" s="63"/>
      <c r="C383" s="63"/>
      <c r="D383" s="63"/>
      <c r="E383" s="63"/>
      <c r="F383" s="63" t="s">
        <v>92</v>
      </c>
      <c r="G383" s="9">
        <v>8413</v>
      </c>
      <c r="H383" s="58">
        <v>31542</v>
      </c>
    </row>
    <row r="384" spans="2:8">
      <c r="B384" s="63"/>
      <c r="C384" s="63"/>
      <c r="D384" s="63"/>
      <c r="E384" s="63"/>
      <c r="F384" s="63" t="s">
        <v>93</v>
      </c>
      <c r="G384" s="9">
        <v>3092398</v>
      </c>
      <c r="H384" s="58">
        <v>3123760</v>
      </c>
    </row>
    <row r="385" spans="2:8">
      <c r="B385" s="63"/>
      <c r="C385" s="63"/>
      <c r="D385" s="63"/>
      <c r="E385" s="63"/>
      <c r="F385" s="63" t="s">
        <v>94</v>
      </c>
      <c r="G385" s="10">
        <v>876191</v>
      </c>
      <c r="H385" s="58">
        <v>927865</v>
      </c>
    </row>
    <row r="386" spans="2:8">
      <c r="B386" s="63"/>
      <c r="C386" s="63"/>
      <c r="D386" s="63"/>
      <c r="E386" s="63"/>
      <c r="F386" s="63" t="s">
        <v>95</v>
      </c>
      <c r="G386" s="10">
        <v>457486</v>
      </c>
      <c r="H386" s="58">
        <v>459153</v>
      </c>
    </row>
    <row r="387" spans="2:8">
      <c r="B387" s="63"/>
      <c r="C387" s="63"/>
      <c r="D387" s="63"/>
      <c r="E387" s="63"/>
      <c r="F387" s="63" t="s">
        <v>96</v>
      </c>
      <c r="G387" s="10">
        <v>38448</v>
      </c>
      <c r="H387" s="58">
        <v>44793</v>
      </c>
    </row>
    <row r="388" spans="2:8">
      <c r="B388" s="63"/>
      <c r="C388" s="63"/>
      <c r="D388" s="63"/>
      <c r="E388" s="63"/>
      <c r="F388" s="63" t="s">
        <v>97</v>
      </c>
      <c r="G388" s="10">
        <v>54690</v>
      </c>
      <c r="H388" s="58">
        <v>83664</v>
      </c>
    </row>
    <row r="389" spans="2:8">
      <c r="B389" s="63"/>
      <c r="C389" s="63"/>
      <c r="D389" s="63"/>
      <c r="E389" s="63"/>
      <c r="F389" s="63" t="s">
        <v>98</v>
      </c>
      <c r="G389" s="9">
        <v>1</v>
      </c>
      <c r="H389" s="58">
        <v>3</v>
      </c>
    </row>
    <row r="390" spans="2:8">
      <c r="B390" s="63"/>
      <c r="C390" s="63"/>
      <c r="D390" s="63"/>
      <c r="E390" s="63"/>
      <c r="F390" s="63" t="s">
        <v>99</v>
      </c>
      <c r="G390" s="9">
        <v>30223</v>
      </c>
      <c r="H390" s="58">
        <v>39473</v>
      </c>
    </row>
    <row r="391" spans="2:8">
      <c r="B391" s="63"/>
      <c r="C391" s="63"/>
      <c r="D391" s="63" t="s">
        <v>100</v>
      </c>
      <c r="E391" s="63"/>
      <c r="F391" s="63"/>
      <c r="G391" s="4">
        <v>1121099</v>
      </c>
      <c r="H391" s="58">
        <v>1112685</v>
      </c>
    </row>
    <row r="392" spans="2:8">
      <c r="B392" s="63"/>
      <c r="C392" s="63"/>
      <c r="D392" s="63"/>
      <c r="E392" s="63"/>
      <c r="F392" s="63" t="s">
        <v>101</v>
      </c>
      <c r="G392" s="9">
        <v>47404</v>
      </c>
      <c r="H392" s="58">
        <v>94326</v>
      </c>
    </row>
    <row r="393" spans="2:8">
      <c r="B393" s="63"/>
      <c r="C393" s="63"/>
      <c r="D393" s="63"/>
      <c r="E393" s="63"/>
      <c r="F393" s="63" t="s">
        <v>102</v>
      </c>
      <c r="G393" s="9">
        <v>563610</v>
      </c>
      <c r="H393" s="58">
        <v>541946</v>
      </c>
    </row>
    <row r="394" spans="2:8">
      <c r="B394" s="63"/>
      <c r="C394" s="63"/>
      <c r="D394" s="63"/>
      <c r="E394" s="63"/>
      <c r="F394" s="63" t="s">
        <v>103</v>
      </c>
      <c r="G394" s="10">
        <v>399136</v>
      </c>
      <c r="H394" s="58">
        <v>379126</v>
      </c>
    </row>
    <row r="395" spans="2:8">
      <c r="B395" s="63"/>
      <c r="C395" s="63"/>
      <c r="D395" s="63"/>
      <c r="E395" s="63"/>
      <c r="F395" s="63" t="s">
        <v>104</v>
      </c>
      <c r="G395" s="10">
        <v>64801</v>
      </c>
      <c r="H395" s="58">
        <v>47400</v>
      </c>
    </row>
    <row r="396" spans="2:8">
      <c r="B396" s="63"/>
      <c r="C396" s="63"/>
      <c r="D396" s="63"/>
      <c r="E396" s="63"/>
      <c r="F396" s="63" t="s">
        <v>105</v>
      </c>
      <c r="G396" s="10">
        <v>30594</v>
      </c>
      <c r="H396" s="58">
        <v>33740</v>
      </c>
    </row>
    <row r="397" spans="2:8">
      <c r="B397" s="63"/>
      <c r="C397" s="63"/>
      <c r="D397" s="63"/>
      <c r="E397" s="63"/>
      <c r="F397" s="63" t="s">
        <v>106</v>
      </c>
      <c r="G397" s="10">
        <v>2248</v>
      </c>
      <c r="H397" s="58">
        <v>2148</v>
      </c>
    </row>
    <row r="398" spans="2:8">
      <c r="B398" s="63"/>
      <c r="C398" s="63"/>
      <c r="D398" s="63"/>
      <c r="E398" s="63"/>
      <c r="F398" s="63" t="s">
        <v>107</v>
      </c>
      <c r="G398" s="9">
        <v>48</v>
      </c>
      <c r="H398" s="58">
        <v>133</v>
      </c>
    </row>
    <row r="399" spans="2:8">
      <c r="B399" s="63"/>
      <c r="C399" s="63"/>
      <c r="D399" s="63"/>
      <c r="E399" s="63"/>
      <c r="F399" s="63" t="s">
        <v>108</v>
      </c>
      <c r="G399" s="9">
        <v>13258</v>
      </c>
      <c r="H399" s="58">
        <v>13866</v>
      </c>
    </row>
    <row r="400" spans="2:8">
      <c r="B400" s="63"/>
      <c r="C400" s="63" t="s">
        <v>109</v>
      </c>
      <c r="D400" s="63"/>
      <c r="E400" s="63"/>
      <c r="F400" s="63"/>
      <c r="G400" s="4">
        <v>811799</v>
      </c>
      <c r="H400" s="58">
        <v>639504</v>
      </c>
    </row>
    <row r="401" spans="2:8">
      <c r="B401" s="63"/>
      <c r="C401" s="63"/>
      <c r="D401" s="63" t="s">
        <v>110</v>
      </c>
      <c r="E401" s="63"/>
      <c r="F401" s="63"/>
      <c r="G401" s="5">
        <v>776984</v>
      </c>
      <c r="H401" s="58">
        <v>611627</v>
      </c>
    </row>
    <row r="402" spans="2:8">
      <c r="B402" s="63"/>
      <c r="C402" s="63"/>
      <c r="D402" s="63"/>
      <c r="E402" s="63" t="s">
        <v>111</v>
      </c>
      <c r="F402" s="63"/>
      <c r="G402" s="10">
        <v>43137</v>
      </c>
      <c r="H402" s="58">
        <v>0</v>
      </c>
    </row>
    <row r="403" spans="2:8">
      <c r="B403" s="63"/>
      <c r="C403" s="63"/>
      <c r="D403" s="63"/>
      <c r="E403" s="63" t="s">
        <v>112</v>
      </c>
      <c r="F403" s="63"/>
      <c r="G403" s="10">
        <v>24525</v>
      </c>
      <c r="H403" s="58">
        <v>1</v>
      </c>
    </row>
    <row r="404" spans="2:8">
      <c r="B404" s="63"/>
      <c r="C404" s="63"/>
      <c r="D404" s="63"/>
      <c r="E404" s="63" t="s">
        <v>113</v>
      </c>
      <c r="F404" s="63"/>
      <c r="G404" s="10">
        <v>40952</v>
      </c>
      <c r="H404" s="58">
        <v>0</v>
      </c>
    </row>
    <row r="405" spans="2:8">
      <c r="B405" s="63"/>
      <c r="C405" s="63"/>
      <c r="D405" s="63"/>
      <c r="E405" s="63" t="s">
        <v>114</v>
      </c>
      <c r="F405" s="63"/>
      <c r="G405" s="10">
        <v>36</v>
      </c>
      <c r="H405" s="58">
        <v>0</v>
      </c>
    </row>
    <row r="406" spans="2:8">
      <c r="B406" s="63"/>
      <c r="C406" s="63"/>
      <c r="D406" s="63"/>
      <c r="E406" s="63" t="s">
        <v>115</v>
      </c>
      <c r="F406" s="63"/>
      <c r="G406" s="5">
        <v>0</v>
      </c>
      <c r="H406" s="58">
        <v>0</v>
      </c>
    </row>
    <row r="407" spans="2:8">
      <c r="B407" s="63"/>
      <c r="C407" s="63"/>
      <c r="D407" s="63"/>
      <c r="E407" s="63" t="s">
        <v>116</v>
      </c>
      <c r="F407" s="63"/>
      <c r="G407" s="5">
        <v>0</v>
      </c>
      <c r="H407" s="58">
        <v>0</v>
      </c>
    </row>
    <row r="408" spans="2:8">
      <c r="B408" s="63"/>
      <c r="C408" s="63"/>
      <c r="D408" s="63"/>
      <c r="E408" s="63" t="s">
        <v>117</v>
      </c>
      <c r="F408" s="63"/>
      <c r="G408" s="5">
        <v>668334</v>
      </c>
      <c r="H408" s="58">
        <v>611626</v>
      </c>
    </row>
    <row r="409" spans="2:8">
      <c r="B409" s="63"/>
      <c r="C409" s="63"/>
      <c r="D409" s="63"/>
      <c r="E409" s="63"/>
      <c r="F409" s="63" t="s">
        <v>118</v>
      </c>
      <c r="G409" s="9">
        <v>621706</v>
      </c>
      <c r="H409" s="58">
        <v>570545</v>
      </c>
    </row>
    <row r="410" spans="2:8">
      <c r="B410" s="63"/>
      <c r="C410" s="63"/>
      <c r="D410" s="63"/>
      <c r="E410" s="63"/>
      <c r="F410" s="63" t="s">
        <v>119</v>
      </c>
      <c r="G410" s="9">
        <v>15994</v>
      </c>
      <c r="H410" s="58">
        <v>14872</v>
      </c>
    </row>
    <row r="411" spans="2:8">
      <c r="B411" s="63"/>
      <c r="C411" s="63"/>
      <c r="D411" s="63"/>
      <c r="E411" s="63"/>
      <c r="F411" s="63" t="s">
        <v>120</v>
      </c>
      <c r="G411" s="9">
        <v>10735</v>
      </c>
      <c r="H411" s="58">
        <v>8510</v>
      </c>
    </row>
    <row r="412" spans="2:8">
      <c r="B412" s="63"/>
      <c r="C412" s="63"/>
      <c r="D412" s="63"/>
      <c r="E412" s="63"/>
      <c r="F412" s="63" t="s">
        <v>121</v>
      </c>
      <c r="G412" s="10">
        <v>19171</v>
      </c>
      <c r="H412" s="58">
        <v>16979</v>
      </c>
    </row>
    <row r="413" spans="2:8">
      <c r="B413" s="63"/>
      <c r="C413" s="63"/>
      <c r="D413" s="63"/>
      <c r="E413" s="63"/>
      <c r="F413" s="63" t="s">
        <v>122</v>
      </c>
      <c r="G413" s="10">
        <v>728</v>
      </c>
      <c r="H413" s="58">
        <v>720</v>
      </c>
    </row>
    <row r="414" spans="2:8">
      <c r="B414" s="63"/>
      <c r="C414" s="63"/>
      <c r="D414" s="63" t="s">
        <v>123</v>
      </c>
      <c r="E414" s="63"/>
      <c r="F414" s="63"/>
      <c r="G414" s="5">
        <v>34815</v>
      </c>
      <c r="H414" s="58">
        <v>27877</v>
      </c>
    </row>
    <row r="415" spans="2:8">
      <c r="B415" s="63"/>
      <c r="C415" s="63"/>
      <c r="D415" s="63"/>
      <c r="E415" s="63" t="s">
        <v>124</v>
      </c>
      <c r="F415" s="63"/>
      <c r="G415" s="9">
        <v>6069</v>
      </c>
      <c r="H415" s="58">
        <v>4467</v>
      </c>
    </row>
    <row r="416" spans="2:8">
      <c r="B416" s="63"/>
      <c r="C416" s="63"/>
      <c r="D416" s="63"/>
      <c r="E416" s="63" t="s">
        <v>125</v>
      </c>
      <c r="F416" s="63"/>
      <c r="G416" s="9">
        <v>454</v>
      </c>
      <c r="H416" s="58">
        <v>89</v>
      </c>
    </row>
    <row r="417" spans="2:8">
      <c r="B417" s="63"/>
      <c r="C417" s="63"/>
      <c r="D417" s="63"/>
      <c r="E417" s="63" t="s">
        <v>126</v>
      </c>
      <c r="F417" s="63"/>
      <c r="G417" s="10">
        <v>10</v>
      </c>
      <c r="H417" s="58">
        <v>10</v>
      </c>
    </row>
    <row r="418" spans="2:8">
      <c r="B418" s="63"/>
      <c r="C418" s="63"/>
      <c r="D418" s="63"/>
      <c r="E418" s="63" t="s">
        <v>127</v>
      </c>
      <c r="F418" s="63"/>
      <c r="G418" s="10">
        <v>73</v>
      </c>
      <c r="H418" s="58">
        <v>59</v>
      </c>
    </row>
    <row r="419" spans="2:8">
      <c r="B419" s="63"/>
      <c r="C419" s="63"/>
      <c r="D419" s="63"/>
      <c r="E419" s="63" t="s">
        <v>128</v>
      </c>
      <c r="F419" s="63"/>
      <c r="G419" s="10">
        <v>14695</v>
      </c>
      <c r="H419" s="58">
        <v>15593</v>
      </c>
    </row>
    <row r="420" spans="2:8">
      <c r="B420" s="63"/>
      <c r="C420" s="63"/>
      <c r="D420" s="63"/>
      <c r="E420" s="63" t="s">
        <v>129</v>
      </c>
      <c r="F420" s="63"/>
      <c r="G420" s="10">
        <v>13514</v>
      </c>
      <c r="H420" s="58">
        <v>7659</v>
      </c>
    </row>
    <row r="421" spans="2:8">
      <c r="B421" s="63"/>
      <c r="C421" s="63" t="s">
        <v>130</v>
      </c>
      <c r="D421" s="63"/>
      <c r="E421" s="63"/>
      <c r="F421" s="63"/>
      <c r="G421" s="5">
        <v>3592586</v>
      </c>
      <c r="H421" s="58">
        <v>3156602</v>
      </c>
    </row>
    <row r="422" spans="2:8">
      <c r="B422" s="63"/>
      <c r="C422" s="63"/>
      <c r="D422" s="63" t="s">
        <v>131</v>
      </c>
      <c r="E422" s="63"/>
      <c r="F422" s="63"/>
      <c r="G422" s="5">
        <v>2547598</v>
      </c>
      <c r="H422" s="58">
        <v>2309600</v>
      </c>
    </row>
    <row r="423" spans="2:8">
      <c r="B423" s="63"/>
      <c r="C423" s="63"/>
      <c r="D423" s="63"/>
      <c r="E423" s="63" t="s">
        <v>132</v>
      </c>
      <c r="F423" s="63"/>
      <c r="G423" s="11">
        <v>309178</v>
      </c>
      <c r="H423" s="58">
        <v>328956</v>
      </c>
    </row>
    <row r="424" spans="2:8">
      <c r="B424" s="63"/>
      <c r="C424" s="63"/>
      <c r="D424" s="63"/>
      <c r="E424" s="63" t="s">
        <v>133</v>
      </c>
      <c r="F424" s="63"/>
      <c r="G424" s="11">
        <v>2238420</v>
      </c>
      <c r="H424" s="58">
        <v>1980644</v>
      </c>
    </row>
    <row r="425" spans="2:8">
      <c r="B425" s="63"/>
      <c r="C425" s="63"/>
      <c r="D425" s="63"/>
      <c r="E425" s="63"/>
      <c r="F425" s="63" t="s">
        <v>134</v>
      </c>
      <c r="G425" s="11">
        <v>1779618</v>
      </c>
      <c r="H425" s="58">
        <v>1704351</v>
      </c>
    </row>
    <row r="426" spans="2:8">
      <c r="B426" s="63"/>
      <c r="C426" s="63"/>
      <c r="D426" s="63"/>
      <c r="E426" s="63"/>
      <c r="F426" s="63" t="s">
        <v>135</v>
      </c>
      <c r="G426" s="11">
        <v>174183</v>
      </c>
      <c r="H426" s="58">
        <v>141170</v>
      </c>
    </row>
    <row r="427" spans="2:8">
      <c r="B427" s="63"/>
      <c r="C427" s="63"/>
      <c r="D427" s="63"/>
      <c r="E427" s="63"/>
      <c r="F427" s="63" t="s">
        <v>136</v>
      </c>
      <c r="G427" s="11">
        <v>131632</v>
      </c>
      <c r="H427" s="58">
        <v>69776</v>
      </c>
    </row>
    <row r="428" spans="2:8">
      <c r="B428" s="63"/>
      <c r="C428" s="63"/>
      <c r="D428" s="63"/>
      <c r="E428" s="63"/>
      <c r="F428" s="63" t="s">
        <v>137</v>
      </c>
      <c r="G428" s="12">
        <v>75068</v>
      </c>
      <c r="H428" s="58">
        <v>46533</v>
      </c>
    </row>
    <row r="429" spans="2:8">
      <c r="B429" s="63"/>
      <c r="C429" s="63"/>
      <c r="D429" s="63"/>
      <c r="E429" s="63"/>
      <c r="F429" s="63" t="s">
        <v>138</v>
      </c>
      <c r="G429" s="12">
        <v>13203</v>
      </c>
      <c r="H429" s="58">
        <v>4975</v>
      </c>
    </row>
    <row r="430" spans="2:8">
      <c r="B430" s="63"/>
      <c r="C430" s="63"/>
      <c r="D430" s="63"/>
      <c r="E430" s="63"/>
      <c r="F430" s="63" t="s">
        <v>139</v>
      </c>
      <c r="G430" s="12">
        <v>7824</v>
      </c>
      <c r="H430" s="58">
        <v>2704</v>
      </c>
    </row>
    <row r="431" spans="2:8">
      <c r="B431" s="63"/>
      <c r="C431" s="63"/>
      <c r="D431" s="63"/>
      <c r="E431" s="63"/>
      <c r="F431" s="63" t="s">
        <v>140</v>
      </c>
      <c r="G431" s="12">
        <v>56892</v>
      </c>
      <c r="H431" s="58">
        <v>11135</v>
      </c>
    </row>
    <row r="432" spans="2:8">
      <c r="B432" s="63"/>
      <c r="C432" s="63"/>
      <c r="D432" s="63" t="s">
        <v>141</v>
      </c>
      <c r="E432" s="63"/>
      <c r="F432" s="63"/>
      <c r="G432" s="5">
        <v>55068</v>
      </c>
      <c r="H432" s="58">
        <v>52302</v>
      </c>
    </row>
    <row r="433" spans="2:8">
      <c r="B433" s="63"/>
      <c r="C433" s="63"/>
      <c r="D433" s="63"/>
      <c r="E433" s="63"/>
      <c r="F433" s="63" t="s">
        <v>142</v>
      </c>
      <c r="G433" s="11">
        <v>32396</v>
      </c>
      <c r="H433" s="58">
        <v>32311</v>
      </c>
    </row>
    <row r="434" spans="2:8">
      <c r="B434" s="63"/>
      <c r="C434" s="63"/>
      <c r="D434" s="63"/>
      <c r="E434" s="63"/>
      <c r="F434" s="63" t="s">
        <v>143</v>
      </c>
      <c r="G434" s="11">
        <v>15324</v>
      </c>
      <c r="H434" s="58">
        <v>13657</v>
      </c>
    </row>
    <row r="435" spans="2:8">
      <c r="B435" s="63"/>
      <c r="C435" s="63"/>
      <c r="D435" s="63"/>
      <c r="E435" s="63"/>
      <c r="F435" s="63" t="s">
        <v>144</v>
      </c>
      <c r="G435" s="12">
        <v>6967</v>
      </c>
      <c r="H435" s="58">
        <v>6170</v>
      </c>
    </row>
    <row r="436" spans="2:8">
      <c r="B436" s="63"/>
      <c r="C436" s="63"/>
      <c r="D436" s="63"/>
      <c r="E436" s="63"/>
      <c r="F436" s="63" t="s">
        <v>145</v>
      </c>
      <c r="G436" s="12">
        <v>381</v>
      </c>
      <c r="H436" s="58">
        <v>164</v>
      </c>
    </row>
    <row r="437" spans="2:8">
      <c r="B437" s="63"/>
      <c r="C437" s="63"/>
      <c r="D437" s="63" t="s">
        <v>146</v>
      </c>
      <c r="E437" s="63"/>
      <c r="F437" s="63"/>
      <c r="G437" s="5">
        <v>421081</v>
      </c>
      <c r="H437" s="58">
        <v>377374</v>
      </c>
    </row>
    <row r="438" spans="2:8">
      <c r="B438" s="63"/>
      <c r="C438" s="63"/>
      <c r="D438" s="63"/>
      <c r="E438" s="63"/>
      <c r="F438" s="63" t="s">
        <v>147</v>
      </c>
      <c r="G438" s="11">
        <v>416907</v>
      </c>
      <c r="H438" s="58">
        <v>373348</v>
      </c>
    </row>
    <row r="439" spans="2:8">
      <c r="B439" s="63"/>
      <c r="C439" s="63"/>
      <c r="D439" s="63"/>
      <c r="E439" s="63"/>
      <c r="F439" s="63" t="s">
        <v>148</v>
      </c>
      <c r="G439" s="11">
        <v>3964</v>
      </c>
      <c r="H439" s="58">
        <v>3948</v>
      </c>
    </row>
    <row r="440" spans="2:8">
      <c r="B440" s="63"/>
      <c r="C440" s="63"/>
      <c r="D440" s="63"/>
      <c r="E440" s="63"/>
      <c r="F440" s="63" t="s">
        <v>149</v>
      </c>
      <c r="G440" s="12">
        <v>210</v>
      </c>
      <c r="H440" s="58">
        <v>78</v>
      </c>
    </row>
    <row r="441" spans="2:8">
      <c r="B441" s="63"/>
      <c r="C441" s="63"/>
      <c r="D441" s="63" t="s">
        <v>150</v>
      </c>
      <c r="E441" s="63"/>
      <c r="F441" s="63"/>
      <c r="G441" s="5">
        <v>568839</v>
      </c>
      <c r="H441" s="58">
        <v>417326</v>
      </c>
    </row>
    <row r="442" spans="2:8">
      <c r="B442" s="63"/>
      <c r="C442" s="63"/>
      <c r="D442" s="63"/>
      <c r="E442" s="63" t="s">
        <v>151</v>
      </c>
      <c r="F442" s="63"/>
      <c r="G442" s="12">
        <v>14875</v>
      </c>
      <c r="H442" s="58">
        <v>11551</v>
      </c>
    </row>
    <row r="443" spans="2:8">
      <c r="B443" s="63"/>
      <c r="C443" s="63"/>
      <c r="D443" s="63"/>
      <c r="E443" s="63" t="s">
        <v>152</v>
      </c>
      <c r="F443" s="63"/>
      <c r="G443" s="12">
        <v>1922</v>
      </c>
      <c r="H443" s="58">
        <v>887</v>
      </c>
    </row>
    <row r="444" spans="2:8">
      <c r="B444" s="63"/>
      <c r="C444" s="63"/>
      <c r="D444" s="63"/>
      <c r="E444" s="63" t="s">
        <v>153</v>
      </c>
      <c r="F444" s="63"/>
      <c r="G444" s="12">
        <v>1232</v>
      </c>
      <c r="H444" s="58">
        <v>601</v>
      </c>
    </row>
    <row r="445" spans="2:8">
      <c r="B445" s="63"/>
      <c r="C445" s="63"/>
      <c r="D445" s="63"/>
      <c r="E445" s="63" t="s">
        <v>154</v>
      </c>
      <c r="F445" s="63"/>
      <c r="G445" s="12">
        <v>4489</v>
      </c>
      <c r="H445" s="58">
        <v>1541</v>
      </c>
    </row>
    <row r="446" spans="2:8">
      <c r="B446" s="63"/>
      <c r="C446" s="63"/>
      <c r="D446" s="63"/>
      <c r="E446" s="63" t="s">
        <v>155</v>
      </c>
      <c r="F446" s="63"/>
      <c r="G446" s="12">
        <v>129468</v>
      </c>
      <c r="H446" s="58">
        <v>111636</v>
      </c>
    </row>
    <row r="447" spans="2:8">
      <c r="B447" s="63"/>
      <c r="C447" s="63"/>
      <c r="D447" s="63"/>
      <c r="E447" s="63" t="s">
        <v>156</v>
      </c>
      <c r="F447" s="63"/>
      <c r="G447" s="12">
        <v>2122</v>
      </c>
      <c r="H447" s="58">
        <v>707</v>
      </c>
    </row>
    <row r="448" spans="2:8">
      <c r="B448" s="63"/>
      <c r="C448" s="63"/>
      <c r="D448" s="63"/>
      <c r="E448" s="63" t="s">
        <v>157</v>
      </c>
      <c r="F448" s="63"/>
      <c r="G448" s="12">
        <v>14791</v>
      </c>
      <c r="H448" s="58">
        <v>11264</v>
      </c>
    </row>
    <row r="449" spans="2:8">
      <c r="B449" s="63"/>
      <c r="C449" s="63"/>
      <c r="D449" s="63"/>
      <c r="E449" s="63"/>
      <c r="F449" s="63" t="s">
        <v>158</v>
      </c>
      <c r="G449" s="5">
        <v>294</v>
      </c>
      <c r="H449" s="58">
        <v>192</v>
      </c>
    </row>
    <row r="450" spans="2:8">
      <c r="B450" s="63"/>
      <c r="C450" s="63"/>
      <c r="D450" s="63"/>
      <c r="E450" s="63"/>
      <c r="F450" s="63" t="s">
        <v>159</v>
      </c>
      <c r="G450" s="5">
        <v>88</v>
      </c>
      <c r="H450" s="58">
        <v>53</v>
      </c>
    </row>
    <row r="451" spans="2:8">
      <c r="B451" s="63"/>
      <c r="C451" s="63"/>
      <c r="D451" s="63"/>
      <c r="E451" s="63"/>
      <c r="F451" s="63" t="s">
        <v>160</v>
      </c>
      <c r="G451" s="5">
        <v>12385</v>
      </c>
      <c r="H451" s="58">
        <v>9734</v>
      </c>
    </row>
    <row r="452" spans="2:8">
      <c r="B452" s="63"/>
      <c r="C452" s="63"/>
      <c r="D452" s="63"/>
      <c r="E452" s="63"/>
      <c r="F452" s="63" t="s">
        <v>161</v>
      </c>
      <c r="G452" s="5">
        <v>44</v>
      </c>
      <c r="H452" s="58">
        <v>25</v>
      </c>
    </row>
    <row r="453" spans="2:8">
      <c r="B453" s="63"/>
      <c r="C453" s="63"/>
      <c r="D453" s="63"/>
      <c r="E453" s="63"/>
      <c r="F453" s="63" t="s">
        <v>162</v>
      </c>
      <c r="G453" s="5">
        <v>1980</v>
      </c>
      <c r="H453" s="58">
        <v>1260</v>
      </c>
    </row>
    <row r="454" spans="2:8">
      <c r="B454" s="63"/>
      <c r="C454" s="63"/>
      <c r="D454" s="63"/>
      <c r="E454" s="63" t="s">
        <v>163</v>
      </c>
      <c r="F454" s="63"/>
      <c r="G454" s="12">
        <v>9325</v>
      </c>
      <c r="H454" s="58">
        <v>7102</v>
      </c>
    </row>
    <row r="455" spans="2:8">
      <c r="B455" s="63"/>
      <c r="C455" s="63"/>
      <c r="D455" s="63"/>
      <c r="E455" s="63"/>
      <c r="F455" s="63" t="s">
        <v>164</v>
      </c>
      <c r="G455" s="5">
        <v>262</v>
      </c>
      <c r="H455" s="58">
        <v>53</v>
      </c>
    </row>
    <row r="456" spans="2:8">
      <c r="B456" s="63"/>
      <c r="C456" s="63"/>
      <c r="D456" s="63"/>
      <c r="E456" s="63"/>
      <c r="F456" s="63" t="s">
        <v>165</v>
      </c>
      <c r="G456" s="5">
        <v>531</v>
      </c>
      <c r="H456" s="58">
        <v>573</v>
      </c>
    </row>
    <row r="457" spans="2:8">
      <c r="B457" s="63"/>
      <c r="C457" s="63"/>
      <c r="D457" s="63"/>
      <c r="E457" s="63"/>
      <c r="F457" s="63" t="s">
        <v>166</v>
      </c>
      <c r="G457" s="5">
        <v>213</v>
      </c>
      <c r="H457" s="58">
        <v>78</v>
      </c>
    </row>
    <row r="458" spans="2:8">
      <c r="B458" s="63"/>
      <c r="C458" s="63"/>
      <c r="D458" s="63"/>
      <c r="E458" s="63"/>
      <c r="F458" s="63" t="s">
        <v>167</v>
      </c>
      <c r="G458" s="5">
        <v>8319</v>
      </c>
      <c r="H458" s="58">
        <v>6398</v>
      </c>
    </row>
    <row r="459" spans="2:8">
      <c r="B459" s="63"/>
      <c r="C459" s="63"/>
      <c r="D459" s="63"/>
      <c r="E459" s="63" t="s">
        <v>168</v>
      </c>
      <c r="F459" s="63"/>
      <c r="G459" s="12">
        <v>96639</v>
      </c>
      <c r="H459" s="58">
        <v>46375</v>
      </c>
    </row>
    <row r="460" spans="2:8">
      <c r="B460" s="63"/>
      <c r="C460" s="63"/>
      <c r="D460" s="63"/>
      <c r="E460" s="63"/>
      <c r="F460" s="63" t="s">
        <v>169</v>
      </c>
      <c r="G460" s="5">
        <v>8366</v>
      </c>
      <c r="H460" s="58">
        <v>9163</v>
      </c>
    </row>
    <row r="461" spans="2:8">
      <c r="B461" s="63"/>
      <c r="C461" s="63"/>
      <c r="D461" s="63"/>
      <c r="E461" s="63"/>
      <c r="F461" s="63" t="s">
        <v>170</v>
      </c>
      <c r="G461" s="5">
        <v>4034</v>
      </c>
      <c r="H461" s="58">
        <v>847</v>
      </c>
    </row>
    <row r="462" spans="2:8">
      <c r="B462" s="63"/>
      <c r="C462" s="63"/>
      <c r="D462" s="63"/>
      <c r="E462" s="63"/>
      <c r="F462" s="63" t="s">
        <v>171</v>
      </c>
      <c r="G462" s="5">
        <v>12936</v>
      </c>
      <c r="H462" s="58">
        <v>3263</v>
      </c>
    </row>
    <row r="463" spans="2:8">
      <c r="B463" s="63"/>
      <c r="C463" s="63"/>
      <c r="D463" s="63"/>
      <c r="E463" s="63"/>
      <c r="F463" s="63" t="s">
        <v>172</v>
      </c>
      <c r="G463" s="5">
        <v>30188</v>
      </c>
      <c r="H463" s="58">
        <v>3288</v>
      </c>
    </row>
    <row r="464" spans="2:8">
      <c r="B464" s="63"/>
      <c r="C464" s="63"/>
      <c r="D464" s="63"/>
      <c r="E464" s="63"/>
      <c r="F464" s="63" t="s">
        <v>173</v>
      </c>
      <c r="G464" s="5">
        <v>41115</v>
      </c>
      <c r="H464" s="58">
        <v>29814</v>
      </c>
    </row>
    <row r="465" spans="2:8">
      <c r="B465" s="63"/>
      <c r="C465" s="63"/>
      <c r="D465" s="63"/>
      <c r="E465" s="63" t="s">
        <v>174</v>
      </c>
      <c r="F465" s="63"/>
      <c r="G465" s="12">
        <v>293976</v>
      </c>
      <c r="H465" s="58">
        <v>225662</v>
      </c>
    </row>
    <row r="466" spans="2:8">
      <c r="B466" s="63"/>
      <c r="C466" s="63" t="s">
        <v>175</v>
      </c>
      <c r="D466" s="63"/>
      <c r="E466" s="63"/>
      <c r="F466" s="63"/>
      <c r="G466" s="5">
        <v>95464</v>
      </c>
      <c r="H466" s="58">
        <v>39010</v>
      </c>
    </row>
    <row r="467" spans="2:8">
      <c r="B467" s="63"/>
      <c r="C467" s="63"/>
      <c r="D467" s="63" t="s">
        <v>176</v>
      </c>
      <c r="E467" s="63"/>
      <c r="F467" s="63"/>
      <c r="G467" s="5">
        <v>12141</v>
      </c>
      <c r="H467" s="58">
        <v>4402</v>
      </c>
    </row>
    <row r="468" spans="2:8">
      <c r="B468" s="63"/>
      <c r="C468" s="63"/>
      <c r="D468" s="63"/>
      <c r="E468" s="63"/>
      <c r="F468" s="63" t="s">
        <v>177</v>
      </c>
      <c r="G468" s="11">
        <v>11613</v>
      </c>
      <c r="H468" s="58">
        <v>4261</v>
      </c>
    </row>
    <row r="469" spans="2:8">
      <c r="B469" s="63"/>
      <c r="C469" s="63"/>
      <c r="D469" s="63"/>
      <c r="E469" s="63"/>
      <c r="F469" s="63" t="s">
        <v>178</v>
      </c>
      <c r="G469" s="11">
        <v>328</v>
      </c>
      <c r="H469" s="58">
        <v>113</v>
      </c>
    </row>
    <row r="470" spans="2:8">
      <c r="B470" s="63"/>
      <c r="C470" s="63"/>
      <c r="D470" s="63"/>
      <c r="E470" s="63"/>
      <c r="F470" s="63" t="s">
        <v>179</v>
      </c>
      <c r="G470" s="12">
        <v>200</v>
      </c>
      <c r="H470" s="58">
        <v>28</v>
      </c>
    </row>
    <row r="471" spans="2:8">
      <c r="B471" s="63"/>
      <c r="C471" s="63"/>
      <c r="D471" s="63" t="s">
        <v>180</v>
      </c>
      <c r="E471" s="63"/>
      <c r="F471" s="63"/>
      <c r="G471" s="5">
        <v>39348</v>
      </c>
      <c r="H471" s="58">
        <v>4439</v>
      </c>
    </row>
    <row r="472" spans="2:8">
      <c r="B472" s="63"/>
      <c r="C472" s="63"/>
      <c r="D472" s="63"/>
      <c r="E472" s="63"/>
      <c r="F472" s="63" t="s">
        <v>181</v>
      </c>
      <c r="G472" s="11">
        <v>597</v>
      </c>
      <c r="H472" s="58">
        <v>196</v>
      </c>
    </row>
    <row r="473" spans="2:8">
      <c r="B473" s="63"/>
      <c r="C473" s="63"/>
      <c r="D473" s="63"/>
      <c r="E473" s="63"/>
      <c r="F473" s="63" t="s">
        <v>182</v>
      </c>
      <c r="G473" s="11">
        <v>405</v>
      </c>
      <c r="H473" s="58">
        <v>106</v>
      </c>
    </row>
    <row r="474" spans="2:8">
      <c r="B474" s="63"/>
      <c r="C474" s="63"/>
      <c r="D474" s="63"/>
      <c r="E474" s="63"/>
      <c r="F474" s="63" t="s">
        <v>183</v>
      </c>
      <c r="G474" s="12">
        <v>38346</v>
      </c>
      <c r="H474" s="58">
        <v>4137</v>
      </c>
    </row>
    <row r="475" spans="2:8">
      <c r="B475" s="63"/>
      <c r="C475" s="63"/>
      <c r="D475" s="63" t="s">
        <v>184</v>
      </c>
      <c r="E475" s="63"/>
      <c r="F475" s="63"/>
      <c r="G475" s="5">
        <v>43975</v>
      </c>
      <c r="H475" s="58">
        <v>30169</v>
      </c>
    </row>
    <row r="476" spans="2:8">
      <c r="B476" s="63"/>
      <c r="C476" s="63"/>
      <c r="D476" s="63"/>
      <c r="E476" s="63" t="s">
        <v>185</v>
      </c>
      <c r="F476" s="63"/>
      <c r="G476" s="12">
        <v>22085</v>
      </c>
      <c r="H476" s="58">
        <v>11901</v>
      </c>
    </row>
    <row r="477" spans="2:8">
      <c r="B477" s="63"/>
      <c r="C477" s="63"/>
      <c r="D477" s="63"/>
      <c r="E477" s="63" t="s">
        <v>186</v>
      </c>
      <c r="F477" s="63"/>
      <c r="G477" s="12">
        <v>1016</v>
      </c>
      <c r="H477" s="58">
        <v>79</v>
      </c>
    </row>
    <row r="478" spans="2:8">
      <c r="B478" s="63"/>
      <c r="C478" s="63"/>
      <c r="D478" s="63"/>
      <c r="E478" s="63" t="s">
        <v>187</v>
      </c>
      <c r="F478" s="63"/>
      <c r="G478" s="12">
        <v>2</v>
      </c>
      <c r="H478" s="58">
        <v>1</v>
      </c>
    </row>
    <row r="479" spans="2:8">
      <c r="B479" s="63"/>
      <c r="C479" s="63"/>
      <c r="D479" s="63"/>
      <c r="E479" s="63" t="s">
        <v>188</v>
      </c>
      <c r="F479" s="63"/>
      <c r="G479" s="12">
        <v>1311</v>
      </c>
      <c r="H479" s="58">
        <v>3587</v>
      </c>
    </row>
    <row r="480" spans="2:8">
      <c r="B480" s="63"/>
      <c r="C480" s="63"/>
      <c r="D480" s="63"/>
      <c r="E480" s="63" t="s">
        <v>189</v>
      </c>
      <c r="F480" s="63"/>
      <c r="G480" s="12">
        <v>19561</v>
      </c>
      <c r="H480" s="58">
        <v>14601</v>
      </c>
    </row>
    <row r="481" spans="2:8" ht="15" thickBot="1">
      <c r="B481" s="64"/>
      <c r="C481" s="64"/>
      <c r="D481" s="64"/>
      <c r="E481" s="64"/>
      <c r="F481" s="64"/>
      <c r="G481" s="64"/>
      <c r="H481" s="64"/>
    </row>
    <row r="482" spans="2:8">
      <c r="B482" s="65" t="s">
        <v>190</v>
      </c>
      <c r="C482" s="66"/>
    </row>
    <row r="483" spans="2:8">
      <c r="B483" s="67" t="s">
        <v>191</v>
      </c>
      <c r="C483" s="68"/>
    </row>
    <row r="484" spans="2:8">
      <c r="B484" s="69" t="s">
        <v>192</v>
      </c>
      <c r="C484" s="70"/>
    </row>
    <row r="485" spans="2:8" ht="15" thickBot="1">
      <c r="B485" s="71" t="s">
        <v>193</v>
      </c>
      <c r="C485" s="7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0755-1F2B-475E-8560-806C9D429711}">
  <dimension ref="A2:H19"/>
  <sheetViews>
    <sheetView workbookViewId="0">
      <selection activeCell="E7" sqref="E7"/>
    </sheetView>
  </sheetViews>
  <sheetFormatPr defaultRowHeight="14.5"/>
  <cols>
    <col min="1" max="1" width="24" bestFit="1" customWidth="1"/>
    <col min="2" max="2" width="22.1796875" bestFit="1" customWidth="1"/>
    <col min="3" max="3" width="18.453125" bestFit="1" customWidth="1"/>
    <col min="4" max="5" width="18.1796875" bestFit="1" customWidth="1"/>
    <col min="6" max="6" width="20.54296875" bestFit="1" customWidth="1"/>
    <col min="7" max="7" width="11.453125" bestFit="1" customWidth="1"/>
    <col min="8" max="8" width="16.81640625" bestFit="1" customWidth="1"/>
  </cols>
  <sheetData>
    <row r="2" spans="1:8">
      <c r="A2" t="s">
        <v>261</v>
      </c>
      <c r="B2">
        <v>2010</v>
      </c>
      <c r="C2">
        <v>2013</v>
      </c>
      <c r="D2">
        <v>2016</v>
      </c>
      <c r="E2">
        <v>2020</v>
      </c>
    </row>
    <row r="3" spans="1:8">
      <c r="A3" t="s">
        <v>262</v>
      </c>
      <c r="B3" s="74">
        <v>557.6</v>
      </c>
      <c r="C3" s="74">
        <v>539.29999999999995</v>
      </c>
      <c r="D3" s="74">
        <v>572.29999999999995</v>
      </c>
      <c r="E3" s="74">
        <f>E4*E5</f>
        <v>600.72777522506647</v>
      </c>
      <c r="F3" t="s">
        <v>260</v>
      </c>
    </row>
    <row r="4" spans="1:8">
      <c r="A4" t="s">
        <v>263</v>
      </c>
      <c r="B4" s="74">
        <v>1825474</v>
      </c>
      <c r="C4" s="74">
        <v>2117035</v>
      </c>
      <c r="D4" s="74">
        <v>2180688</v>
      </c>
      <c r="E4" s="74">
        <v>2289009</v>
      </c>
    </row>
    <row r="5" spans="1:8">
      <c r="B5" s="50">
        <f>B3/B4</f>
        <v>3.0545491198450374E-4</v>
      </c>
      <c r="C5" s="50">
        <f>C3/C4</f>
        <v>2.5474307226852649E-4</v>
      </c>
      <c r="D5" s="50">
        <f>D3/D4</f>
        <v>2.6244011064398021E-4</v>
      </c>
      <c r="E5" s="50">
        <f>D5</f>
        <v>2.6244011064398021E-4</v>
      </c>
    </row>
    <row r="7" spans="1:8">
      <c r="E7">
        <f>E3*39680000000</f>
        <v>23836878120930.637</v>
      </c>
      <c r="F7" t="s">
        <v>218</v>
      </c>
    </row>
    <row r="9" spans="1:8">
      <c r="A9" t="s">
        <v>264</v>
      </c>
      <c r="B9" s="18" t="s">
        <v>197</v>
      </c>
      <c r="C9" s="18" t="s">
        <v>2</v>
      </c>
      <c r="D9" s="18" t="s">
        <v>3</v>
      </c>
      <c r="E9" s="18" t="s">
        <v>4</v>
      </c>
      <c r="F9" s="18" t="s">
        <v>5</v>
      </c>
      <c r="G9" s="18" t="s">
        <v>6</v>
      </c>
      <c r="H9" s="18" t="s">
        <v>7</v>
      </c>
    </row>
    <row r="10" spans="1:8">
      <c r="A10" s="1" t="s">
        <v>47</v>
      </c>
      <c r="B10">
        <f>Total_CargoDistance!B7</f>
        <v>0</v>
      </c>
      <c r="C10">
        <f>Total_CargoDistance!C7</f>
        <v>0</v>
      </c>
      <c r="D10" s="51">
        <f>Total_CargoDistance!D7</f>
        <v>1280010834.3150227</v>
      </c>
      <c r="E10">
        <f>Total_CargoDistance!E7</f>
        <v>0</v>
      </c>
      <c r="F10">
        <f>Total_CargoDistance!F7</f>
        <v>0</v>
      </c>
      <c r="G10">
        <f>Total_CargoDistance!G7</f>
        <v>0</v>
      </c>
      <c r="H10">
        <f>Total_CargoDistance!H7</f>
        <v>0</v>
      </c>
    </row>
    <row r="11" spans="1:8">
      <c r="A11" s="1" t="s">
        <v>48</v>
      </c>
      <c r="B11">
        <f>Total_CargoDistance!B15</f>
        <v>0</v>
      </c>
      <c r="C11">
        <f>Total_CargoDistance!C15</f>
        <v>0</v>
      </c>
      <c r="D11" s="51">
        <f>Total_CargoDistance!D15</f>
        <v>62833737.995272994</v>
      </c>
      <c r="E11">
        <f>Total_CargoDistance!E15</f>
        <v>0</v>
      </c>
      <c r="F11">
        <f>Total_CargoDistance!F15</f>
        <v>0</v>
      </c>
      <c r="G11">
        <f>Total_CargoDistance!G15</f>
        <v>0</v>
      </c>
      <c r="H11">
        <f>Total_CargoDistance!H15</f>
        <v>0</v>
      </c>
    </row>
    <row r="13" spans="1:8">
      <c r="A13" t="s">
        <v>258</v>
      </c>
      <c r="B13" s="18" t="s">
        <v>197</v>
      </c>
      <c r="C13" s="18" t="s">
        <v>2</v>
      </c>
      <c r="D13" s="18" t="s">
        <v>3</v>
      </c>
      <c r="E13" s="18" t="s">
        <v>4</v>
      </c>
      <c r="F13" s="18" t="s">
        <v>5</v>
      </c>
      <c r="G13" s="18" t="s">
        <v>6</v>
      </c>
      <c r="H13" s="18" t="s">
        <v>7</v>
      </c>
    </row>
    <row r="14" spans="1:8">
      <c r="A14" s="1" t="s">
        <v>47</v>
      </c>
      <c r="B14">
        <v>0</v>
      </c>
      <c r="C14">
        <v>0</v>
      </c>
      <c r="D14" s="51">
        <f>$E$7*D10/SUM($D$10:$D$11)</f>
        <v>22721514373435.281</v>
      </c>
      <c r="E14">
        <v>0</v>
      </c>
      <c r="F14">
        <v>0</v>
      </c>
      <c r="G14">
        <v>0</v>
      </c>
      <c r="H14">
        <v>0</v>
      </c>
    </row>
    <row r="15" spans="1:8">
      <c r="A15" s="1" t="s">
        <v>48</v>
      </c>
      <c r="B15">
        <v>0</v>
      </c>
      <c r="C15">
        <v>0</v>
      </c>
      <c r="D15" s="51">
        <f>$E$7*D11/SUM($D$10:$D$11)</f>
        <v>1115363747495.3567</v>
      </c>
      <c r="E15">
        <v>0</v>
      </c>
      <c r="F15">
        <v>0</v>
      </c>
      <c r="G15">
        <v>0</v>
      </c>
      <c r="H15">
        <v>0</v>
      </c>
    </row>
    <row r="17" spans="1:8">
      <c r="A17" t="s">
        <v>259</v>
      </c>
      <c r="B17" s="18" t="s">
        <v>197</v>
      </c>
      <c r="C17" s="18" t="s">
        <v>2</v>
      </c>
      <c r="D17" s="18" t="s">
        <v>3</v>
      </c>
      <c r="E17" s="18" t="s">
        <v>4</v>
      </c>
      <c r="F17" s="18" t="s">
        <v>5</v>
      </c>
      <c r="G17" s="18" t="s">
        <v>6</v>
      </c>
      <c r="H17" s="18" t="s">
        <v>7</v>
      </c>
    </row>
    <row r="18" spans="1:8">
      <c r="A18" s="1" t="s">
        <v>47</v>
      </c>
      <c r="B18">
        <f>B10/$E$7</f>
        <v>0</v>
      </c>
      <c r="C18">
        <f>C10/$E$7</f>
        <v>0</v>
      </c>
      <c r="D18" s="51">
        <f>D10/D14</f>
        <v>5.6334750108537641E-5</v>
      </c>
      <c r="E18">
        <f t="shared" ref="E18:H19" si="0">E10/$E$7</f>
        <v>0</v>
      </c>
      <c r="F18">
        <f t="shared" si="0"/>
        <v>0</v>
      </c>
      <c r="G18">
        <f t="shared" si="0"/>
        <v>0</v>
      </c>
      <c r="H18">
        <f t="shared" si="0"/>
        <v>0</v>
      </c>
    </row>
    <row r="19" spans="1:8">
      <c r="A19" s="1" t="s">
        <v>48</v>
      </c>
      <c r="B19">
        <f>B11/$E$7</f>
        <v>0</v>
      </c>
      <c r="C19">
        <f>C11/$E$7</f>
        <v>0</v>
      </c>
      <c r="D19" s="51">
        <f>D11/D15</f>
        <v>5.6334750108537641E-5</v>
      </c>
      <c r="E19">
        <f t="shared" si="0"/>
        <v>0</v>
      </c>
      <c r="F19">
        <f t="shared" si="0"/>
        <v>0</v>
      </c>
      <c r="G19">
        <f t="shared" si="0"/>
        <v>0</v>
      </c>
      <c r="H19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189F-B18D-4739-955D-1003D2A7928E}">
  <dimension ref="B2:N24"/>
  <sheetViews>
    <sheetView topLeftCell="A7" workbookViewId="0">
      <selection activeCell="F18" sqref="F18"/>
    </sheetView>
  </sheetViews>
  <sheetFormatPr defaultRowHeight="14.5"/>
  <cols>
    <col min="2" max="2" width="21.453125" bestFit="1" customWidth="1"/>
    <col min="3" max="3" width="22" bestFit="1" customWidth="1"/>
    <col min="4" max="4" width="18.26953125" bestFit="1" customWidth="1"/>
    <col min="5" max="5" width="15.7265625" bestFit="1" customWidth="1"/>
    <col min="6" max="6" width="13.26953125" bestFit="1" customWidth="1"/>
    <col min="7" max="7" width="20.54296875" bestFit="1" customWidth="1"/>
    <col min="8" max="8" width="11.453125" bestFit="1" customWidth="1"/>
    <col min="9" max="9" width="16.81640625" bestFit="1" customWidth="1"/>
    <col min="14" max="14" width="13.7265625" bestFit="1" customWidth="1"/>
  </cols>
  <sheetData>
    <row r="2" spans="2:14">
      <c r="B2" s="82" t="s">
        <v>265</v>
      </c>
      <c r="C2" s="82" t="s">
        <v>266</v>
      </c>
      <c r="D2" s="82" t="s">
        <v>267</v>
      </c>
      <c r="E2" s="82" t="s">
        <v>268</v>
      </c>
    </row>
    <row r="3" spans="2:14">
      <c r="B3" s="83" t="s">
        <v>16</v>
      </c>
      <c r="C3" s="83" t="s">
        <v>17</v>
      </c>
      <c r="D3" s="84">
        <v>653795494</v>
      </c>
      <c r="E3" s="84">
        <v>22156.26</v>
      </c>
    </row>
    <row r="4" spans="2:14">
      <c r="B4" s="83" t="s">
        <v>269</v>
      </c>
      <c r="C4" s="83" t="s">
        <v>270</v>
      </c>
      <c r="D4" s="84">
        <v>638200653</v>
      </c>
      <c r="E4" s="84">
        <v>21635.01</v>
      </c>
    </row>
    <row r="5" spans="2:14">
      <c r="B5" s="83" t="s">
        <v>271</v>
      </c>
      <c r="C5" s="83" t="s">
        <v>272</v>
      </c>
      <c r="D5" s="84">
        <v>0</v>
      </c>
      <c r="E5" s="84">
        <v>0</v>
      </c>
    </row>
    <row r="6" spans="2:14">
      <c r="B6" s="83" t="s">
        <v>271</v>
      </c>
      <c r="C6" s="83" t="s">
        <v>270</v>
      </c>
      <c r="D6" s="84">
        <v>2148551</v>
      </c>
      <c r="E6" s="84">
        <v>72.84</v>
      </c>
    </row>
    <row r="7" spans="2:14">
      <c r="B7" s="83" t="s">
        <v>273</v>
      </c>
      <c r="C7" s="83" t="s">
        <v>272</v>
      </c>
      <c r="D7" s="84">
        <v>383290</v>
      </c>
      <c r="E7" s="84">
        <v>11.65</v>
      </c>
    </row>
    <row r="8" spans="2:14">
      <c r="B8" s="83" t="s">
        <v>273</v>
      </c>
      <c r="C8" s="83" t="s">
        <v>270</v>
      </c>
      <c r="D8" s="84">
        <v>2726262</v>
      </c>
      <c r="E8" s="84">
        <v>92.42</v>
      </c>
    </row>
    <row r="9" spans="2:14">
      <c r="B9" s="83" t="s">
        <v>273</v>
      </c>
      <c r="C9" s="83" t="s">
        <v>274</v>
      </c>
      <c r="D9" s="84">
        <v>432497</v>
      </c>
      <c r="E9" s="84">
        <v>14.66</v>
      </c>
    </row>
    <row r="10" spans="2:14">
      <c r="B10" s="83" t="s">
        <v>275</v>
      </c>
      <c r="C10" s="83" t="s">
        <v>272</v>
      </c>
      <c r="D10" s="84">
        <v>1734900</v>
      </c>
      <c r="E10" s="84">
        <v>52.74</v>
      </c>
    </row>
    <row r="11" spans="2:14">
      <c r="B11" s="83" t="s">
        <v>275</v>
      </c>
      <c r="C11" s="83" t="s">
        <v>270</v>
      </c>
      <c r="D11" s="84">
        <v>7113263</v>
      </c>
      <c r="E11" s="84">
        <v>241.14</v>
      </c>
    </row>
    <row r="12" spans="2:14">
      <c r="B12" s="83" t="s">
        <v>275</v>
      </c>
      <c r="C12" s="83" t="s">
        <v>274</v>
      </c>
      <c r="D12" s="84">
        <v>1056078</v>
      </c>
      <c r="E12" s="84">
        <v>35.799999999999997</v>
      </c>
    </row>
    <row r="14" spans="2:14">
      <c r="B14" s="26" t="s">
        <v>252</v>
      </c>
      <c r="C14" s="81" t="s">
        <v>1</v>
      </c>
      <c r="D14" s="81" t="s">
        <v>2</v>
      </c>
      <c r="E14" s="81" t="s">
        <v>3</v>
      </c>
      <c r="F14" s="81" t="s">
        <v>4</v>
      </c>
      <c r="G14" s="81" t="s">
        <v>5</v>
      </c>
      <c r="H14" s="81" t="s">
        <v>6</v>
      </c>
      <c r="I14" s="81" t="s">
        <v>7</v>
      </c>
      <c r="K14" s="81" t="s">
        <v>243</v>
      </c>
      <c r="N14" t="s">
        <v>222</v>
      </c>
    </row>
    <row r="15" spans="2:14">
      <c r="B15" s="2" t="s">
        <v>47</v>
      </c>
      <c r="C15">
        <v>0</v>
      </c>
      <c r="D15">
        <v>0</v>
      </c>
      <c r="E15">
        <v>0</v>
      </c>
      <c r="F15" s="75">
        <f>$E$3*N15/SUM($N$15:$N$16)</f>
        <v>21885.59261615709</v>
      </c>
      <c r="G15">
        <v>0</v>
      </c>
      <c r="H15">
        <v>0</v>
      </c>
      <c r="I15">
        <v>0</v>
      </c>
      <c r="K15" t="s">
        <v>47</v>
      </c>
      <c r="L15">
        <v>822</v>
      </c>
      <c r="N15" s="15">
        <v>62314352681</v>
      </c>
    </row>
    <row r="16" spans="2:14">
      <c r="B16" s="2" t="s">
        <v>48</v>
      </c>
      <c r="C16">
        <v>0</v>
      </c>
      <c r="D16">
        <v>0</v>
      </c>
      <c r="E16">
        <v>0</v>
      </c>
      <c r="F16" s="75">
        <f>$E$3*N16/SUM($N$15:$N$16)</f>
        <v>270.66738384290903</v>
      </c>
      <c r="G16">
        <v>0</v>
      </c>
      <c r="H16">
        <v>0</v>
      </c>
      <c r="I16">
        <v>0</v>
      </c>
      <c r="K16" t="s">
        <v>48</v>
      </c>
      <c r="L16">
        <v>36</v>
      </c>
      <c r="N16" s="15">
        <v>770665118</v>
      </c>
    </row>
    <row r="18" spans="2:9">
      <c r="B18" s="26" t="s">
        <v>258</v>
      </c>
      <c r="C18" s="81" t="s">
        <v>1</v>
      </c>
      <c r="D18" s="81" t="s">
        <v>2</v>
      </c>
      <c r="E18" s="81" t="s">
        <v>3</v>
      </c>
      <c r="F18" s="81" t="s">
        <v>4</v>
      </c>
      <c r="G18" s="81" t="s">
        <v>5</v>
      </c>
      <c r="H18" s="81" t="s">
        <v>6</v>
      </c>
      <c r="I18" s="81" t="s">
        <v>7</v>
      </c>
    </row>
    <row r="19" spans="2:9">
      <c r="B19" s="2" t="s">
        <v>47</v>
      </c>
      <c r="C19">
        <f>C15*10^12/About!$C$48</f>
        <v>0</v>
      </c>
      <c r="D19">
        <f>D15*10^12/About!$C$48</f>
        <v>0</v>
      </c>
      <c r="E19">
        <f>E15*10^12/About!$C$48</f>
        <v>0</v>
      </c>
      <c r="F19">
        <f>F15*10^12/About!$C$48</f>
        <v>20743457828139.715</v>
      </c>
      <c r="G19">
        <f>G15*10^12/About!$C$48</f>
        <v>0</v>
      </c>
      <c r="H19">
        <f>H15*10^12/About!$C$48</f>
        <v>0</v>
      </c>
      <c r="I19">
        <f>I15*10^12/About!$C$48</f>
        <v>0</v>
      </c>
    </row>
    <row r="20" spans="2:9">
      <c r="B20" s="2" t="s">
        <v>48</v>
      </c>
      <c r="C20">
        <f>C16*10^12/About!$C$48</f>
        <v>0</v>
      </c>
      <c r="D20">
        <f>D16*10^12/About!$C$48</f>
        <v>0</v>
      </c>
      <c r="E20">
        <f>E16*10^12/About!$C$48</f>
        <v>0</v>
      </c>
      <c r="F20">
        <f>F16*10^12/About!$C$48</f>
        <v>256542171860.28192</v>
      </c>
      <c r="G20">
        <f>G16*10^12/About!$C$48</f>
        <v>0</v>
      </c>
      <c r="H20">
        <f>H16*10^12/About!$C$48</f>
        <v>0</v>
      </c>
      <c r="I20">
        <f>I16*10^12/About!$C$48</f>
        <v>0</v>
      </c>
    </row>
    <row r="22" spans="2:9">
      <c r="B22" t="s">
        <v>259</v>
      </c>
      <c r="C22" s="81" t="s">
        <v>1</v>
      </c>
      <c r="D22" s="81" t="s">
        <v>2</v>
      </c>
      <c r="E22" s="81" t="s">
        <v>3</v>
      </c>
      <c r="F22" s="81" t="s">
        <v>4</v>
      </c>
      <c r="G22" s="81" t="s">
        <v>5</v>
      </c>
      <c r="H22" s="81" t="s">
        <v>6</v>
      </c>
      <c r="I22" s="81" t="s">
        <v>7</v>
      </c>
    </row>
    <row r="23" spans="2:9">
      <c r="B23" s="2" t="s">
        <v>47</v>
      </c>
      <c r="C23">
        <f>IFERROR(Total_CargoDistance!B4/aircraft!C19, 0)</f>
        <v>0</v>
      </c>
      <c r="D23">
        <f>IFERROR(Total_CargoDistance!C4/aircraft!D19, 0)</f>
        <v>0</v>
      </c>
      <c r="E23">
        <f>IFERROR(Total_CargoDistance!D4/aircraft!E19, 0)</f>
        <v>0</v>
      </c>
      <c r="F23" s="78">
        <f>IFERROR(Total_CargoDistance!E4/aircraft!F19, 0)</f>
        <v>6.3999198108760673E-3</v>
      </c>
      <c r="G23">
        <f>IFERROR(Total_CargoDistance!F4/aircraft!G19, 0)</f>
        <v>0</v>
      </c>
      <c r="H23">
        <f>IFERROR(Total_CargoDistance!G4/aircraft!H19, 0)</f>
        <v>0</v>
      </c>
      <c r="I23">
        <f>IFERROR(Total_CargoDistance!H4/aircraft!I19, 0)</f>
        <v>0</v>
      </c>
    </row>
    <row r="24" spans="2:9">
      <c r="B24" s="2" t="s">
        <v>48</v>
      </c>
      <c r="C24">
        <f>IFERROR(Total_CargoDistance!B12/aircraft!C20, 0)</f>
        <v>0</v>
      </c>
      <c r="D24">
        <f>IFERROR(Total_CargoDistance!C12/aircraft!D20, 0)</f>
        <v>0</v>
      </c>
      <c r="E24">
        <f>IFERROR(Total_CargoDistance!D12/aircraft!E20, 0)</f>
        <v>0</v>
      </c>
      <c r="F24" s="78">
        <f>IFERROR(Total_CargoDistance!E12/aircraft!F20, 0)</f>
        <v>2.992789097910166E-2</v>
      </c>
      <c r="G24">
        <f>IFERROR(Total_CargoDistance!F12/aircraft!G20, 0)</f>
        <v>0</v>
      </c>
      <c r="H24">
        <f>IFERROR(Total_CargoDistance!G12/aircraft!H20, 0)</f>
        <v>0</v>
      </c>
      <c r="I24">
        <f>IFERROR(Total_CargoDistance!H12/aircraft!I20, 0)</f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F156-5581-4F07-B244-400680D1D988}">
  <dimension ref="B2:I23"/>
  <sheetViews>
    <sheetView workbookViewId="0">
      <selection activeCell="C3" sqref="C3"/>
    </sheetView>
  </sheetViews>
  <sheetFormatPr defaultRowHeight="14.5"/>
  <cols>
    <col min="2" max="2" width="9.26953125" bestFit="1" customWidth="1"/>
    <col min="3" max="3" width="22" bestFit="1" customWidth="1"/>
    <col min="4" max="4" width="18.26953125" bestFit="1" customWidth="1"/>
    <col min="5" max="5" width="15.7265625" bestFit="1" customWidth="1"/>
    <col min="6" max="6" width="13.26953125" bestFit="1" customWidth="1"/>
    <col min="7" max="7" width="20.54296875" bestFit="1" customWidth="1"/>
    <col min="8" max="8" width="11.453125" bestFit="1" customWidth="1"/>
    <col min="9" max="9" width="16.81640625" bestFit="1" customWidth="1"/>
  </cols>
  <sheetData>
    <row r="2" spans="2:9" ht="29">
      <c r="B2" s="26" t="s">
        <v>276</v>
      </c>
      <c r="C2" s="81" t="s">
        <v>1</v>
      </c>
      <c r="D2" s="81" t="s">
        <v>2</v>
      </c>
      <c r="E2" s="81" t="s">
        <v>3</v>
      </c>
      <c r="F2" s="81" t="s">
        <v>4</v>
      </c>
      <c r="G2" s="81" t="s">
        <v>5</v>
      </c>
      <c r="H2" s="81" t="s">
        <v>6</v>
      </c>
      <c r="I2" s="81" t="s">
        <v>7</v>
      </c>
    </row>
    <row r="3" spans="2:9">
      <c r="B3" s="2" t="s">
        <v>242</v>
      </c>
      <c r="C3">
        <v>49336.66</v>
      </c>
      <c r="F3">
        <v>4454.8</v>
      </c>
    </row>
    <row r="4" spans="2:9">
      <c r="B4" s="2"/>
    </row>
    <row r="5" spans="2:9" ht="29">
      <c r="B5" s="26" t="s">
        <v>276</v>
      </c>
      <c r="C5" s="81" t="s">
        <v>1</v>
      </c>
      <c r="D5" s="81" t="s">
        <v>2</v>
      </c>
      <c r="E5" s="81" t="s">
        <v>3</v>
      </c>
      <c r="F5" s="81" t="s">
        <v>4</v>
      </c>
      <c r="G5" s="81" t="s">
        <v>5</v>
      </c>
      <c r="H5" s="81" t="s">
        <v>6</v>
      </c>
      <c r="I5" s="81" t="s">
        <v>7</v>
      </c>
    </row>
    <row r="6" spans="2:9">
      <c r="B6" s="2" t="s">
        <v>47</v>
      </c>
      <c r="C6" s="89">
        <f>C$3*$C$11/($C$11+$C$15)</f>
        <v>47234.450490456897</v>
      </c>
      <c r="D6" s="89"/>
      <c r="E6" s="89"/>
      <c r="F6" s="89">
        <f>F$3*$C$11/($C$11+$C$15)</f>
        <v>4264.9832810913304</v>
      </c>
    </row>
    <row r="7" spans="2:9">
      <c r="B7" s="2" t="s">
        <v>48</v>
      </c>
      <c r="C7" s="89">
        <f>C$3*$C$15/($C$11+$C$15)</f>
        <v>2102.2095095431096</v>
      </c>
      <c r="D7" s="89"/>
      <c r="E7" s="89"/>
      <c r="F7" s="89">
        <f>F$3*$C$15/($C$11+$C$15)</f>
        <v>189.81671890867042</v>
      </c>
    </row>
    <row r="9" spans="2:9">
      <c r="B9" s="2" t="s">
        <v>277</v>
      </c>
      <c r="C9">
        <f>23590036002+5391749315</f>
        <v>28981785317</v>
      </c>
      <c r="D9" t="s">
        <v>283</v>
      </c>
    </row>
    <row r="10" spans="2:9">
      <c r="B10" s="2" t="s">
        <v>278</v>
      </c>
      <c r="C10">
        <f>139531121+23968478</f>
        <v>163499599</v>
      </c>
      <c r="D10" t="s">
        <v>278</v>
      </c>
    </row>
    <row r="11" spans="2:9">
      <c r="B11" t="s">
        <v>222</v>
      </c>
      <c r="C11" s="78">
        <f>C9*C10</f>
        <v>4.7385102776335882E+18</v>
      </c>
      <c r="D11" t="s">
        <v>279</v>
      </c>
    </row>
    <row r="13" spans="2:9">
      <c r="B13" s="2" t="s">
        <v>277</v>
      </c>
      <c r="C13" s="15">
        <v>7357429858</v>
      </c>
      <c r="D13" t="s">
        <v>284</v>
      </c>
    </row>
    <row r="14" spans="2:9">
      <c r="B14" s="2" t="s">
        <v>278</v>
      </c>
      <c r="C14">
        <v>28663738</v>
      </c>
      <c r="D14" t="s">
        <v>280</v>
      </c>
    </row>
    <row r="15" spans="2:9">
      <c r="B15" t="s">
        <v>222</v>
      </c>
      <c r="C15" s="78">
        <f>C13*C14</f>
        <v>2.1089144180308922E+17</v>
      </c>
      <c r="D15" t="s">
        <v>279</v>
      </c>
    </row>
    <row r="17" spans="2:9" ht="29">
      <c r="B17" s="26" t="s">
        <v>281</v>
      </c>
      <c r="C17" s="81" t="s">
        <v>1</v>
      </c>
      <c r="D17" s="81" t="s">
        <v>2</v>
      </c>
      <c r="E17" s="81" t="s">
        <v>3</v>
      </c>
      <c r="F17" s="81" t="s">
        <v>4</v>
      </c>
      <c r="G17" s="81" t="s">
        <v>5</v>
      </c>
      <c r="H17" s="81" t="s">
        <v>6</v>
      </c>
      <c r="I17" s="81" t="s">
        <v>7</v>
      </c>
    </row>
    <row r="18" spans="2:9">
      <c r="B18" s="2" t="s">
        <v>47</v>
      </c>
      <c r="C18" s="78">
        <f>C6*10^12/About!$C$48</f>
        <v>44769444856649.766</v>
      </c>
      <c r="F18" s="78">
        <f>F6*10^12/About!$C$48</f>
        <v>4042408281132.1924</v>
      </c>
    </row>
    <row r="19" spans="2:9">
      <c r="B19" s="2" t="s">
        <v>48</v>
      </c>
      <c r="C19" s="78">
        <f>C7*10^12/About!$C$48</f>
        <v>1992502331187.9036</v>
      </c>
      <c r="F19" s="78">
        <f>F7*10^12/About!$C$48</f>
        <v>179910828681.46878</v>
      </c>
    </row>
    <row r="21" spans="2:9">
      <c r="B21" s="1" t="s">
        <v>259</v>
      </c>
      <c r="C21" s="81" t="s">
        <v>1</v>
      </c>
      <c r="D21" s="81" t="s">
        <v>2</v>
      </c>
      <c r="E21" s="81" t="s">
        <v>3</v>
      </c>
      <c r="F21" s="81" t="s">
        <v>4</v>
      </c>
      <c r="G21" s="81" t="s">
        <v>5</v>
      </c>
      <c r="H21" s="81" t="s">
        <v>6</v>
      </c>
      <c r="I21" s="81" t="s">
        <v>7</v>
      </c>
    </row>
    <row r="22" spans="2:9">
      <c r="B22" s="3" t="s">
        <v>47</v>
      </c>
      <c r="C22" s="49">
        <f>IFERROR(Total_CargoDistance!B5/rail!C18, 0)</f>
        <v>7.8030705230531052E-4</v>
      </c>
      <c r="D22" s="49">
        <f>IFERROR(Total_CargoDistance!C5/rail!D18, 0)</f>
        <v>0</v>
      </c>
      <c r="E22" s="49">
        <f>IFERROR(Total_CargoDistance!D5/rail!E18, 0)</f>
        <v>0</v>
      </c>
      <c r="F22" s="49">
        <f>IFERROR(Total_CargoDistance!E5/rail!F18, 0)</f>
        <v>5.5294125429859176E-3</v>
      </c>
      <c r="G22" s="49">
        <f>IFERROR(Total_CargoDistance!F5/rail!G18, 0)</f>
        <v>0</v>
      </c>
      <c r="H22" s="49">
        <f>IFERROR(Total_CargoDistance!G5/rail!H18, 0)</f>
        <v>0</v>
      </c>
      <c r="I22" s="49">
        <f>IFERROR(Total_CargoDistance!H5/rail!I18, 0)</f>
        <v>0</v>
      </c>
    </row>
    <row r="23" spans="2:9">
      <c r="B23" s="3" t="s">
        <v>48</v>
      </c>
      <c r="C23" s="49">
        <f>IFERROR(Total_CargoDistance!B13/rail!C19, 0)</f>
        <v>1.0021251453207708E-3</v>
      </c>
      <c r="D23" s="49">
        <f>IFERROR(Total_CargoDistance!C13/rail!D19, 0)</f>
        <v>0</v>
      </c>
      <c r="E23" s="49">
        <f>IFERROR(Total_CargoDistance!D13/rail!E19, 0)</f>
        <v>0</v>
      </c>
      <c r="F23" s="49">
        <f>IFERROR(Total_CargoDistance!E13/rail!F19, 0)</f>
        <v>1.6108650602655154E-2</v>
      </c>
      <c r="G23" s="49">
        <f>IFERROR(Total_CargoDistance!F13/rail!G19, 0)</f>
        <v>0</v>
      </c>
      <c r="H23" s="49">
        <f>IFERROR(Total_CargoDistance!G13/rail!H19, 0)</f>
        <v>0</v>
      </c>
      <c r="I23" s="49">
        <f>IFERROR(Total_CargoDistance!H13/rail!I19, 0)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CB5DA-674C-4AF4-A2E5-75DB1C804D9C}">
  <dimension ref="A1:H7"/>
  <sheetViews>
    <sheetView workbookViewId="0">
      <selection activeCell="F12" sqref="F12"/>
    </sheetView>
  </sheetViews>
  <sheetFormatPr defaultRowHeight="14.5"/>
  <cols>
    <col min="1" max="1" width="11.26953125" bestFit="1" customWidth="1"/>
    <col min="2" max="2" width="22" bestFit="1" customWidth="1"/>
    <col min="3" max="3" width="18.26953125" bestFit="1" customWidth="1"/>
    <col min="4" max="4" width="15.7265625" bestFit="1" customWidth="1"/>
    <col min="5" max="5" width="13.26953125" bestFit="1" customWidth="1"/>
    <col min="6" max="6" width="20.54296875" bestFit="1" customWidth="1"/>
    <col min="7" max="7" width="11.453125" bestFit="1" customWidth="1"/>
    <col min="8" max="8" width="16.81640625" bestFit="1" customWidth="1"/>
  </cols>
  <sheetData>
    <row r="1" spans="1:8">
      <c r="A1" s="1" t="s">
        <v>285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240</v>
      </c>
      <c r="B2" s="51">
        <f>Total_CargoDistance!B6</f>
        <v>0</v>
      </c>
      <c r="C2" s="51">
        <f>Total_CargoDistance!C6</f>
        <v>0</v>
      </c>
      <c r="D2" s="51">
        <f>Total_CargoDistance!D6</f>
        <v>1718126.3772759221</v>
      </c>
      <c r="E2" s="51">
        <f>Total_CargoDistance!E6</f>
        <v>1168394661.6027181</v>
      </c>
      <c r="F2" s="51">
        <f>Total_CargoDistance!F6</f>
        <v>0</v>
      </c>
      <c r="G2" s="51">
        <f>Total_CargoDistance!G6</f>
        <v>687250.55091036879</v>
      </c>
      <c r="H2" s="51">
        <f>Total_CargoDistance!H6</f>
        <v>0</v>
      </c>
    </row>
    <row r="3" spans="1:8">
      <c r="A3" s="19" t="s">
        <v>241</v>
      </c>
      <c r="B3" s="51">
        <f>Total_CargoDistance!B14</f>
        <v>0</v>
      </c>
      <c r="C3" s="51">
        <f>Total_CargoDistance!C14</f>
        <v>0</v>
      </c>
      <c r="D3" s="51">
        <f>Total_CargoDistance!D14</f>
        <v>11147593878.546989</v>
      </c>
      <c r="E3" s="51">
        <f>Total_CargoDistance!E14</f>
        <v>7565203109737.1299</v>
      </c>
      <c r="F3" s="51">
        <f>Total_CargoDistance!F14</f>
        <v>0</v>
      </c>
      <c r="G3" s="51">
        <f>Total_CargoDistance!G14</f>
        <v>4459037551.4187965</v>
      </c>
      <c r="H3" s="51">
        <f>Total_CargoDistance!H14</f>
        <v>0</v>
      </c>
    </row>
    <row r="5" spans="1:8">
      <c r="A5" s="1" t="s">
        <v>286</v>
      </c>
      <c r="B5" s="18" t="s">
        <v>197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</row>
    <row r="6" spans="1:8">
      <c r="A6" s="19" t="s">
        <v>240</v>
      </c>
      <c r="B6" s="90">
        <f>IFERROR(ships!B2/'SYFAFE-psgr'!B6, 0)</f>
        <v>0</v>
      </c>
      <c r="C6" s="90">
        <f>IFERROR(ships!C2/'SYFAFE-psgr'!C6, 0)</f>
        <v>0</v>
      </c>
      <c r="D6" s="90">
        <f>IFERROR(ships!D2/'SYFAFE-psgr'!D6, 0)</f>
        <v>170968106531.24783</v>
      </c>
      <c r="E6" s="90">
        <f>IFERROR(ships!E2/'SYFAFE-psgr'!E6, 0)</f>
        <v>116265151165509.75</v>
      </c>
      <c r="F6" s="90">
        <f>IFERROR(ships!F2/'SYFAFE-psgr'!F6, 0)</f>
        <v>0</v>
      </c>
      <c r="G6" s="90">
        <f>IFERROR(ships!G2/'SYFAFE-psgr'!G6, 0)</f>
        <v>0</v>
      </c>
      <c r="H6" s="90">
        <f>IFERROR(ships!H2/'SYFAFE-psgr'!H6, 0)</f>
        <v>0</v>
      </c>
    </row>
    <row r="7" spans="1:8">
      <c r="A7" s="19" t="s">
        <v>241</v>
      </c>
      <c r="B7" s="90">
        <f>IFERROR(ships!B3/'SYFAFE-frgt'!B6, 0)</f>
        <v>0</v>
      </c>
      <c r="C7" s="90">
        <f>IFERROR(ships!C3/'SYFAFE-frgt'!C6, 0)</f>
        <v>0</v>
      </c>
      <c r="D7" s="90">
        <f>IFERROR(ships!D3/'SYFAFE-frgt'!D6, 0)</f>
        <v>2315966871107.2168</v>
      </c>
      <c r="E7" s="90">
        <f>IFERROR(ships!E3/'SYFAFE-frgt'!E6, 0)</f>
        <v>1571707757408202</v>
      </c>
      <c r="F7" s="90">
        <f>IFERROR(ships!F3/'SYFAFE-frgt'!F6, 0)</f>
        <v>0</v>
      </c>
      <c r="G7" s="90">
        <f>IFERROR(ships!G3/'SYFAFE-frgt'!G6, 0)</f>
        <v>0</v>
      </c>
      <c r="H7" s="90">
        <f>IFERROR(ships!H3/'SYFAFE-frgt'!H6, 0)</f>
        <v>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325F-6B94-486E-9187-0EBC1406A66C}">
  <dimension ref="A1:AI97"/>
  <sheetViews>
    <sheetView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RowHeight="15" customHeight="1"/>
  <cols>
    <col min="1" max="1" width="31.81640625" style="92" customWidth="1"/>
    <col min="2" max="2" width="45.7265625" style="92" customWidth="1"/>
    <col min="3" max="16384" width="8.7265625" style="92"/>
  </cols>
  <sheetData>
    <row r="1" spans="1:35" ht="15" customHeight="1" thickBot="1">
      <c r="B1" s="93" t="s">
        <v>287</v>
      </c>
      <c r="C1" s="94">
        <v>2019</v>
      </c>
      <c r="D1" s="94">
        <v>2020</v>
      </c>
      <c r="E1" s="94">
        <v>2021</v>
      </c>
      <c r="F1" s="94">
        <v>2022</v>
      </c>
      <c r="G1" s="94">
        <v>2023</v>
      </c>
      <c r="H1" s="94">
        <v>2024</v>
      </c>
      <c r="I1" s="94">
        <v>2025</v>
      </c>
      <c r="J1" s="94">
        <v>2026</v>
      </c>
      <c r="K1" s="94">
        <v>2027</v>
      </c>
      <c r="L1" s="94">
        <v>2028</v>
      </c>
      <c r="M1" s="94">
        <v>2029</v>
      </c>
      <c r="N1" s="94">
        <v>2030</v>
      </c>
      <c r="O1" s="94">
        <v>2031</v>
      </c>
      <c r="P1" s="94">
        <v>2032</v>
      </c>
      <c r="Q1" s="94">
        <v>2033</v>
      </c>
      <c r="R1" s="94">
        <v>2034</v>
      </c>
      <c r="S1" s="94">
        <v>2035</v>
      </c>
      <c r="T1" s="94">
        <v>2036</v>
      </c>
      <c r="U1" s="94">
        <v>2037</v>
      </c>
      <c r="V1" s="94">
        <v>2038</v>
      </c>
      <c r="W1" s="94">
        <v>2039</v>
      </c>
      <c r="X1" s="94">
        <v>2040</v>
      </c>
      <c r="Y1" s="94">
        <v>2041</v>
      </c>
      <c r="Z1" s="94">
        <v>2042</v>
      </c>
      <c r="AA1" s="94">
        <v>2043</v>
      </c>
      <c r="AB1" s="94">
        <v>2044</v>
      </c>
      <c r="AC1" s="94">
        <v>2045</v>
      </c>
      <c r="AD1" s="94">
        <v>2046</v>
      </c>
      <c r="AE1" s="94">
        <v>2047</v>
      </c>
      <c r="AF1" s="94">
        <v>2048</v>
      </c>
      <c r="AG1" s="94">
        <v>2049</v>
      </c>
      <c r="AH1" s="94">
        <v>2050</v>
      </c>
    </row>
    <row r="2" spans="1:35" ht="15" customHeight="1" thickTop="1"/>
    <row r="3" spans="1:35" ht="15" customHeight="1">
      <c r="C3" s="95" t="s">
        <v>288</v>
      </c>
      <c r="D3" s="95" t="s">
        <v>289</v>
      </c>
      <c r="E3" s="95"/>
      <c r="F3" s="95"/>
      <c r="G3" s="95"/>
    </row>
    <row r="4" spans="1:35" ht="15" customHeight="1">
      <c r="C4" s="95" t="s">
        <v>290</v>
      </c>
      <c r="D4" s="95" t="s">
        <v>291</v>
      </c>
      <c r="E4" s="95"/>
      <c r="F4" s="95"/>
      <c r="G4" s="95" t="s">
        <v>292</v>
      </c>
    </row>
    <row r="5" spans="1:35" ht="15" customHeight="1">
      <c r="C5" s="95" t="s">
        <v>293</v>
      </c>
      <c r="D5" s="95" t="s">
        <v>294</v>
      </c>
      <c r="E5" s="95"/>
      <c r="F5" s="95"/>
      <c r="G5" s="95"/>
    </row>
    <row r="6" spans="1:35" ht="15" customHeight="1">
      <c r="C6" s="95" t="s">
        <v>295</v>
      </c>
      <c r="D6" s="95"/>
      <c r="E6" s="95" t="s">
        <v>296</v>
      </c>
      <c r="F6" s="95"/>
      <c r="G6" s="95"/>
    </row>
    <row r="10" spans="1:35" ht="15" customHeight="1">
      <c r="A10" s="96" t="s">
        <v>297</v>
      </c>
      <c r="B10" s="97" t="s">
        <v>298</v>
      </c>
    </row>
    <row r="11" spans="1:35" ht="15" customHeight="1">
      <c r="B11" s="93" t="s">
        <v>299</v>
      </c>
    </row>
    <row r="12" spans="1:35" ht="15" customHeight="1">
      <c r="B12" s="93" t="s">
        <v>299</v>
      </c>
      <c r="C12" s="98" t="s">
        <v>299</v>
      </c>
      <c r="D12" s="98" t="s">
        <v>299</v>
      </c>
      <c r="E12" s="98" t="s">
        <v>299</v>
      </c>
      <c r="F12" s="98" t="s">
        <v>299</v>
      </c>
      <c r="G12" s="98" t="s">
        <v>299</v>
      </c>
      <c r="H12" s="98" t="s">
        <v>299</v>
      </c>
      <c r="I12" s="98" t="s">
        <v>299</v>
      </c>
      <c r="J12" s="98" t="s">
        <v>299</v>
      </c>
      <c r="K12" s="98" t="s">
        <v>299</v>
      </c>
      <c r="L12" s="98" t="s">
        <v>299</v>
      </c>
      <c r="M12" s="98" t="s">
        <v>299</v>
      </c>
      <c r="N12" s="98" t="s">
        <v>299</v>
      </c>
      <c r="O12" s="98" t="s">
        <v>299</v>
      </c>
      <c r="P12" s="98" t="s">
        <v>299</v>
      </c>
      <c r="Q12" s="98" t="s">
        <v>299</v>
      </c>
      <c r="R12" s="98" t="s">
        <v>299</v>
      </c>
      <c r="S12" s="98" t="s">
        <v>299</v>
      </c>
      <c r="T12" s="98" t="s">
        <v>299</v>
      </c>
      <c r="U12" s="98" t="s">
        <v>299</v>
      </c>
      <c r="V12" s="98" t="s">
        <v>299</v>
      </c>
      <c r="W12" s="98" t="s">
        <v>299</v>
      </c>
      <c r="X12" s="98" t="s">
        <v>299</v>
      </c>
      <c r="Y12" s="98" t="s">
        <v>299</v>
      </c>
      <c r="Z12" s="98" t="s">
        <v>299</v>
      </c>
      <c r="AA12" s="98" t="s">
        <v>299</v>
      </c>
      <c r="AB12" s="98" t="s">
        <v>299</v>
      </c>
      <c r="AC12" s="98" t="s">
        <v>299</v>
      </c>
      <c r="AD12" s="98" t="s">
        <v>299</v>
      </c>
      <c r="AE12" s="98" t="s">
        <v>299</v>
      </c>
      <c r="AF12" s="98" t="s">
        <v>299</v>
      </c>
      <c r="AG12" s="98" t="s">
        <v>299</v>
      </c>
      <c r="AH12" s="98" t="s">
        <v>299</v>
      </c>
      <c r="AI12" s="98" t="s">
        <v>300</v>
      </c>
    </row>
    <row r="13" spans="1:35" ht="15" customHeight="1" thickBot="1">
      <c r="B13" s="94" t="s">
        <v>301</v>
      </c>
      <c r="C13" s="94">
        <v>2019</v>
      </c>
      <c r="D13" s="94">
        <v>2020</v>
      </c>
      <c r="E13" s="94">
        <v>2021</v>
      </c>
      <c r="F13" s="94">
        <v>2022</v>
      </c>
      <c r="G13" s="94">
        <v>2023</v>
      </c>
      <c r="H13" s="94">
        <v>2024</v>
      </c>
      <c r="I13" s="94">
        <v>2025</v>
      </c>
      <c r="J13" s="94">
        <v>2026</v>
      </c>
      <c r="K13" s="94">
        <v>2027</v>
      </c>
      <c r="L13" s="94">
        <v>2028</v>
      </c>
      <c r="M13" s="94">
        <v>2029</v>
      </c>
      <c r="N13" s="94">
        <v>2030</v>
      </c>
      <c r="O13" s="94">
        <v>2031</v>
      </c>
      <c r="P13" s="94">
        <v>2032</v>
      </c>
      <c r="Q13" s="94">
        <v>2033</v>
      </c>
      <c r="R13" s="94">
        <v>2034</v>
      </c>
      <c r="S13" s="94">
        <v>2035</v>
      </c>
      <c r="T13" s="94">
        <v>2036</v>
      </c>
      <c r="U13" s="94">
        <v>2037</v>
      </c>
      <c r="V13" s="94">
        <v>2038</v>
      </c>
      <c r="W13" s="94">
        <v>2039</v>
      </c>
      <c r="X13" s="94">
        <v>2040</v>
      </c>
      <c r="Y13" s="94">
        <v>2041</v>
      </c>
      <c r="Z13" s="94">
        <v>2042</v>
      </c>
      <c r="AA13" s="94">
        <v>2043</v>
      </c>
      <c r="AB13" s="94">
        <v>2044</v>
      </c>
      <c r="AC13" s="94">
        <v>2045</v>
      </c>
      <c r="AD13" s="94">
        <v>2046</v>
      </c>
      <c r="AE13" s="94">
        <v>2047</v>
      </c>
      <c r="AF13" s="94">
        <v>2048</v>
      </c>
      <c r="AG13" s="94">
        <v>2049</v>
      </c>
      <c r="AH13" s="94">
        <v>2050</v>
      </c>
      <c r="AI13" s="94">
        <v>2050</v>
      </c>
    </row>
    <row r="14" spans="1:35" ht="15" customHeight="1" thickTop="1"/>
    <row r="15" spans="1:35" ht="15" customHeight="1">
      <c r="B15" s="99" t="s">
        <v>302</v>
      </c>
    </row>
    <row r="16" spans="1:35" ht="15" customHeight="1">
      <c r="B16" s="99" t="s">
        <v>303</v>
      </c>
    </row>
    <row r="17" spans="1:35" ht="15" customHeight="1">
      <c r="B17" s="99" t="s">
        <v>304</v>
      </c>
    </row>
    <row r="18" spans="1:35" ht="15" customHeight="1">
      <c r="A18" s="96" t="s">
        <v>305</v>
      </c>
      <c r="B18" s="100" t="s">
        <v>306</v>
      </c>
      <c r="C18" s="101">
        <v>2917.2534179999998</v>
      </c>
      <c r="D18" s="101">
        <v>2975.1254880000001</v>
      </c>
      <c r="E18" s="101">
        <v>3025.3583979999999</v>
      </c>
      <c r="F18" s="101">
        <v>3062.7468260000001</v>
      </c>
      <c r="G18" s="101">
        <v>3083.977539</v>
      </c>
      <c r="H18" s="101">
        <v>3096.5910640000002</v>
      </c>
      <c r="I18" s="101">
        <v>3105.9812010000001</v>
      </c>
      <c r="J18" s="101">
        <v>3125.5920409999999</v>
      </c>
      <c r="K18" s="101">
        <v>3146.880615</v>
      </c>
      <c r="L18" s="101">
        <v>3167.633057</v>
      </c>
      <c r="M18" s="101">
        <v>3188.2370609999998</v>
      </c>
      <c r="N18" s="101">
        <v>3209.845703</v>
      </c>
      <c r="O18" s="101">
        <v>3233.3459469999998</v>
      </c>
      <c r="P18" s="101">
        <v>3252.6281739999999</v>
      </c>
      <c r="Q18" s="101">
        <v>3271.139404</v>
      </c>
      <c r="R18" s="101">
        <v>3285.1403810000002</v>
      </c>
      <c r="S18" s="101">
        <v>3295.6909179999998</v>
      </c>
      <c r="T18" s="101">
        <v>3311.9399410000001</v>
      </c>
      <c r="U18" s="101">
        <v>3327.9958499999998</v>
      </c>
      <c r="V18" s="101">
        <v>3344.2626949999999</v>
      </c>
      <c r="W18" s="101">
        <v>3361.544922</v>
      </c>
      <c r="X18" s="101">
        <v>3379.7543949999999</v>
      </c>
      <c r="Y18" s="101">
        <v>3396.2570799999999</v>
      </c>
      <c r="Z18" s="101">
        <v>3413.8405760000001</v>
      </c>
      <c r="AA18" s="101">
        <v>3432.0297850000002</v>
      </c>
      <c r="AB18" s="101">
        <v>3451.1577149999998</v>
      </c>
      <c r="AC18" s="101">
        <v>3472.0922850000002</v>
      </c>
      <c r="AD18" s="101">
        <v>3496.9057619999999</v>
      </c>
      <c r="AE18" s="101">
        <v>3524.3183589999999</v>
      </c>
      <c r="AF18" s="101">
        <v>3555.436768</v>
      </c>
      <c r="AG18" s="101">
        <v>3588.8325199999999</v>
      </c>
      <c r="AH18" s="101">
        <v>3624.4035640000002</v>
      </c>
      <c r="AI18" s="102">
        <v>7.0260000000000001E-3</v>
      </c>
    </row>
    <row r="19" spans="1:35" ht="15" customHeight="1">
      <c r="A19" s="96" t="s">
        <v>307</v>
      </c>
      <c r="B19" s="100" t="s">
        <v>308</v>
      </c>
      <c r="C19" s="101">
        <v>99.321113999999994</v>
      </c>
      <c r="D19" s="101">
        <v>100.61537199999999</v>
      </c>
      <c r="E19" s="101">
        <v>102.27555099999999</v>
      </c>
      <c r="F19" s="101">
        <v>103.794495</v>
      </c>
      <c r="G19" s="101">
        <v>104.99791</v>
      </c>
      <c r="H19" s="101">
        <v>105.845024</v>
      </c>
      <c r="I19" s="101">
        <v>106.78964999999999</v>
      </c>
      <c r="J19" s="101">
        <v>107.83586099999999</v>
      </c>
      <c r="K19" s="101">
        <v>109.086189</v>
      </c>
      <c r="L19" s="101">
        <v>110.314789</v>
      </c>
      <c r="M19" s="101">
        <v>111.61691999999999</v>
      </c>
      <c r="N19" s="101">
        <v>112.770866</v>
      </c>
      <c r="O19" s="101">
        <v>114.262428</v>
      </c>
      <c r="P19" s="101">
        <v>115.52301</v>
      </c>
      <c r="Q19" s="101">
        <v>116.879272</v>
      </c>
      <c r="R19" s="101">
        <v>118.14617200000001</v>
      </c>
      <c r="S19" s="101">
        <v>119.40303</v>
      </c>
      <c r="T19" s="101">
        <v>120.80527499999999</v>
      </c>
      <c r="U19" s="101">
        <v>122.152451</v>
      </c>
      <c r="V19" s="101">
        <v>123.496872</v>
      </c>
      <c r="W19" s="101">
        <v>124.85643</v>
      </c>
      <c r="X19" s="101">
        <v>126.275398</v>
      </c>
      <c r="Y19" s="101">
        <v>127.716537</v>
      </c>
      <c r="Z19" s="101">
        <v>129.18461600000001</v>
      </c>
      <c r="AA19" s="101">
        <v>130.70700099999999</v>
      </c>
      <c r="AB19" s="101">
        <v>132.37408400000001</v>
      </c>
      <c r="AC19" s="101">
        <v>134.19018600000001</v>
      </c>
      <c r="AD19" s="101">
        <v>136.27534499999999</v>
      </c>
      <c r="AE19" s="101">
        <v>138.142303</v>
      </c>
      <c r="AF19" s="101">
        <v>140.203461</v>
      </c>
      <c r="AG19" s="101">
        <v>142.34049999999999</v>
      </c>
      <c r="AH19" s="101">
        <v>144.479523</v>
      </c>
      <c r="AI19" s="102">
        <v>1.2163E-2</v>
      </c>
    </row>
    <row r="20" spans="1:35" ht="15" customHeight="1">
      <c r="A20" s="96" t="s">
        <v>309</v>
      </c>
      <c r="B20" s="100" t="s">
        <v>310</v>
      </c>
      <c r="C20" s="101">
        <v>299.98956299999998</v>
      </c>
      <c r="D20" s="101">
        <v>302.99670400000002</v>
      </c>
      <c r="E20" s="101">
        <v>307.861176</v>
      </c>
      <c r="F20" s="101">
        <v>312.26748700000002</v>
      </c>
      <c r="G20" s="101">
        <v>316.85519399999998</v>
      </c>
      <c r="H20" s="101">
        <v>319.636932</v>
      </c>
      <c r="I20" s="101">
        <v>322.737976</v>
      </c>
      <c r="J20" s="101">
        <v>325.800049</v>
      </c>
      <c r="K20" s="101">
        <v>329.40594499999997</v>
      </c>
      <c r="L20" s="101">
        <v>332.56686400000001</v>
      </c>
      <c r="M20" s="101">
        <v>335.87530500000003</v>
      </c>
      <c r="N20" s="101">
        <v>338.360657</v>
      </c>
      <c r="O20" s="101">
        <v>342.56182899999999</v>
      </c>
      <c r="P20" s="101">
        <v>345.996307</v>
      </c>
      <c r="Q20" s="101">
        <v>349.88958700000001</v>
      </c>
      <c r="R20" s="101">
        <v>353.15029900000002</v>
      </c>
      <c r="S20" s="101">
        <v>356.89837599999998</v>
      </c>
      <c r="T20" s="101">
        <v>360.95452899999998</v>
      </c>
      <c r="U20" s="101">
        <v>364.40631100000002</v>
      </c>
      <c r="V20" s="101">
        <v>367.98541299999999</v>
      </c>
      <c r="W20" s="101">
        <v>371.46130399999998</v>
      </c>
      <c r="X20" s="101">
        <v>375.17526199999998</v>
      </c>
      <c r="Y20" s="101">
        <v>378.96575899999999</v>
      </c>
      <c r="Z20" s="101">
        <v>382.97610500000002</v>
      </c>
      <c r="AA20" s="101">
        <v>386.869507</v>
      </c>
      <c r="AB20" s="101">
        <v>391.47946200000001</v>
      </c>
      <c r="AC20" s="101">
        <v>396.56829800000003</v>
      </c>
      <c r="AD20" s="101">
        <v>402.70736699999998</v>
      </c>
      <c r="AE20" s="101">
        <v>407.39862099999999</v>
      </c>
      <c r="AF20" s="101">
        <v>413.09304800000001</v>
      </c>
      <c r="AG20" s="101">
        <v>419.04983499999997</v>
      </c>
      <c r="AH20" s="101">
        <v>425.07647700000001</v>
      </c>
      <c r="AI20" s="102">
        <v>1.1306E-2</v>
      </c>
    </row>
    <row r="21" spans="1:35" ht="15" customHeight="1">
      <c r="B21" s="99" t="s">
        <v>311</v>
      </c>
    </row>
    <row r="22" spans="1:35" ht="15" customHeight="1">
      <c r="A22" s="96" t="s">
        <v>312</v>
      </c>
      <c r="B22" s="100" t="s">
        <v>313</v>
      </c>
      <c r="C22" s="101">
        <v>210.13850400000001</v>
      </c>
      <c r="D22" s="101">
        <v>211.126205</v>
      </c>
      <c r="E22" s="101">
        <v>212.116165</v>
      </c>
      <c r="F22" s="101">
        <v>213.08595299999999</v>
      </c>
      <c r="G22" s="101">
        <v>214.01353499999999</v>
      </c>
      <c r="H22" s="101">
        <v>214.96095299999999</v>
      </c>
      <c r="I22" s="101">
        <v>215.98413099999999</v>
      </c>
      <c r="J22" s="101">
        <v>216.989777</v>
      </c>
      <c r="K22" s="101">
        <v>217.98005699999999</v>
      </c>
      <c r="L22" s="101">
        <v>218.98109400000001</v>
      </c>
      <c r="M22" s="101">
        <v>219.96804800000001</v>
      </c>
      <c r="N22" s="101">
        <v>220.90673799999999</v>
      </c>
      <c r="O22" s="101">
        <v>221.807053</v>
      </c>
      <c r="P22" s="101">
        <v>222.678833</v>
      </c>
      <c r="Q22" s="101">
        <v>223.455963</v>
      </c>
      <c r="R22" s="101">
        <v>224.19052099999999</v>
      </c>
      <c r="S22" s="101">
        <v>224.88494900000001</v>
      </c>
      <c r="T22" s="101">
        <v>225.54260300000001</v>
      </c>
      <c r="U22" s="101">
        <v>226.167709</v>
      </c>
      <c r="V22" s="101">
        <v>226.76289399999999</v>
      </c>
      <c r="W22" s="101">
        <v>227.33021500000001</v>
      </c>
      <c r="X22" s="101">
        <v>227.87237500000001</v>
      </c>
      <c r="Y22" s="101">
        <v>228.39172400000001</v>
      </c>
      <c r="Z22" s="101">
        <v>228.89146400000001</v>
      </c>
      <c r="AA22" s="101">
        <v>229.376724</v>
      </c>
      <c r="AB22" s="101">
        <v>229.852081</v>
      </c>
      <c r="AC22" s="101">
        <v>230.323227</v>
      </c>
      <c r="AD22" s="101">
        <v>230.79690600000001</v>
      </c>
      <c r="AE22" s="101">
        <v>231.280609</v>
      </c>
      <c r="AF22" s="101">
        <v>231.78066999999999</v>
      </c>
      <c r="AG22" s="101">
        <v>232.30583200000001</v>
      </c>
      <c r="AH22" s="101">
        <v>232.850571</v>
      </c>
      <c r="AI22" s="102">
        <v>3.3159999999999999E-3</v>
      </c>
    </row>
    <row r="23" spans="1:35" ht="15" customHeight="1">
      <c r="A23" s="96" t="s">
        <v>314</v>
      </c>
      <c r="B23" s="100" t="s">
        <v>315</v>
      </c>
      <c r="C23" s="101">
        <v>41.270718000000002</v>
      </c>
      <c r="D23" s="101">
        <v>41.874930999999997</v>
      </c>
      <c r="E23" s="101">
        <v>42.455513000000003</v>
      </c>
      <c r="F23" s="101">
        <v>42.941440999999998</v>
      </c>
      <c r="G23" s="101">
        <v>43.403492</v>
      </c>
      <c r="H23" s="101">
        <v>43.866782999999998</v>
      </c>
      <c r="I23" s="101">
        <v>44.310471</v>
      </c>
      <c r="J23" s="101">
        <v>44.751930000000002</v>
      </c>
      <c r="K23" s="101">
        <v>45.177658000000001</v>
      </c>
      <c r="L23" s="101">
        <v>45.617381999999999</v>
      </c>
      <c r="M23" s="101">
        <v>46.05724</v>
      </c>
      <c r="N23" s="101">
        <v>46.402245000000001</v>
      </c>
      <c r="O23" s="101">
        <v>46.841445999999998</v>
      </c>
      <c r="P23" s="101">
        <v>47.267837999999998</v>
      </c>
      <c r="Q23" s="101">
        <v>47.680484999999997</v>
      </c>
      <c r="R23" s="101">
        <v>48.055225</v>
      </c>
      <c r="S23" s="101">
        <v>48.435218999999996</v>
      </c>
      <c r="T23" s="101">
        <v>48.803921000000003</v>
      </c>
      <c r="U23" s="101">
        <v>49.166313000000002</v>
      </c>
      <c r="V23" s="101">
        <v>49.530780999999998</v>
      </c>
      <c r="W23" s="101">
        <v>49.890510999999996</v>
      </c>
      <c r="X23" s="101">
        <v>50.244216999999999</v>
      </c>
      <c r="Y23" s="101">
        <v>50.573273</v>
      </c>
      <c r="Z23" s="101">
        <v>50.897018000000003</v>
      </c>
      <c r="AA23" s="101">
        <v>51.222712999999999</v>
      </c>
      <c r="AB23" s="101">
        <v>51.549354999999998</v>
      </c>
      <c r="AC23" s="101">
        <v>51.873221999999998</v>
      </c>
      <c r="AD23" s="101">
        <v>52.227497</v>
      </c>
      <c r="AE23" s="101">
        <v>52.585467999999999</v>
      </c>
      <c r="AF23" s="101">
        <v>52.972960999999998</v>
      </c>
      <c r="AG23" s="101">
        <v>53.355491999999998</v>
      </c>
      <c r="AH23" s="101">
        <v>53.757781999999999</v>
      </c>
      <c r="AI23" s="102">
        <v>8.5629999999999994E-3</v>
      </c>
    </row>
    <row r="24" spans="1:35" ht="15" customHeight="1">
      <c r="B24" s="99" t="s">
        <v>316</v>
      </c>
    </row>
    <row r="25" spans="1:35" ht="15" customHeight="1">
      <c r="A25" s="96" t="s">
        <v>317</v>
      </c>
      <c r="B25" s="100" t="s">
        <v>318</v>
      </c>
      <c r="C25" s="101">
        <v>1222.993408</v>
      </c>
      <c r="D25" s="101">
        <v>1245.38501</v>
      </c>
      <c r="E25" s="101">
        <v>1270.2579350000001</v>
      </c>
      <c r="F25" s="101">
        <v>1290.457764</v>
      </c>
      <c r="G25" s="101">
        <v>1307.1331789999999</v>
      </c>
      <c r="H25" s="101">
        <v>1325.8835449999999</v>
      </c>
      <c r="I25" s="101">
        <v>1346.39978</v>
      </c>
      <c r="J25" s="101">
        <v>1366.3946530000001</v>
      </c>
      <c r="K25" s="101">
        <v>1386.9772949999999</v>
      </c>
      <c r="L25" s="101">
        <v>1409.3758539999999</v>
      </c>
      <c r="M25" s="101">
        <v>1434.0158690000001</v>
      </c>
      <c r="N25" s="101">
        <v>1459.4761960000001</v>
      </c>
      <c r="O25" s="101">
        <v>1485.517212</v>
      </c>
      <c r="P25" s="101">
        <v>1512.3081050000001</v>
      </c>
      <c r="Q25" s="101">
        <v>1538.8709719999999</v>
      </c>
      <c r="R25" s="101">
        <v>1563.6232910000001</v>
      </c>
      <c r="S25" s="101">
        <v>1587.8289789999999</v>
      </c>
      <c r="T25" s="101">
        <v>1613.7332759999999</v>
      </c>
      <c r="U25" s="101">
        <v>1640.1088870000001</v>
      </c>
      <c r="V25" s="101">
        <v>1667.4398189999999</v>
      </c>
      <c r="W25" s="101">
        <v>1695.8133539999999</v>
      </c>
      <c r="X25" s="101">
        <v>1724.8636469999999</v>
      </c>
      <c r="Y25" s="101">
        <v>1752.975586</v>
      </c>
      <c r="Z25" s="101">
        <v>1781.3413089999999</v>
      </c>
      <c r="AA25" s="101">
        <v>1810.3131100000001</v>
      </c>
      <c r="AB25" s="101">
        <v>1840.630981</v>
      </c>
      <c r="AC25" s="101">
        <v>1874.0067140000001</v>
      </c>
      <c r="AD25" s="101">
        <v>1909.959595</v>
      </c>
      <c r="AE25" s="101">
        <v>1947.451172</v>
      </c>
      <c r="AF25" s="101">
        <v>1987.4025879999999</v>
      </c>
      <c r="AG25" s="101">
        <v>2028.573975</v>
      </c>
      <c r="AH25" s="101">
        <v>2071.0893550000001</v>
      </c>
      <c r="AI25" s="102">
        <v>1.7138E-2</v>
      </c>
    </row>
    <row r="26" spans="1:35" ht="15" customHeight="1">
      <c r="B26" s="99" t="s">
        <v>319</v>
      </c>
    </row>
    <row r="27" spans="1:35" ht="15" customHeight="1">
      <c r="A27" s="96" t="s">
        <v>320</v>
      </c>
      <c r="B27" s="100" t="s">
        <v>321</v>
      </c>
      <c r="C27" s="101">
        <v>1807.96228</v>
      </c>
      <c r="D27" s="101">
        <v>1730.8404539999999</v>
      </c>
      <c r="E27" s="101">
        <v>1660.033447</v>
      </c>
      <c r="F27" s="101">
        <v>1651.259399</v>
      </c>
      <c r="G27" s="101">
        <v>1652.7242429999999</v>
      </c>
      <c r="H27" s="101">
        <v>1638.4692379999999</v>
      </c>
      <c r="I27" s="101">
        <v>1604.7768550000001</v>
      </c>
      <c r="J27" s="101">
        <v>1643.9995120000001</v>
      </c>
      <c r="K27" s="101">
        <v>1652.7871090000001</v>
      </c>
      <c r="L27" s="101">
        <v>1662.7436520000001</v>
      </c>
      <c r="M27" s="101">
        <v>1655.604004</v>
      </c>
      <c r="N27" s="101">
        <v>1648.302124</v>
      </c>
      <c r="O27" s="101">
        <v>1654.8007809999999</v>
      </c>
      <c r="P27" s="101">
        <v>1663.8508300000001</v>
      </c>
      <c r="Q27" s="101">
        <v>1673.9210210000001</v>
      </c>
      <c r="R27" s="101">
        <v>1684.4979249999999</v>
      </c>
      <c r="S27" s="101">
        <v>1686.8079829999999</v>
      </c>
      <c r="T27" s="101">
        <v>1698.2738039999999</v>
      </c>
      <c r="U27" s="101">
        <v>1704.6904300000001</v>
      </c>
      <c r="V27" s="101">
        <v>1701.2554929999999</v>
      </c>
      <c r="W27" s="101">
        <v>1711.9681399999999</v>
      </c>
      <c r="X27" s="101">
        <v>1715.1282960000001</v>
      </c>
      <c r="Y27" s="101">
        <v>1722.2583010000001</v>
      </c>
      <c r="Z27" s="101">
        <v>1735.240356</v>
      </c>
      <c r="AA27" s="101">
        <v>1747.2885739999999</v>
      </c>
      <c r="AB27" s="101">
        <v>1760.9610600000001</v>
      </c>
      <c r="AC27" s="101">
        <v>1777.279663</v>
      </c>
      <c r="AD27" s="101">
        <v>1802.0692140000001</v>
      </c>
      <c r="AE27" s="101">
        <v>1818.081543</v>
      </c>
      <c r="AF27" s="101">
        <v>1839.2490230000001</v>
      </c>
      <c r="AG27" s="101">
        <v>1861.996948</v>
      </c>
      <c r="AH27" s="101">
        <v>1888.5421140000001</v>
      </c>
      <c r="AI27" s="102">
        <v>1.408E-3</v>
      </c>
    </row>
    <row r="28" spans="1:35" ht="15" customHeight="1">
      <c r="A28" s="96" t="s">
        <v>322</v>
      </c>
      <c r="B28" s="100" t="s">
        <v>323</v>
      </c>
      <c r="C28" s="101">
        <v>416.68075599999997</v>
      </c>
      <c r="D28" s="101">
        <v>409.15490699999998</v>
      </c>
      <c r="E28" s="101">
        <v>404.529877</v>
      </c>
      <c r="F28" s="101">
        <v>396.47796599999998</v>
      </c>
      <c r="G28" s="101">
        <v>388.98980699999998</v>
      </c>
      <c r="H28" s="101">
        <v>379.45697000000001</v>
      </c>
      <c r="I28" s="101">
        <v>370.07324199999999</v>
      </c>
      <c r="J28" s="101">
        <v>361.44610599999999</v>
      </c>
      <c r="K28" s="101">
        <v>352.76406900000001</v>
      </c>
      <c r="L28" s="101">
        <v>343.56066900000002</v>
      </c>
      <c r="M28" s="101">
        <v>333.81878699999999</v>
      </c>
      <c r="N28" s="101">
        <v>323.794983</v>
      </c>
      <c r="O28" s="101">
        <v>320.25204500000001</v>
      </c>
      <c r="P28" s="101">
        <v>316.14532500000001</v>
      </c>
      <c r="Q28" s="101">
        <v>312.65210000000002</v>
      </c>
      <c r="R28" s="101">
        <v>308.385468</v>
      </c>
      <c r="S28" s="101">
        <v>304.23715199999998</v>
      </c>
      <c r="T28" s="101">
        <v>300.63772599999999</v>
      </c>
      <c r="U28" s="101">
        <v>296.55325299999998</v>
      </c>
      <c r="V28" s="101">
        <v>292.41882299999997</v>
      </c>
      <c r="W28" s="101">
        <v>288.76394699999997</v>
      </c>
      <c r="X28" s="101">
        <v>284.95684799999998</v>
      </c>
      <c r="Y28" s="101">
        <v>283.66168199999998</v>
      </c>
      <c r="Z28" s="101">
        <v>282.64859000000001</v>
      </c>
      <c r="AA28" s="101">
        <v>281.33288599999997</v>
      </c>
      <c r="AB28" s="101">
        <v>280.511841</v>
      </c>
      <c r="AC28" s="101">
        <v>279.87280299999998</v>
      </c>
      <c r="AD28" s="101">
        <v>280.18786599999999</v>
      </c>
      <c r="AE28" s="101">
        <v>279.40164199999998</v>
      </c>
      <c r="AF28" s="101">
        <v>279.350281</v>
      </c>
      <c r="AG28" s="101">
        <v>279.69216899999998</v>
      </c>
      <c r="AH28" s="101">
        <v>280.25091600000002</v>
      </c>
      <c r="AI28" s="102">
        <v>-1.2713E-2</v>
      </c>
    </row>
    <row r="30" spans="1:35" ht="15" customHeight="1">
      <c r="B30" s="99" t="s">
        <v>324</v>
      </c>
    </row>
    <row r="31" spans="1:35" ht="15" customHeight="1">
      <c r="B31" s="99" t="s">
        <v>325</v>
      </c>
    </row>
    <row r="32" spans="1:35" ht="15" customHeight="1">
      <c r="A32" s="96" t="s">
        <v>326</v>
      </c>
      <c r="B32" s="100" t="s">
        <v>327</v>
      </c>
      <c r="C32" s="103">
        <v>34.359935999999998</v>
      </c>
      <c r="D32" s="103">
        <v>35.284824</v>
      </c>
      <c r="E32" s="103">
        <v>36.831001000000001</v>
      </c>
      <c r="F32" s="103">
        <v>38.399506000000002</v>
      </c>
      <c r="G32" s="103">
        <v>40.110416000000001</v>
      </c>
      <c r="H32" s="103">
        <v>41.695168000000002</v>
      </c>
      <c r="I32" s="103">
        <v>43.801582000000003</v>
      </c>
      <c r="J32" s="103">
        <v>43.785815999999997</v>
      </c>
      <c r="K32" s="103">
        <v>43.851311000000003</v>
      </c>
      <c r="L32" s="103">
        <v>43.924210000000002</v>
      </c>
      <c r="M32" s="103">
        <v>44.014651999999998</v>
      </c>
      <c r="N32" s="103">
        <v>44.196795999999999</v>
      </c>
      <c r="O32" s="103">
        <v>44.303348999999997</v>
      </c>
      <c r="P32" s="103">
        <v>44.390171000000002</v>
      </c>
      <c r="Q32" s="103">
        <v>44.493732000000001</v>
      </c>
      <c r="R32" s="103">
        <v>44.608539999999998</v>
      </c>
      <c r="S32" s="103">
        <v>44.698715</v>
      </c>
      <c r="T32" s="103">
        <v>44.789574000000002</v>
      </c>
      <c r="U32" s="103">
        <v>44.882373999999999</v>
      </c>
      <c r="V32" s="103">
        <v>44.963428</v>
      </c>
      <c r="W32" s="103">
        <v>45.039088999999997</v>
      </c>
      <c r="X32" s="103">
        <v>45.114040000000003</v>
      </c>
      <c r="Y32" s="103">
        <v>45.192309999999999</v>
      </c>
      <c r="Z32" s="103">
        <v>45.257289999999998</v>
      </c>
      <c r="AA32" s="103">
        <v>45.303879000000002</v>
      </c>
      <c r="AB32" s="103">
        <v>45.340485000000001</v>
      </c>
      <c r="AC32" s="103">
        <v>45.390273999999998</v>
      </c>
      <c r="AD32" s="103">
        <v>45.422103999999997</v>
      </c>
      <c r="AE32" s="103">
        <v>45.456977999999999</v>
      </c>
      <c r="AF32" s="103">
        <v>45.479819999999997</v>
      </c>
      <c r="AG32" s="103">
        <v>45.506923999999998</v>
      </c>
      <c r="AH32" s="103">
        <v>45.514235999999997</v>
      </c>
      <c r="AI32" s="102">
        <v>9.11E-3</v>
      </c>
    </row>
    <row r="33" spans="1:35" ht="15" customHeight="1">
      <c r="A33" s="96" t="s">
        <v>328</v>
      </c>
      <c r="B33" s="100" t="s">
        <v>329</v>
      </c>
      <c r="C33" s="103">
        <v>40.551155000000001</v>
      </c>
      <c r="D33" s="103">
        <v>42.338371000000002</v>
      </c>
      <c r="E33" s="103">
        <v>44.294533000000001</v>
      </c>
      <c r="F33" s="103">
        <v>46.414017000000001</v>
      </c>
      <c r="G33" s="103">
        <v>48.711933000000002</v>
      </c>
      <c r="H33" s="103">
        <v>50.082985000000001</v>
      </c>
      <c r="I33" s="103">
        <v>52.773457000000001</v>
      </c>
      <c r="J33" s="103">
        <v>52.773730999999998</v>
      </c>
      <c r="K33" s="103">
        <v>52.786338999999998</v>
      </c>
      <c r="L33" s="103">
        <v>52.786338999999998</v>
      </c>
      <c r="M33" s="103">
        <v>52.798622000000002</v>
      </c>
      <c r="N33" s="103">
        <v>52.841563999999998</v>
      </c>
      <c r="O33" s="103">
        <v>52.841563999999998</v>
      </c>
      <c r="P33" s="103">
        <v>52.841563999999998</v>
      </c>
      <c r="Q33" s="103">
        <v>52.841563999999998</v>
      </c>
      <c r="R33" s="103">
        <v>52.841563999999998</v>
      </c>
      <c r="S33" s="103">
        <v>52.841563999999998</v>
      </c>
      <c r="T33" s="103">
        <v>52.841563999999998</v>
      </c>
      <c r="U33" s="103">
        <v>52.841563999999998</v>
      </c>
      <c r="V33" s="103">
        <v>52.841563999999998</v>
      </c>
      <c r="W33" s="103">
        <v>52.841563999999998</v>
      </c>
      <c r="X33" s="103">
        <v>52.842728000000001</v>
      </c>
      <c r="Y33" s="103">
        <v>52.844788000000001</v>
      </c>
      <c r="Z33" s="103">
        <v>52.844788000000001</v>
      </c>
      <c r="AA33" s="103">
        <v>52.844788000000001</v>
      </c>
      <c r="AB33" s="103">
        <v>52.844788000000001</v>
      </c>
      <c r="AC33" s="103">
        <v>52.847529999999999</v>
      </c>
      <c r="AD33" s="103">
        <v>52.847529999999999</v>
      </c>
      <c r="AE33" s="103">
        <v>52.848723999999997</v>
      </c>
      <c r="AF33" s="103">
        <v>52.848723999999997</v>
      </c>
      <c r="AG33" s="103">
        <v>52.849879999999999</v>
      </c>
      <c r="AH33" s="103">
        <v>52.849879999999999</v>
      </c>
      <c r="AI33" s="102">
        <v>8.5819999999999994E-3</v>
      </c>
    </row>
    <row r="34" spans="1:35" ht="15" customHeight="1">
      <c r="A34" s="96" t="s">
        <v>330</v>
      </c>
      <c r="B34" s="100" t="s">
        <v>331</v>
      </c>
      <c r="C34" s="103">
        <v>30.299700000000001</v>
      </c>
      <c r="D34" s="103">
        <v>30.889185000000001</v>
      </c>
      <c r="E34" s="103">
        <v>32.380001</v>
      </c>
      <c r="F34" s="103">
        <v>33.779899999999998</v>
      </c>
      <c r="G34" s="103">
        <v>35.309071000000003</v>
      </c>
      <c r="H34" s="103">
        <v>36.976478999999998</v>
      </c>
      <c r="I34" s="103">
        <v>38.765255000000003</v>
      </c>
      <c r="J34" s="103">
        <v>38.772990999999998</v>
      </c>
      <c r="K34" s="103">
        <v>38.772990999999998</v>
      </c>
      <c r="L34" s="103">
        <v>38.772990999999998</v>
      </c>
      <c r="M34" s="103">
        <v>38.772990999999998</v>
      </c>
      <c r="N34" s="103">
        <v>38.772990999999998</v>
      </c>
      <c r="O34" s="103">
        <v>38.772990999999998</v>
      </c>
      <c r="P34" s="103">
        <v>38.772990999999998</v>
      </c>
      <c r="Q34" s="103">
        <v>38.772990999999998</v>
      </c>
      <c r="R34" s="103">
        <v>38.772990999999998</v>
      </c>
      <c r="S34" s="103">
        <v>38.772990999999998</v>
      </c>
      <c r="T34" s="103">
        <v>38.772990999999998</v>
      </c>
      <c r="U34" s="103">
        <v>38.772990999999998</v>
      </c>
      <c r="V34" s="103">
        <v>38.772990999999998</v>
      </c>
      <c r="W34" s="103">
        <v>38.772990999999998</v>
      </c>
      <c r="X34" s="103">
        <v>38.772990999999998</v>
      </c>
      <c r="Y34" s="103">
        <v>38.772990999999998</v>
      </c>
      <c r="Z34" s="103">
        <v>38.772990999999998</v>
      </c>
      <c r="AA34" s="103">
        <v>38.772990999999998</v>
      </c>
      <c r="AB34" s="103">
        <v>38.772990999999998</v>
      </c>
      <c r="AC34" s="103">
        <v>38.772990999999998</v>
      </c>
      <c r="AD34" s="103">
        <v>38.772990999999998</v>
      </c>
      <c r="AE34" s="103">
        <v>38.772990999999998</v>
      </c>
      <c r="AF34" s="103">
        <v>38.772990999999998</v>
      </c>
      <c r="AG34" s="103">
        <v>38.772990999999998</v>
      </c>
      <c r="AH34" s="103">
        <v>38.773014000000003</v>
      </c>
      <c r="AI34" s="102">
        <v>7.986E-3</v>
      </c>
    </row>
    <row r="35" spans="1:35" ht="15" customHeight="1">
      <c r="A35" s="96" t="s">
        <v>332</v>
      </c>
      <c r="B35" s="100" t="s">
        <v>333</v>
      </c>
      <c r="C35" s="103">
        <v>35.348213000000001</v>
      </c>
      <c r="D35" s="103">
        <v>36.238525000000003</v>
      </c>
      <c r="E35" s="103">
        <v>37.596539</v>
      </c>
      <c r="F35" s="103">
        <v>39.379330000000003</v>
      </c>
      <c r="G35" s="103">
        <v>40.901978</v>
      </c>
      <c r="H35" s="103">
        <v>42.360343999999998</v>
      </c>
      <c r="I35" s="103">
        <v>44.567290999999997</v>
      </c>
      <c r="J35" s="103">
        <v>44.831283999999997</v>
      </c>
      <c r="K35" s="103">
        <v>44.934002</v>
      </c>
      <c r="L35" s="103">
        <v>45.040806000000003</v>
      </c>
      <c r="M35" s="103">
        <v>45.183762000000002</v>
      </c>
      <c r="N35" s="103">
        <v>45.495753999999998</v>
      </c>
      <c r="O35" s="103">
        <v>45.787571</v>
      </c>
      <c r="P35" s="103">
        <v>46.034675999999997</v>
      </c>
      <c r="Q35" s="103">
        <v>46.317447999999999</v>
      </c>
      <c r="R35" s="103">
        <v>46.60257</v>
      </c>
      <c r="S35" s="103">
        <v>46.849384000000001</v>
      </c>
      <c r="T35" s="103">
        <v>47.060443999999997</v>
      </c>
      <c r="U35" s="103">
        <v>47.280040999999997</v>
      </c>
      <c r="V35" s="103">
        <v>47.481696999999997</v>
      </c>
      <c r="W35" s="103">
        <v>47.659728999999999</v>
      </c>
      <c r="X35" s="103">
        <v>47.830649999999999</v>
      </c>
      <c r="Y35" s="103">
        <v>47.980514999999997</v>
      </c>
      <c r="Z35" s="103">
        <v>48.108443999999999</v>
      </c>
      <c r="AA35" s="103">
        <v>48.197189000000002</v>
      </c>
      <c r="AB35" s="103">
        <v>48.262737000000001</v>
      </c>
      <c r="AC35" s="103">
        <v>48.354900000000001</v>
      </c>
      <c r="AD35" s="103">
        <v>48.425739</v>
      </c>
      <c r="AE35" s="103">
        <v>48.504185</v>
      </c>
      <c r="AF35" s="103">
        <v>48.562854999999999</v>
      </c>
      <c r="AG35" s="103">
        <v>48.634819</v>
      </c>
      <c r="AH35" s="103">
        <v>48.674247999999999</v>
      </c>
      <c r="AI35" s="102">
        <v>1.0373E-2</v>
      </c>
    </row>
    <row r="36" spans="1:35" ht="15" customHeight="1">
      <c r="A36" s="96" t="s">
        <v>334</v>
      </c>
      <c r="B36" s="100" t="s">
        <v>335</v>
      </c>
      <c r="C36" s="103">
        <v>42.356316</v>
      </c>
      <c r="D36" s="103">
        <v>43.482601000000003</v>
      </c>
      <c r="E36" s="103">
        <v>45.545634999999997</v>
      </c>
      <c r="F36" s="103">
        <v>47.835650999999999</v>
      </c>
      <c r="G36" s="103">
        <v>49.962463</v>
      </c>
      <c r="H36" s="103">
        <v>51.477432</v>
      </c>
      <c r="I36" s="103">
        <v>54.131186999999997</v>
      </c>
      <c r="J36" s="103">
        <v>54.288181000000002</v>
      </c>
      <c r="K36" s="103">
        <v>54.274036000000002</v>
      </c>
      <c r="L36" s="103">
        <v>54.345481999999997</v>
      </c>
      <c r="M36" s="103">
        <v>54.476520999999998</v>
      </c>
      <c r="N36" s="103">
        <v>54.755726000000003</v>
      </c>
      <c r="O36" s="103">
        <v>55.198650000000001</v>
      </c>
      <c r="P36" s="103">
        <v>55.546596999999998</v>
      </c>
      <c r="Q36" s="103">
        <v>55.910609999999998</v>
      </c>
      <c r="R36" s="103">
        <v>56.268237999999997</v>
      </c>
      <c r="S36" s="103">
        <v>56.616008999999998</v>
      </c>
      <c r="T36" s="103">
        <v>56.875309000000001</v>
      </c>
      <c r="U36" s="103">
        <v>57.153564000000003</v>
      </c>
      <c r="V36" s="103">
        <v>57.421860000000002</v>
      </c>
      <c r="W36" s="103">
        <v>57.643833000000001</v>
      </c>
      <c r="X36" s="103">
        <v>57.841147999999997</v>
      </c>
      <c r="Y36" s="103">
        <v>57.984363999999999</v>
      </c>
      <c r="Z36" s="103">
        <v>58.118862</v>
      </c>
      <c r="AA36" s="103">
        <v>58.223202000000001</v>
      </c>
      <c r="AB36" s="103">
        <v>58.303882999999999</v>
      </c>
      <c r="AC36" s="103">
        <v>58.397022</v>
      </c>
      <c r="AD36" s="103">
        <v>58.512680000000003</v>
      </c>
      <c r="AE36" s="103">
        <v>58.621887000000001</v>
      </c>
      <c r="AF36" s="103">
        <v>58.738182000000002</v>
      </c>
      <c r="AG36" s="103">
        <v>58.859608000000001</v>
      </c>
      <c r="AH36" s="103">
        <v>58.987617</v>
      </c>
      <c r="AI36" s="102">
        <v>1.0741000000000001E-2</v>
      </c>
    </row>
    <row r="37" spans="1:35" ht="15" customHeight="1">
      <c r="A37" s="96" t="s">
        <v>336</v>
      </c>
      <c r="B37" s="100" t="s">
        <v>337</v>
      </c>
      <c r="C37" s="103">
        <v>30.865908000000001</v>
      </c>
      <c r="D37" s="103">
        <v>31.724129000000001</v>
      </c>
      <c r="E37" s="103">
        <v>32.910632999999997</v>
      </c>
      <c r="F37" s="103">
        <v>34.543072000000002</v>
      </c>
      <c r="G37" s="103">
        <v>35.889904000000001</v>
      </c>
      <c r="H37" s="103">
        <v>37.32349</v>
      </c>
      <c r="I37" s="103">
        <v>39.265720000000002</v>
      </c>
      <c r="J37" s="103">
        <v>39.595291000000003</v>
      </c>
      <c r="K37" s="103">
        <v>39.653728000000001</v>
      </c>
      <c r="L37" s="103">
        <v>39.666462000000003</v>
      </c>
      <c r="M37" s="103">
        <v>39.683132000000001</v>
      </c>
      <c r="N37" s="103">
        <v>39.748066000000001</v>
      </c>
      <c r="O37" s="103">
        <v>39.797893999999999</v>
      </c>
      <c r="P37" s="103">
        <v>39.852974000000003</v>
      </c>
      <c r="Q37" s="103">
        <v>39.920296</v>
      </c>
      <c r="R37" s="103">
        <v>39.970134999999999</v>
      </c>
      <c r="S37" s="103">
        <v>40.005046999999998</v>
      </c>
      <c r="T37" s="103">
        <v>40.026470000000003</v>
      </c>
      <c r="U37" s="103">
        <v>40.043441999999999</v>
      </c>
      <c r="V37" s="103">
        <v>40.056137</v>
      </c>
      <c r="W37" s="103">
        <v>40.064692999999998</v>
      </c>
      <c r="X37" s="103">
        <v>40.075218</v>
      </c>
      <c r="Y37" s="103">
        <v>40.075614999999999</v>
      </c>
      <c r="Z37" s="103">
        <v>40.069695000000003</v>
      </c>
      <c r="AA37" s="103">
        <v>40.055481</v>
      </c>
      <c r="AB37" s="103">
        <v>40.038029000000002</v>
      </c>
      <c r="AC37" s="103">
        <v>40.029407999999997</v>
      </c>
      <c r="AD37" s="103">
        <v>40.008018</v>
      </c>
      <c r="AE37" s="103">
        <v>39.996074999999998</v>
      </c>
      <c r="AF37" s="103">
        <v>39.972541999999997</v>
      </c>
      <c r="AG37" s="103">
        <v>39.958122000000003</v>
      </c>
      <c r="AH37" s="103">
        <v>39.929473999999999</v>
      </c>
      <c r="AI37" s="102">
        <v>8.3400000000000002E-3</v>
      </c>
    </row>
    <row r="38" spans="1:35" ht="15" customHeight="1">
      <c r="A38" s="96" t="s">
        <v>338</v>
      </c>
      <c r="B38" s="100" t="s">
        <v>339</v>
      </c>
      <c r="C38" s="103">
        <v>34.962322</v>
      </c>
      <c r="D38" s="103">
        <v>35.991081000000001</v>
      </c>
      <c r="E38" s="103">
        <v>37.288235</v>
      </c>
      <c r="F38" s="103">
        <v>39.051093999999999</v>
      </c>
      <c r="G38" s="103">
        <v>40.553646000000001</v>
      </c>
      <c r="H38" s="103">
        <v>41.976016999999999</v>
      </c>
      <c r="I38" s="103">
        <v>44.120575000000002</v>
      </c>
      <c r="J38" s="103">
        <v>44.336227000000001</v>
      </c>
      <c r="K38" s="103">
        <v>44.414065999999998</v>
      </c>
      <c r="L38" s="103">
        <v>44.500385000000001</v>
      </c>
      <c r="M38" s="103">
        <v>44.615799000000003</v>
      </c>
      <c r="N38" s="103">
        <v>44.876506999999997</v>
      </c>
      <c r="O38" s="103">
        <v>45.111603000000002</v>
      </c>
      <c r="P38" s="103">
        <v>45.306648000000003</v>
      </c>
      <c r="Q38" s="103">
        <v>45.531081999999998</v>
      </c>
      <c r="R38" s="103">
        <v>45.754570000000001</v>
      </c>
      <c r="S38" s="103">
        <v>45.942371000000001</v>
      </c>
      <c r="T38" s="103">
        <v>46.099640000000001</v>
      </c>
      <c r="U38" s="103">
        <v>46.263412000000002</v>
      </c>
      <c r="V38" s="103">
        <v>46.411850000000001</v>
      </c>
      <c r="W38" s="103">
        <v>46.541386000000003</v>
      </c>
      <c r="X38" s="103">
        <v>46.666012000000002</v>
      </c>
      <c r="Y38" s="103">
        <v>46.777721</v>
      </c>
      <c r="Z38" s="103">
        <v>46.871037000000001</v>
      </c>
      <c r="AA38" s="103">
        <v>46.931049000000002</v>
      </c>
      <c r="AB38" s="103">
        <v>46.971848000000001</v>
      </c>
      <c r="AC38" s="103">
        <v>47.034362999999999</v>
      </c>
      <c r="AD38" s="103">
        <v>47.077263000000002</v>
      </c>
      <c r="AE38" s="103">
        <v>47.126358000000003</v>
      </c>
      <c r="AF38" s="103">
        <v>47.158011999999999</v>
      </c>
      <c r="AG38" s="103">
        <v>47.200370999999997</v>
      </c>
      <c r="AH38" s="103">
        <v>47.214767000000002</v>
      </c>
      <c r="AI38" s="102">
        <v>9.7389999999999994E-3</v>
      </c>
    </row>
    <row r="39" spans="1:35" ht="15" customHeight="1">
      <c r="A39" s="96" t="s">
        <v>340</v>
      </c>
      <c r="B39" s="100" t="s">
        <v>341</v>
      </c>
      <c r="C39" s="103">
        <v>41.715885</v>
      </c>
      <c r="D39" s="103">
        <v>42.872379000000002</v>
      </c>
      <c r="E39" s="103">
        <v>44.733494</v>
      </c>
      <c r="F39" s="103">
        <v>46.957068999999997</v>
      </c>
      <c r="G39" s="103">
        <v>49.003487</v>
      </c>
      <c r="H39" s="103">
        <v>50.415680000000002</v>
      </c>
      <c r="I39" s="103">
        <v>52.908669000000003</v>
      </c>
      <c r="J39" s="103">
        <v>53.035347000000002</v>
      </c>
      <c r="K39" s="103">
        <v>53.002814999999998</v>
      </c>
      <c r="L39" s="103">
        <v>53.031281</v>
      </c>
      <c r="M39" s="103">
        <v>53.101596999999998</v>
      </c>
      <c r="N39" s="103">
        <v>53.283951000000002</v>
      </c>
      <c r="O39" s="103">
        <v>53.593539999999997</v>
      </c>
      <c r="P39" s="103">
        <v>53.827370000000002</v>
      </c>
      <c r="Q39" s="103">
        <v>54.068119000000003</v>
      </c>
      <c r="R39" s="103">
        <v>54.300162999999998</v>
      </c>
      <c r="S39" s="103">
        <v>54.521735999999997</v>
      </c>
      <c r="T39" s="103">
        <v>54.675041</v>
      </c>
      <c r="U39" s="103">
        <v>54.843936999999997</v>
      </c>
      <c r="V39" s="103">
        <v>55.006740999999998</v>
      </c>
      <c r="W39" s="103">
        <v>55.136218999999997</v>
      </c>
      <c r="X39" s="103">
        <v>55.248565999999997</v>
      </c>
      <c r="Y39" s="103">
        <v>55.326115000000001</v>
      </c>
      <c r="Z39" s="103">
        <v>55.397579</v>
      </c>
      <c r="AA39" s="103">
        <v>55.445976000000002</v>
      </c>
      <c r="AB39" s="103">
        <v>55.477283</v>
      </c>
      <c r="AC39" s="103">
        <v>55.516716000000002</v>
      </c>
      <c r="AD39" s="103">
        <v>55.571734999999997</v>
      </c>
      <c r="AE39" s="103">
        <v>55.621513</v>
      </c>
      <c r="AF39" s="103">
        <v>55.67548</v>
      </c>
      <c r="AG39" s="103">
        <v>55.732970999999999</v>
      </c>
      <c r="AH39" s="103">
        <v>55.794552000000003</v>
      </c>
      <c r="AI39" s="102">
        <v>9.4249999999999994E-3</v>
      </c>
    </row>
    <row r="40" spans="1:35" ht="15" customHeight="1">
      <c r="A40" s="96" t="s">
        <v>342</v>
      </c>
      <c r="B40" s="100" t="s">
        <v>343</v>
      </c>
      <c r="C40" s="103">
        <v>30.612513</v>
      </c>
      <c r="D40" s="103">
        <v>31.651661000000001</v>
      </c>
      <c r="E40" s="103">
        <v>32.830523999999997</v>
      </c>
      <c r="F40" s="103">
        <v>34.456524000000002</v>
      </c>
      <c r="G40" s="103">
        <v>35.799854000000003</v>
      </c>
      <c r="H40" s="103">
        <v>37.227469999999997</v>
      </c>
      <c r="I40" s="103">
        <v>39.151051000000002</v>
      </c>
      <c r="J40" s="103">
        <v>39.426971000000002</v>
      </c>
      <c r="K40" s="103">
        <v>39.465645000000002</v>
      </c>
      <c r="L40" s="103">
        <v>39.475208000000002</v>
      </c>
      <c r="M40" s="103">
        <v>39.488101999999998</v>
      </c>
      <c r="N40" s="103">
        <v>39.541682999999999</v>
      </c>
      <c r="O40" s="103">
        <v>39.581786999999998</v>
      </c>
      <c r="P40" s="103">
        <v>39.624954000000002</v>
      </c>
      <c r="Q40" s="103">
        <v>39.679687999999999</v>
      </c>
      <c r="R40" s="103">
        <v>39.716709000000002</v>
      </c>
      <c r="S40" s="103">
        <v>39.740402000000003</v>
      </c>
      <c r="T40" s="103">
        <v>39.750675000000001</v>
      </c>
      <c r="U40" s="103">
        <v>39.756599000000001</v>
      </c>
      <c r="V40" s="103">
        <v>39.759041000000003</v>
      </c>
      <c r="W40" s="103">
        <v>39.758136999999998</v>
      </c>
      <c r="X40" s="103">
        <v>39.759655000000002</v>
      </c>
      <c r="Y40" s="103">
        <v>39.754989999999999</v>
      </c>
      <c r="Z40" s="103">
        <v>39.745635999999998</v>
      </c>
      <c r="AA40" s="103">
        <v>39.729228999999997</v>
      </c>
      <c r="AB40" s="103">
        <v>39.710048999999998</v>
      </c>
      <c r="AC40" s="103">
        <v>39.698334000000003</v>
      </c>
      <c r="AD40" s="103">
        <v>39.675387999999998</v>
      </c>
      <c r="AE40" s="103">
        <v>39.66048</v>
      </c>
      <c r="AF40" s="103">
        <v>39.635680999999998</v>
      </c>
      <c r="AG40" s="103">
        <v>39.618450000000003</v>
      </c>
      <c r="AH40" s="103">
        <v>39.589142000000002</v>
      </c>
      <c r="AI40" s="102">
        <v>8.3300000000000006E-3</v>
      </c>
    </row>
    <row r="41" spans="1:35" ht="15" customHeight="1">
      <c r="A41" s="96" t="s">
        <v>344</v>
      </c>
      <c r="B41" s="100" t="s">
        <v>345</v>
      </c>
      <c r="C41" s="103">
        <v>28.524006</v>
      </c>
      <c r="D41" s="103">
        <v>29.363092000000002</v>
      </c>
      <c r="E41" s="103">
        <v>30.420794000000001</v>
      </c>
      <c r="F41" s="103">
        <v>31.858644000000002</v>
      </c>
      <c r="G41" s="103">
        <v>33.084071999999999</v>
      </c>
      <c r="H41" s="103">
        <v>34.244456999999997</v>
      </c>
      <c r="I41" s="103">
        <v>35.994076</v>
      </c>
      <c r="J41" s="103">
        <v>36.169978999999998</v>
      </c>
      <c r="K41" s="103">
        <v>36.233745999999996</v>
      </c>
      <c r="L41" s="103">
        <v>36.304462000000001</v>
      </c>
      <c r="M41" s="103">
        <v>36.398952000000001</v>
      </c>
      <c r="N41" s="103">
        <v>36.612296999999998</v>
      </c>
      <c r="O41" s="103">
        <v>36.804462000000001</v>
      </c>
      <c r="P41" s="103">
        <v>36.963898</v>
      </c>
      <c r="Q41" s="103">
        <v>37.147385</v>
      </c>
      <c r="R41" s="103">
        <v>37.330143</v>
      </c>
      <c r="S41" s="103">
        <v>37.483685000000001</v>
      </c>
      <c r="T41" s="103">
        <v>37.612338999999999</v>
      </c>
      <c r="U41" s="103">
        <v>37.746299999999998</v>
      </c>
      <c r="V41" s="103">
        <v>37.867699000000002</v>
      </c>
      <c r="W41" s="103">
        <v>37.973671000000003</v>
      </c>
      <c r="X41" s="103">
        <v>38.075637999999998</v>
      </c>
      <c r="Y41" s="103">
        <v>38.167079999999999</v>
      </c>
      <c r="Z41" s="103">
        <v>38.243473000000002</v>
      </c>
      <c r="AA41" s="103">
        <v>38.292617999999997</v>
      </c>
      <c r="AB41" s="103">
        <v>38.326034999999997</v>
      </c>
      <c r="AC41" s="103">
        <v>38.377234999999999</v>
      </c>
      <c r="AD41" s="103">
        <v>38.412345999999999</v>
      </c>
      <c r="AE41" s="103">
        <v>38.452530000000003</v>
      </c>
      <c r="AF41" s="103">
        <v>38.478436000000002</v>
      </c>
      <c r="AG41" s="103">
        <v>38.513092</v>
      </c>
      <c r="AH41" s="103">
        <v>38.524833999999998</v>
      </c>
      <c r="AI41" s="102">
        <v>9.7420000000000007E-3</v>
      </c>
    </row>
    <row r="42" spans="1:35" ht="15" customHeight="1">
      <c r="A42" s="96" t="s">
        <v>346</v>
      </c>
      <c r="B42" s="100" t="s">
        <v>347</v>
      </c>
      <c r="C42" s="103">
        <v>34.065807</v>
      </c>
      <c r="D42" s="103">
        <v>35.010216</v>
      </c>
      <c r="E42" s="103">
        <v>36.530028999999999</v>
      </c>
      <c r="F42" s="103">
        <v>38.345837000000003</v>
      </c>
      <c r="G42" s="103">
        <v>40.016972000000003</v>
      </c>
      <c r="H42" s="103">
        <v>41.170189000000001</v>
      </c>
      <c r="I42" s="103">
        <v>43.205997000000004</v>
      </c>
      <c r="J42" s="103">
        <v>43.309448000000003</v>
      </c>
      <c r="K42" s="103">
        <v>43.282879000000001</v>
      </c>
      <c r="L42" s="103">
        <v>43.306125999999999</v>
      </c>
      <c r="M42" s="103">
        <v>43.363548000000002</v>
      </c>
      <c r="N42" s="103">
        <v>43.512459</v>
      </c>
      <c r="O42" s="103">
        <v>43.765273999999998</v>
      </c>
      <c r="P42" s="103">
        <v>43.956223000000001</v>
      </c>
      <c r="Q42" s="103">
        <v>44.152824000000003</v>
      </c>
      <c r="R42" s="103">
        <v>44.342315999999997</v>
      </c>
      <c r="S42" s="103">
        <v>44.523254000000001</v>
      </c>
      <c r="T42" s="103">
        <v>44.648445000000002</v>
      </c>
      <c r="U42" s="103">
        <v>44.786369000000001</v>
      </c>
      <c r="V42" s="103">
        <v>44.919314999999997</v>
      </c>
      <c r="W42" s="103">
        <v>45.025050999999998</v>
      </c>
      <c r="X42" s="103">
        <v>45.116795000000003</v>
      </c>
      <c r="Y42" s="103">
        <v>45.180121999999997</v>
      </c>
      <c r="Z42" s="103">
        <v>45.238480000000003</v>
      </c>
      <c r="AA42" s="103">
        <v>45.278004000000003</v>
      </c>
      <c r="AB42" s="103">
        <v>45.303566000000004</v>
      </c>
      <c r="AC42" s="103">
        <v>45.335769999999997</v>
      </c>
      <c r="AD42" s="103">
        <v>45.380699</v>
      </c>
      <c r="AE42" s="103">
        <v>45.421348999999999</v>
      </c>
      <c r="AF42" s="103">
        <v>45.465420000000002</v>
      </c>
      <c r="AG42" s="103">
        <v>45.512366999999998</v>
      </c>
      <c r="AH42" s="103">
        <v>45.562652999999997</v>
      </c>
      <c r="AI42" s="102">
        <v>9.4249999999999994E-3</v>
      </c>
    </row>
    <row r="43" spans="1:35" ht="15" customHeight="1">
      <c r="A43" s="96" t="s">
        <v>348</v>
      </c>
      <c r="B43" s="100" t="s">
        <v>349</v>
      </c>
      <c r="C43" s="103">
        <v>24.960156999999999</v>
      </c>
      <c r="D43" s="103">
        <v>25.807435999999999</v>
      </c>
      <c r="E43" s="103">
        <v>26.768633000000001</v>
      </c>
      <c r="F43" s="103">
        <v>28.094404000000001</v>
      </c>
      <c r="G43" s="103">
        <v>29.189699000000001</v>
      </c>
      <c r="H43" s="103">
        <v>30.353718000000001</v>
      </c>
      <c r="I43" s="103">
        <v>31.922125000000001</v>
      </c>
      <c r="J43" s="103">
        <v>32.147098999999997</v>
      </c>
      <c r="K43" s="103">
        <v>32.178631000000003</v>
      </c>
      <c r="L43" s="103">
        <v>32.186427999999999</v>
      </c>
      <c r="M43" s="103">
        <v>32.196941000000002</v>
      </c>
      <c r="N43" s="103">
        <v>32.240631</v>
      </c>
      <c r="O43" s="103">
        <v>32.273327000000002</v>
      </c>
      <c r="P43" s="103">
        <v>32.308525000000003</v>
      </c>
      <c r="Q43" s="103">
        <v>32.353152999999999</v>
      </c>
      <c r="R43" s="103">
        <v>32.383338999999999</v>
      </c>
      <c r="S43" s="103">
        <v>32.402656999999998</v>
      </c>
      <c r="T43" s="103">
        <v>32.411034000000001</v>
      </c>
      <c r="U43" s="103">
        <v>32.415863000000002</v>
      </c>
      <c r="V43" s="103">
        <v>32.417853999999998</v>
      </c>
      <c r="W43" s="103">
        <v>32.417118000000002</v>
      </c>
      <c r="X43" s="103">
        <v>32.418354000000001</v>
      </c>
      <c r="Y43" s="103">
        <v>32.414551000000003</v>
      </c>
      <c r="Z43" s="103">
        <v>32.406925000000001</v>
      </c>
      <c r="AA43" s="103">
        <v>32.393546999999998</v>
      </c>
      <c r="AB43" s="103">
        <v>32.377907</v>
      </c>
      <c r="AC43" s="103">
        <v>32.368355000000001</v>
      </c>
      <c r="AD43" s="103">
        <v>32.349648000000002</v>
      </c>
      <c r="AE43" s="103">
        <v>32.337490000000003</v>
      </c>
      <c r="AF43" s="103">
        <v>32.317272000000003</v>
      </c>
      <c r="AG43" s="103">
        <v>32.303223000000003</v>
      </c>
      <c r="AH43" s="103">
        <v>32.279324000000003</v>
      </c>
      <c r="AI43" s="102">
        <v>8.3300000000000006E-3</v>
      </c>
    </row>
    <row r="44" spans="1:35" ht="15" customHeight="1">
      <c r="A44" s="96" t="s">
        <v>350</v>
      </c>
      <c r="B44" s="100" t="s">
        <v>351</v>
      </c>
      <c r="C44" s="103">
        <v>23.821982999999999</v>
      </c>
      <c r="D44" s="103">
        <v>24.306308999999999</v>
      </c>
      <c r="E44" s="103">
        <v>24.833947999999999</v>
      </c>
      <c r="F44" s="103">
        <v>25.423760999999999</v>
      </c>
      <c r="G44" s="103">
        <v>26.058413000000002</v>
      </c>
      <c r="H44" s="103">
        <v>26.717703</v>
      </c>
      <c r="I44" s="103">
        <v>27.428259000000001</v>
      </c>
      <c r="J44" s="103">
        <v>28.114606999999999</v>
      </c>
      <c r="K44" s="103">
        <v>28.770239</v>
      </c>
      <c r="L44" s="103">
        <v>29.396702000000001</v>
      </c>
      <c r="M44" s="103">
        <v>29.996196999999999</v>
      </c>
      <c r="N44" s="103">
        <v>30.570719</v>
      </c>
      <c r="O44" s="103">
        <v>31.119152</v>
      </c>
      <c r="P44" s="103">
        <v>31.645043999999999</v>
      </c>
      <c r="Q44" s="103">
        <v>32.146507</v>
      </c>
      <c r="R44" s="103">
        <v>32.624386000000001</v>
      </c>
      <c r="S44" s="103">
        <v>33.076698</v>
      </c>
      <c r="T44" s="103">
        <v>33.502513999999998</v>
      </c>
      <c r="U44" s="103">
        <v>33.899712000000001</v>
      </c>
      <c r="V44" s="103">
        <v>34.266941000000003</v>
      </c>
      <c r="W44" s="103">
        <v>34.603637999999997</v>
      </c>
      <c r="X44" s="103">
        <v>34.907772000000001</v>
      </c>
      <c r="Y44" s="103">
        <v>35.185284000000003</v>
      </c>
      <c r="Z44" s="103">
        <v>35.43647</v>
      </c>
      <c r="AA44" s="103">
        <v>35.660904000000002</v>
      </c>
      <c r="AB44" s="103">
        <v>35.862267000000003</v>
      </c>
      <c r="AC44" s="103">
        <v>36.047432000000001</v>
      </c>
      <c r="AD44" s="103">
        <v>36.213295000000002</v>
      </c>
      <c r="AE44" s="103">
        <v>36.364738000000003</v>
      </c>
      <c r="AF44" s="103">
        <v>36.501759</v>
      </c>
      <c r="AG44" s="103">
        <v>36.625895999999997</v>
      </c>
      <c r="AH44" s="103">
        <v>36.736789999999999</v>
      </c>
      <c r="AI44" s="102">
        <v>1.4071E-2</v>
      </c>
    </row>
    <row r="45" spans="1:35" ht="15" customHeight="1">
      <c r="A45" s="96" t="s">
        <v>352</v>
      </c>
      <c r="B45" s="100" t="s">
        <v>353</v>
      </c>
      <c r="C45" s="103">
        <v>15.062469</v>
      </c>
      <c r="D45" s="103">
        <v>15.147629</v>
      </c>
      <c r="E45" s="103">
        <v>15.353208</v>
      </c>
      <c r="F45" s="103">
        <v>15.505561</v>
      </c>
      <c r="G45" s="103">
        <v>15.702185999999999</v>
      </c>
      <c r="H45" s="103">
        <v>15.942138999999999</v>
      </c>
      <c r="I45" s="103">
        <v>16.225162999999998</v>
      </c>
      <c r="J45" s="103">
        <v>16.512391999999998</v>
      </c>
      <c r="K45" s="103">
        <v>16.752602</v>
      </c>
      <c r="L45" s="103">
        <v>16.764824000000001</v>
      </c>
      <c r="M45" s="103">
        <v>16.822996</v>
      </c>
      <c r="N45" s="103">
        <v>16.881540000000001</v>
      </c>
      <c r="O45" s="103">
        <v>16.860873999999999</v>
      </c>
      <c r="P45" s="103">
        <v>16.878285999999999</v>
      </c>
      <c r="Q45" s="103">
        <v>16.873719999999999</v>
      </c>
      <c r="R45" s="103">
        <v>16.871492</v>
      </c>
      <c r="S45" s="103">
        <v>16.868994000000001</v>
      </c>
      <c r="T45" s="103">
        <v>16.856480000000001</v>
      </c>
      <c r="U45" s="103">
        <v>16.837173</v>
      </c>
      <c r="V45" s="103">
        <v>16.819607000000001</v>
      </c>
      <c r="W45" s="103">
        <v>16.810314000000002</v>
      </c>
      <c r="X45" s="103">
        <v>16.793268000000001</v>
      </c>
      <c r="Y45" s="103">
        <v>16.786476</v>
      </c>
      <c r="Z45" s="103">
        <v>16.779654000000001</v>
      </c>
      <c r="AA45" s="103">
        <v>16.770454000000001</v>
      </c>
      <c r="AB45" s="103">
        <v>16.760960000000001</v>
      </c>
      <c r="AC45" s="103">
        <v>16.751949</v>
      </c>
      <c r="AD45" s="103">
        <v>16.717970000000001</v>
      </c>
      <c r="AE45" s="103">
        <v>16.720061999999999</v>
      </c>
      <c r="AF45" s="103">
        <v>16.725259999999999</v>
      </c>
      <c r="AG45" s="103">
        <v>16.741181999999998</v>
      </c>
      <c r="AH45" s="103">
        <v>16.761585</v>
      </c>
      <c r="AI45" s="102">
        <v>3.454E-3</v>
      </c>
    </row>
    <row r="46" spans="1:35" ht="15" customHeight="1">
      <c r="A46" s="96" t="s">
        <v>354</v>
      </c>
      <c r="B46" s="100" t="s">
        <v>355</v>
      </c>
      <c r="C46" s="103">
        <v>13.941457</v>
      </c>
      <c r="D46" s="103">
        <v>14.109275999999999</v>
      </c>
      <c r="E46" s="103">
        <v>14.278264999999999</v>
      </c>
      <c r="F46" s="103">
        <v>14.458361999999999</v>
      </c>
      <c r="G46" s="103">
        <v>14.638702</v>
      </c>
      <c r="H46" s="103">
        <v>14.82142</v>
      </c>
      <c r="I46" s="103">
        <v>14.962795</v>
      </c>
      <c r="J46" s="103">
        <v>15.119911</v>
      </c>
      <c r="K46" s="103">
        <v>15.285099000000001</v>
      </c>
      <c r="L46" s="103">
        <v>15.439226</v>
      </c>
      <c r="M46" s="103">
        <v>15.589396000000001</v>
      </c>
      <c r="N46" s="103">
        <v>15.729022000000001</v>
      </c>
      <c r="O46" s="103">
        <v>15.855642</v>
      </c>
      <c r="P46" s="103">
        <v>15.968056000000001</v>
      </c>
      <c r="Q46" s="103">
        <v>16.066538000000001</v>
      </c>
      <c r="R46" s="103">
        <v>16.149981</v>
      </c>
      <c r="S46" s="103">
        <v>16.228159000000002</v>
      </c>
      <c r="T46" s="103">
        <v>16.297737000000001</v>
      </c>
      <c r="U46" s="103">
        <v>16.352411</v>
      </c>
      <c r="V46" s="103">
        <v>16.404261000000002</v>
      </c>
      <c r="W46" s="103">
        <v>16.450655000000001</v>
      </c>
      <c r="X46" s="103">
        <v>16.489477000000001</v>
      </c>
      <c r="Y46" s="103">
        <v>16.521460999999999</v>
      </c>
      <c r="Z46" s="103">
        <v>16.556208000000002</v>
      </c>
      <c r="AA46" s="103">
        <v>16.577981999999999</v>
      </c>
      <c r="AB46" s="103">
        <v>16.592866999999998</v>
      </c>
      <c r="AC46" s="103">
        <v>16.605879000000002</v>
      </c>
      <c r="AD46" s="103">
        <v>16.594866</v>
      </c>
      <c r="AE46" s="103">
        <v>16.608923000000001</v>
      </c>
      <c r="AF46" s="103">
        <v>16.628026999999999</v>
      </c>
      <c r="AG46" s="103">
        <v>16.649794</v>
      </c>
      <c r="AH46" s="103">
        <v>16.673071</v>
      </c>
      <c r="AI46" s="102">
        <v>5.7889999999999999E-3</v>
      </c>
    </row>
    <row r="47" spans="1:35" ht="15" customHeight="1">
      <c r="A47" s="96" t="s">
        <v>356</v>
      </c>
      <c r="B47" s="100" t="s">
        <v>357</v>
      </c>
      <c r="C47" s="103">
        <v>7.1191649999999997</v>
      </c>
      <c r="D47" s="103">
        <v>7.1709399999999999</v>
      </c>
      <c r="E47" s="103">
        <v>7.2359859999999996</v>
      </c>
      <c r="F47" s="103">
        <v>7.3072999999999997</v>
      </c>
      <c r="G47" s="103">
        <v>7.3885160000000001</v>
      </c>
      <c r="H47" s="103">
        <v>7.4812799999999999</v>
      </c>
      <c r="I47" s="103">
        <v>7.5863670000000001</v>
      </c>
      <c r="J47" s="103">
        <v>7.7038349999999998</v>
      </c>
      <c r="K47" s="103">
        <v>7.8342210000000003</v>
      </c>
      <c r="L47" s="103">
        <v>7.9678849999999999</v>
      </c>
      <c r="M47" s="103">
        <v>8.1082149999999995</v>
      </c>
      <c r="N47" s="103">
        <v>8.2517910000000008</v>
      </c>
      <c r="O47" s="103">
        <v>8.3964689999999997</v>
      </c>
      <c r="P47" s="103">
        <v>8.5377449999999993</v>
      </c>
      <c r="Q47" s="103">
        <v>8.6695860000000007</v>
      </c>
      <c r="R47" s="103">
        <v>8.7911870000000008</v>
      </c>
      <c r="S47" s="103">
        <v>8.9024380000000001</v>
      </c>
      <c r="T47" s="103">
        <v>9.0043740000000003</v>
      </c>
      <c r="U47" s="103">
        <v>9.0969149999999992</v>
      </c>
      <c r="V47" s="103">
        <v>9.1809999999999992</v>
      </c>
      <c r="W47" s="103">
        <v>9.2583680000000008</v>
      </c>
      <c r="X47" s="103">
        <v>9.3276850000000007</v>
      </c>
      <c r="Y47" s="103">
        <v>9.3914950000000008</v>
      </c>
      <c r="Z47" s="103">
        <v>9.4486720000000002</v>
      </c>
      <c r="AA47" s="103">
        <v>9.5002829999999996</v>
      </c>
      <c r="AB47" s="103">
        <v>9.5474910000000008</v>
      </c>
      <c r="AC47" s="103">
        <v>9.591628</v>
      </c>
      <c r="AD47" s="103">
        <v>9.6341230000000007</v>
      </c>
      <c r="AE47" s="103">
        <v>9.6755969999999998</v>
      </c>
      <c r="AF47" s="103">
        <v>9.7162889999999997</v>
      </c>
      <c r="AG47" s="103">
        <v>9.7564329999999995</v>
      </c>
      <c r="AH47" s="103">
        <v>9.7974809999999994</v>
      </c>
      <c r="AI47" s="102">
        <v>1.0354E-2</v>
      </c>
    </row>
    <row r="48" spans="1:35" ht="15" customHeight="1">
      <c r="B48" s="99" t="s">
        <v>358</v>
      </c>
    </row>
    <row r="49" spans="1:35" ht="15" customHeight="1">
      <c r="A49" s="96" t="s">
        <v>359</v>
      </c>
      <c r="B49" s="100" t="s">
        <v>360</v>
      </c>
      <c r="C49" s="103">
        <v>69.061408999999998</v>
      </c>
      <c r="D49" s="103">
        <v>69.384444999999999</v>
      </c>
      <c r="E49" s="103">
        <v>69.706733999999997</v>
      </c>
      <c r="F49" s="103">
        <v>70.035477</v>
      </c>
      <c r="G49" s="103">
        <v>70.376755000000003</v>
      </c>
      <c r="H49" s="103">
        <v>70.734436000000002</v>
      </c>
      <c r="I49" s="103">
        <v>71.082642000000007</v>
      </c>
      <c r="J49" s="103">
        <v>71.464614999999995</v>
      </c>
      <c r="K49" s="103">
        <v>71.895363000000003</v>
      </c>
      <c r="L49" s="103">
        <v>72.350364999999996</v>
      </c>
      <c r="M49" s="103">
        <v>72.824805999999995</v>
      </c>
      <c r="N49" s="103">
        <v>73.293342999999993</v>
      </c>
      <c r="O49" s="103">
        <v>73.757735999999994</v>
      </c>
      <c r="P49" s="103">
        <v>74.234024000000005</v>
      </c>
      <c r="Q49" s="103">
        <v>74.700492999999994</v>
      </c>
      <c r="R49" s="103">
        <v>75.177054999999996</v>
      </c>
      <c r="S49" s="103">
        <v>75.653640999999993</v>
      </c>
      <c r="T49" s="103">
        <v>76.137352000000007</v>
      </c>
      <c r="U49" s="103">
        <v>76.621902000000006</v>
      </c>
      <c r="V49" s="103">
        <v>77.107963999999996</v>
      </c>
      <c r="W49" s="103">
        <v>77.601532000000006</v>
      </c>
      <c r="X49" s="103">
        <v>78.099959999999996</v>
      </c>
      <c r="Y49" s="103">
        <v>78.565910000000002</v>
      </c>
      <c r="Z49" s="103">
        <v>79.031158000000005</v>
      </c>
      <c r="AA49" s="103">
        <v>79.489036999999996</v>
      </c>
      <c r="AB49" s="103">
        <v>79.918777000000006</v>
      </c>
      <c r="AC49" s="103">
        <v>80.345123000000001</v>
      </c>
      <c r="AD49" s="103">
        <v>80.761702999999997</v>
      </c>
      <c r="AE49" s="103">
        <v>81.177620000000005</v>
      </c>
      <c r="AF49" s="103">
        <v>81.591446000000005</v>
      </c>
      <c r="AG49" s="103">
        <v>81.990547000000007</v>
      </c>
      <c r="AH49" s="103">
        <v>82.372414000000006</v>
      </c>
      <c r="AI49" s="102">
        <v>5.7019999999999996E-3</v>
      </c>
    </row>
    <row r="50" spans="1:35" ht="15" customHeight="1">
      <c r="B50" s="99" t="s">
        <v>361</v>
      </c>
    </row>
    <row r="51" spans="1:35" ht="15" customHeight="1">
      <c r="A51" s="96" t="s">
        <v>362</v>
      </c>
      <c r="B51" s="100" t="s">
        <v>321</v>
      </c>
      <c r="C51" s="103">
        <v>3.4668839999999999</v>
      </c>
      <c r="D51" s="103">
        <v>3.4893709999999998</v>
      </c>
      <c r="E51" s="103">
        <v>3.512003</v>
      </c>
      <c r="F51" s="103">
        <v>3.5347819999999999</v>
      </c>
      <c r="G51" s="103">
        <v>3.5577100000000002</v>
      </c>
      <c r="H51" s="103">
        <v>3.5807850000000001</v>
      </c>
      <c r="I51" s="103">
        <v>3.6040100000000002</v>
      </c>
      <c r="J51" s="103">
        <v>3.627386</v>
      </c>
      <c r="K51" s="103">
        <v>3.6509140000000002</v>
      </c>
      <c r="L51" s="103">
        <v>3.6745939999999999</v>
      </c>
      <c r="M51" s="103">
        <v>3.6984279999999998</v>
      </c>
      <c r="N51" s="103">
        <v>3.7224159999999999</v>
      </c>
      <c r="O51" s="103">
        <v>3.7465600000000001</v>
      </c>
      <c r="P51" s="103">
        <v>3.7708599999999999</v>
      </c>
      <c r="Q51" s="103">
        <v>3.795318</v>
      </c>
      <c r="R51" s="103">
        <v>3.8199350000000001</v>
      </c>
      <c r="S51" s="103">
        <v>3.8447119999999999</v>
      </c>
      <c r="T51" s="103">
        <v>3.8696489999999999</v>
      </c>
      <c r="U51" s="103">
        <v>3.8947479999999999</v>
      </c>
      <c r="V51" s="103">
        <v>3.9200089999999999</v>
      </c>
      <c r="W51" s="103">
        <v>3.9454349999999998</v>
      </c>
      <c r="X51" s="103">
        <v>3.971025</v>
      </c>
      <c r="Y51" s="103">
        <v>3.9967820000000001</v>
      </c>
      <c r="Z51" s="103">
        <v>4.0227050000000002</v>
      </c>
      <c r="AA51" s="103">
        <v>4.0487970000000004</v>
      </c>
      <c r="AB51" s="103">
        <v>4.0750580000000003</v>
      </c>
      <c r="AC51" s="103">
        <v>4.1014889999999999</v>
      </c>
      <c r="AD51" s="103">
        <v>4.1280910000000004</v>
      </c>
      <c r="AE51" s="103">
        <v>4.1548660000000002</v>
      </c>
      <c r="AF51" s="103">
        <v>4.1818150000000003</v>
      </c>
      <c r="AG51" s="103">
        <v>4.208939</v>
      </c>
      <c r="AH51" s="103">
        <v>4.2362380000000002</v>
      </c>
      <c r="AI51" s="102">
        <v>6.4859999999999996E-3</v>
      </c>
    </row>
    <row r="52" spans="1:35" ht="15" customHeight="1">
      <c r="A52" s="104" t="s">
        <v>363</v>
      </c>
      <c r="B52" s="105" t="s">
        <v>323</v>
      </c>
      <c r="C52" s="106">
        <v>4.8133650000000001</v>
      </c>
      <c r="D52" s="106">
        <v>4.8419600000000003</v>
      </c>
      <c r="E52" s="106">
        <v>4.8707260000000003</v>
      </c>
      <c r="F52" s="106">
        <v>4.8996630000000003</v>
      </c>
      <c r="G52" s="106">
        <v>4.9287720000000004</v>
      </c>
      <c r="H52" s="106">
        <v>4.9580539999999997</v>
      </c>
      <c r="I52" s="106">
        <v>4.9875090000000002</v>
      </c>
      <c r="J52" s="106">
        <v>5.0171400000000004</v>
      </c>
      <c r="K52" s="106">
        <v>5.0469470000000003</v>
      </c>
      <c r="L52" s="106">
        <v>5.0769310000000001</v>
      </c>
      <c r="M52" s="106">
        <v>5.1070919999999997</v>
      </c>
      <c r="N52" s="106">
        <v>5.1374339999999998</v>
      </c>
      <c r="O52" s="106">
        <v>5.1679550000000001</v>
      </c>
      <c r="P52" s="106">
        <v>5.198658</v>
      </c>
      <c r="Q52" s="106">
        <v>5.2295429999999996</v>
      </c>
      <c r="R52" s="106">
        <v>5.2606109999999999</v>
      </c>
      <c r="S52" s="106">
        <v>5.2918640000000003</v>
      </c>
      <c r="T52" s="106">
        <v>5.3233030000000001</v>
      </c>
      <c r="U52" s="106">
        <v>5.3549290000000003</v>
      </c>
      <c r="V52" s="106">
        <v>5.3867419999999999</v>
      </c>
      <c r="W52" s="106">
        <v>5.4187450000000004</v>
      </c>
      <c r="X52" s="106">
        <v>5.4509379999999998</v>
      </c>
      <c r="Y52" s="106">
        <v>5.4833220000000003</v>
      </c>
      <c r="Z52" s="106">
        <v>5.515898</v>
      </c>
      <c r="AA52" s="106">
        <v>5.548667</v>
      </c>
      <c r="AB52" s="106">
        <v>5.5816319999999999</v>
      </c>
      <c r="AC52" s="106">
        <v>5.6147919999999996</v>
      </c>
      <c r="AD52" s="106">
        <v>5.6481500000000002</v>
      </c>
      <c r="AE52" s="106">
        <v>5.681705</v>
      </c>
      <c r="AF52" s="106">
        <v>5.7154600000000002</v>
      </c>
      <c r="AG52" s="106">
        <v>5.7494160000000001</v>
      </c>
      <c r="AH52" s="106">
        <v>5.7835729999999996</v>
      </c>
      <c r="AI52" s="107">
        <v>5.9410000000000001E-3</v>
      </c>
    </row>
    <row r="54" spans="1:35" ht="15" customHeight="1">
      <c r="B54" s="99" t="s">
        <v>364</v>
      </c>
    </row>
    <row r="55" spans="1:35" ht="15" customHeight="1">
      <c r="B55" s="99" t="s">
        <v>365</v>
      </c>
    </row>
    <row r="56" spans="1:35" ht="15" customHeight="1">
      <c r="A56" s="96" t="s">
        <v>366</v>
      </c>
      <c r="B56" s="100" t="s">
        <v>367</v>
      </c>
      <c r="C56" s="108">
        <v>15.312445</v>
      </c>
      <c r="D56" s="108">
        <v>15.30714</v>
      </c>
      <c r="E56" s="108">
        <v>15.236718</v>
      </c>
      <c r="F56" s="108">
        <v>15.068806</v>
      </c>
      <c r="G56" s="108">
        <v>14.804812999999999</v>
      </c>
      <c r="H56" s="108">
        <v>14.499307</v>
      </c>
      <c r="I56" s="108">
        <v>14.167157</v>
      </c>
      <c r="J56" s="108">
        <v>13.909196</v>
      </c>
      <c r="K56" s="108">
        <v>13.685458000000001</v>
      </c>
      <c r="L56" s="108">
        <v>13.482775999999999</v>
      </c>
      <c r="M56" s="108">
        <v>13.299863</v>
      </c>
      <c r="N56" s="108">
        <v>13.139068999999999</v>
      </c>
      <c r="O56" s="108">
        <v>13.002687</v>
      </c>
      <c r="P56" s="108">
        <v>12.863337</v>
      </c>
      <c r="Q56" s="108">
        <v>12.735182999999999</v>
      </c>
      <c r="R56" s="108">
        <v>12.602709000000001</v>
      </c>
      <c r="S56" s="108">
        <v>12.470579000000001</v>
      </c>
      <c r="T56" s="108">
        <v>12.372916</v>
      </c>
      <c r="U56" s="108">
        <v>12.287333</v>
      </c>
      <c r="V56" s="108">
        <v>12.215109</v>
      </c>
      <c r="W56" s="108">
        <v>12.15875</v>
      </c>
      <c r="X56" s="108">
        <v>12.118073000000001</v>
      </c>
      <c r="Y56" s="108">
        <v>12.081137</v>
      </c>
      <c r="Z56" s="108">
        <v>12.057517000000001</v>
      </c>
      <c r="AA56" s="108">
        <v>12.045367000000001</v>
      </c>
      <c r="AB56" s="108">
        <v>12.044356000000001</v>
      </c>
      <c r="AC56" s="108">
        <v>12.055040999999999</v>
      </c>
      <c r="AD56" s="108">
        <v>12.085419</v>
      </c>
      <c r="AE56" s="108">
        <v>12.129275</v>
      </c>
      <c r="AF56" s="108">
        <v>12.190246</v>
      </c>
      <c r="AG56" s="108">
        <v>12.262822999999999</v>
      </c>
      <c r="AH56" s="108">
        <v>12.346762</v>
      </c>
      <c r="AI56" s="102">
        <v>-6.9199999999999999E-3</v>
      </c>
    </row>
    <row r="57" spans="1:35" ht="15" customHeight="1">
      <c r="A57" s="96" t="s">
        <v>368</v>
      </c>
      <c r="B57" s="100" t="s">
        <v>369</v>
      </c>
      <c r="C57" s="108">
        <v>0.89102800000000004</v>
      </c>
      <c r="D57" s="108">
        <v>0.891903</v>
      </c>
      <c r="E57" s="108">
        <v>0.89588900000000005</v>
      </c>
      <c r="F57" s="108">
        <v>0.89786999999999995</v>
      </c>
      <c r="G57" s="108">
        <v>0.89709000000000005</v>
      </c>
      <c r="H57" s="108">
        <v>0.89317999999999997</v>
      </c>
      <c r="I57" s="108">
        <v>0.89263599999999999</v>
      </c>
      <c r="J57" s="108">
        <v>0.892015</v>
      </c>
      <c r="K57" s="108">
        <v>0.89260600000000001</v>
      </c>
      <c r="L57" s="108">
        <v>0.893648</v>
      </c>
      <c r="M57" s="108">
        <v>0.895486</v>
      </c>
      <c r="N57" s="108">
        <v>0.89671299999999998</v>
      </c>
      <c r="O57" s="108">
        <v>0.90131700000000003</v>
      </c>
      <c r="P57" s="108">
        <v>0.90484600000000004</v>
      </c>
      <c r="Q57" s="108">
        <v>0.90985700000000003</v>
      </c>
      <c r="R57" s="108">
        <v>0.914968</v>
      </c>
      <c r="S57" s="108">
        <v>0.92024600000000001</v>
      </c>
      <c r="T57" s="108">
        <v>0.92707899999999999</v>
      </c>
      <c r="U57" s="108">
        <v>0.93428299999999997</v>
      </c>
      <c r="V57" s="108">
        <v>0.94157999999999997</v>
      </c>
      <c r="W57" s="108">
        <v>0.94926100000000002</v>
      </c>
      <c r="X57" s="108">
        <v>0.957789</v>
      </c>
      <c r="Y57" s="108">
        <v>0.96684499999999995</v>
      </c>
      <c r="Z57" s="108">
        <v>0.97590600000000005</v>
      </c>
      <c r="AA57" s="108">
        <v>0.98611000000000004</v>
      </c>
      <c r="AB57" s="108">
        <v>0.99779099999999998</v>
      </c>
      <c r="AC57" s="108">
        <v>1.0106869999999999</v>
      </c>
      <c r="AD57" s="108">
        <v>1.027074</v>
      </c>
      <c r="AE57" s="108">
        <v>1.0402640000000001</v>
      </c>
      <c r="AF57" s="108">
        <v>1.0545720000000001</v>
      </c>
      <c r="AG57" s="108">
        <v>1.0692459999999999</v>
      </c>
      <c r="AH57" s="108">
        <v>1.083799</v>
      </c>
      <c r="AI57" s="102">
        <v>6.3379999999999999E-3</v>
      </c>
    </row>
    <row r="58" spans="1:35" ht="15" customHeight="1">
      <c r="A58" s="96" t="s">
        <v>370</v>
      </c>
      <c r="B58" s="100" t="s">
        <v>371</v>
      </c>
      <c r="C58" s="108">
        <v>0.23853099999999999</v>
      </c>
      <c r="D58" s="108">
        <v>0.23988999999999999</v>
      </c>
      <c r="E58" s="108">
        <v>0.241259</v>
      </c>
      <c r="F58" s="108">
        <v>0.24260899999999999</v>
      </c>
      <c r="G58" s="108">
        <v>0.24391299999999999</v>
      </c>
      <c r="H58" s="108">
        <v>0.245252</v>
      </c>
      <c r="I58" s="108">
        <v>0.24668399999999999</v>
      </c>
      <c r="J58" s="108">
        <v>0.24810399999999999</v>
      </c>
      <c r="K58" s="108">
        <v>0.24951599999999999</v>
      </c>
      <c r="L58" s="108">
        <v>0.25095299999999998</v>
      </c>
      <c r="M58" s="108">
        <v>0.25238300000000002</v>
      </c>
      <c r="N58" s="108">
        <v>0.25371700000000003</v>
      </c>
      <c r="O58" s="108">
        <v>0.25501000000000001</v>
      </c>
      <c r="P58" s="108">
        <v>0.25626900000000002</v>
      </c>
      <c r="Q58" s="108">
        <v>0.25740600000000002</v>
      </c>
      <c r="R58" s="108">
        <v>0.25848599999999999</v>
      </c>
      <c r="S58" s="108">
        <v>0.25950800000000002</v>
      </c>
      <c r="T58" s="108">
        <v>0.26046999999999998</v>
      </c>
      <c r="U58" s="108">
        <v>0.26137700000000003</v>
      </c>
      <c r="V58" s="108">
        <v>0.26222299999999998</v>
      </c>
      <c r="W58" s="108">
        <v>0.26300299999999999</v>
      </c>
      <c r="X58" s="108">
        <v>0.263714</v>
      </c>
      <c r="Y58" s="108">
        <v>0.264353</v>
      </c>
      <c r="Z58" s="108">
        <v>0.26492500000000002</v>
      </c>
      <c r="AA58" s="108">
        <v>0.26543899999999998</v>
      </c>
      <c r="AB58" s="108">
        <v>0.26590399999999997</v>
      </c>
      <c r="AC58" s="108">
        <v>0.26633299999999999</v>
      </c>
      <c r="AD58" s="108">
        <v>0.26674799999999999</v>
      </c>
      <c r="AE58" s="108">
        <v>0.267177</v>
      </c>
      <c r="AF58" s="108">
        <v>0.267648</v>
      </c>
      <c r="AG58" s="108">
        <v>0.268208</v>
      </c>
      <c r="AH58" s="108">
        <v>0.26887699999999998</v>
      </c>
      <c r="AI58" s="102">
        <v>3.8700000000000002E-3</v>
      </c>
    </row>
    <row r="59" spans="1:35" ht="15" customHeight="1">
      <c r="A59" s="96" t="s">
        <v>372</v>
      </c>
      <c r="B59" s="100" t="s">
        <v>373</v>
      </c>
      <c r="C59" s="108">
        <v>5.8809579999999997</v>
      </c>
      <c r="D59" s="108">
        <v>5.9040049999999997</v>
      </c>
      <c r="E59" s="108">
        <v>5.9517569999999997</v>
      </c>
      <c r="F59" s="108">
        <v>5.9839580000000003</v>
      </c>
      <c r="G59" s="108">
        <v>6.0106469999999996</v>
      </c>
      <c r="H59" s="108">
        <v>5.9934820000000002</v>
      </c>
      <c r="I59" s="108">
        <v>5.9729049999999999</v>
      </c>
      <c r="J59" s="108">
        <v>5.942755</v>
      </c>
      <c r="K59" s="108">
        <v>5.9138310000000001</v>
      </c>
      <c r="L59" s="108">
        <v>5.875737</v>
      </c>
      <c r="M59" s="108">
        <v>5.8369559999999998</v>
      </c>
      <c r="N59" s="108">
        <v>5.7832369999999997</v>
      </c>
      <c r="O59" s="108">
        <v>5.7600280000000001</v>
      </c>
      <c r="P59" s="108">
        <v>5.7273540000000001</v>
      </c>
      <c r="Q59" s="108">
        <v>5.709549</v>
      </c>
      <c r="R59" s="108">
        <v>5.6887650000000001</v>
      </c>
      <c r="S59" s="108">
        <v>5.6829890000000001</v>
      </c>
      <c r="T59" s="108">
        <v>5.6880410000000001</v>
      </c>
      <c r="U59" s="108">
        <v>5.6894450000000001</v>
      </c>
      <c r="V59" s="108">
        <v>5.6978169999999997</v>
      </c>
      <c r="W59" s="108">
        <v>5.7092549999999997</v>
      </c>
      <c r="X59" s="108">
        <v>5.7294109999999998</v>
      </c>
      <c r="Y59" s="108">
        <v>5.7541630000000001</v>
      </c>
      <c r="Z59" s="108">
        <v>5.7868459999999997</v>
      </c>
      <c r="AA59" s="108">
        <v>5.8210759999999997</v>
      </c>
      <c r="AB59" s="108">
        <v>5.8691979999999999</v>
      </c>
      <c r="AC59" s="108">
        <v>5.9272929999999997</v>
      </c>
      <c r="AD59" s="108">
        <v>6.0019349999999996</v>
      </c>
      <c r="AE59" s="108">
        <v>6.0561199999999999</v>
      </c>
      <c r="AF59" s="108">
        <v>6.1258460000000001</v>
      </c>
      <c r="AG59" s="108">
        <v>6.2000320000000002</v>
      </c>
      <c r="AH59" s="108">
        <v>6.2750170000000001</v>
      </c>
      <c r="AI59" s="102">
        <v>2.0939999999999999E-3</v>
      </c>
    </row>
    <row r="60" spans="1:35" ht="15" customHeight="1">
      <c r="A60" s="96" t="s">
        <v>374</v>
      </c>
      <c r="B60" s="100" t="s">
        <v>375</v>
      </c>
      <c r="C60" s="108">
        <v>4.9125000000000002E-2</v>
      </c>
      <c r="D60" s="108">
        <v>5.0001999999999998E-2</v>
      </c>
      <c r="E60" s="108">
        <v>5.0828999999999999E-2</v>
      </c>
      <c r="F60" s="108">
        <v>5.1513000000000003E-2</v>
      </c>
      <c r="G60" s="108">
        <v>5.2172999999999997E-2</v>
      </c>
      <c r="H60" s="108">
        <v>5.2830000000000002E-2</v>
      </c>
      <c r="I60" s="108">
        <v>5.3461000000000002E-2</v>
      </c>
      <c r="J60" s="108">
        <v>5.4087999999999997E-2</v>
      </c>
      <c r="K60" s="108">
        <v>5.4688000000000001E-2</v>
      </c>
      <c r="L60" s="108">
        <v>5.5315000000000003E-2</v>
      </c>
      <c r="M60" s="108">
        <v>5.5939999999999997E-2</v>
      </c>
      <c r="N60" s="108">
        <v>5.6411000000000003E-2</v>
      </c>
      <c r="O60" s="108">
        <v>5.7056999999999997E-2</v>
      </c>
      <c r="P60" s="108">
        <v>5.7682999999999998E-2</v>
      </c>
      <c r="Q60" s="108">
        <v>5.8288E-2</v>
      </c>
      <c r="R60" s="108">
        <v>5.8840999999999997E-2</v>
      </c>
      <c r="S60" s="108">
        <v>5.9416999999999998E-2</v>
      </c>
      <c r="T60" s="108">
        <v>5.9977000000000003E-2</v>
      </c>
      <c r="U60" s="108">
        <v>6.0532000000000002E-2</v>
      </c>
      <c r="V60" s="108">
        <v>6.1099000000000001E-2</v>
      </c>
      <c r="W60" s="108">
        <v>6.1667E-2</v>
      </c>
      <c r="X60" s="108">
        <v>6.2233999999999998E-2</v>
      </c>
      <c r="Y60" s="108">
        <v>6.2771999999999994E-2</v>
      </c>
      <c r="Z60" s="108">
        <v>6.3311000000000006E-2</v>
      </c>
      <c r="AA60" s="108">
        <v>6.3864000000000004E-2</v>
      </c>
      <c r="AB60" s="108">
        <v>6.4421999999999993E-2</v>
      </c>
      <c r="AC60" s="108">
        <v>6.4971000000000001E-2</v>
      </c>
      <c r="AD60" s="108">
        <v>6.5568000000000001E-2</v>
      </c>
      <c r="AE60" s="108">
        <v>6.6151000000000001E-2</v>
      </c>
      <c r="AF60" s="108">
        <v>6.6765000000000005E-2</v>
      </c>
      <c r="AG60" s="108">
        <v>6.7348000000000005E-2</v>
      </c>
      <c r="AH60" s="108">
        <v>6.7945000000000005E-2</v>
      </c>
      <c r="AI60" s="102">
        <v>1.0517E-2</v>
      </c>
    </row>
    <row r="61" spans="1:35" ht="15" customHeight="1">
      <c r="A61" s="96" t="s">
        <v>376</v>
      </c>
      <c r="B61" s="100" t="s">
        <v>377</v>
      </c>
      <c r="C61" s="108">
        <v>0.52149500000000004</v>
      </c>
      <c r="D61" s="108">
        <v>0.49603199999999997</v>
      </c>
      <c r="E61" s="108">
        <v>0.47267399999999998</v>
      </c>
      <c r="F61" s="108">
        <v>0.46714600000000001</v>
      </c>
      <c r="G61" s="108">
        <v>0.46454699999999999</v>
      </c>
      <c r="H61" s="108">
        <v>0.45757300000000001</v>
      </c>
      <c r="I61" s="108">
        <v>0.44527499999999998</v>
      </c>
      <c r="J61" s="108">
        <v>0.45321899999999998</v>
      </c>
      <c r="K61" s="108">
        <v>0.45270500000000002</v>
      </c>
      <c r="L61" s="108">
        <v>0.45249699999999998</v>
      </c>
      <c r="M61" s="108">
        <v>0.44765100000000002</v>
      </c>
      <c r="N61" s="108">
        <v>0.44280399999999998</v>
      </c>
      <c r="O61" s="108">
        <v>0.44168499999999999</v>
      </c>
      <c r="P61" s="108">
        <v>0.44123899999999999</v>
      </c>
      <c r="Q61" s="108">
        <v>0.44104900000000002</v>
      </c>
      <c r="R61" s="108">
        <v>0.44097599999999998</v>
      </c>
      <c r="S61" s="108">
        <v>0.43873499999999999</v>
      </c>
      <c r="T61" s="108">
        <v>0.43886999999999998</v>
      </c>
      <c r="U61" s="108">
        <v>0.43769000000000002</v>
      </c>
      <c r="V61" s="108">
        <v>0.43399300000000002</v>
      </c>
      <c r="W61" s="108">
        <v>0.43391099999999999</v>
      </c>
      <c r="X61" s="108">
        <v>0.43191099999999999</v>
      </c>
      <c r="Y61" s="108">
        <v>0.43091099999999999</v>
      </c>
      <c r="Z61" s="108">
        <v>0.43136200000000002</v>
      </c>
      <c r="AA61" s="108">
        <v>0.431558</v>
      </c>
      <c r="AB61" s="108">
        <v>0.43213200000000002</v>
      </c>
      <c r="AC61" s="108">
        <v>0.43332599999999999</v>
      </c>
      <c r="AD61" s="108">
        <v>0.43653799999999998</v>
      </c>
      <c r="AE61" s="108">
        <v>0.437579</v>
      </c>
      <c r="AF61" s="108">
        <v>0.43982100000000002</v>
      </c>
      <c r="AG61" s="108">
        <v>0.44239099999999998</v>
      </c>
      <c r="AH61" s="108">
        <v>0.44580599999999998</v>
      </c>
      <c r="AI61" s="102">
        <v>-5.0460000000000001E-3</v>
      </c>
    </row>
    <row r="62" spans="1:35" ht="15" customHeight="1">
      <c r="A62" s="96" t="s">
        <v>378</v>
      </c>
      <c r="B62" s="100" t="s">
        <v>379</v>
      </c>
      <c r="C62" s="108">
        <v>8.9409000000000002E-2</v>
      </c>
      <c r="D62" s="108">
        <v>8.7946999999999997E-2</v>
      </c>
      <c r="E62" s="108">
        <v>8.5824999999999999E-2</v>
      </c>
      <c r="F62" s="108">
        <v>8.3143999999999996E-2</v>
      </c>
      <c r="G62" s="108">
        <v>8.1043000000000004E-2</v>
      </c>
      <c r="H62" s="108">
        <v>7.8539999999999999E-2</v>
      </c>
      <c r="I62" s="108">
        <v>7.6103000000000004E-2</v>
      </c>
      <c r="J62" s="108">
        <v>7.3851E-2</v>
      </c>
      <c r="K62" s="108">
        <v>7.1606000000000003E-2</v>
      </c>
      <c r="L62" s="108">
        <v>6.9278000000000006E-2</v>
      </c>
      <c r="M62" s="108">
        <v>6.6864999999999994E-2</v>
      </c>
      <c r="N62" s="108">
        <v>6.4421000000000006E-2</v>
      </c>
      <c r="O62" s="108">
        <v>6.3281000000000004E-2</v>
      </c>
      <c r="P62" s="108">
        <v>6.2044000000000002E-2</v>
      </c>
      <c r="Q62" s="108">
        <v>6.0933000000000001E-2</v>
      </c>
      <c r="R62" s="108">
        <v>5.9680999999999998E-2</v>
      </c>
      <c r="S62" s="108">
        <v>5.8471000000000002E-2</v>
      </c>
      <c r="T62" s="108">
        <v>5.7384999999999999E-2</v>
      </c>
      <c r="U62" s="108">
        <v>5.6209000000000002E-2</v>
      </c>
      <c r="V62" s="108">
        <v>5.5024999999999998E-2</v>
      </c>
      <c r="W62" s="108">
        <v>5.3933000000000002E-2</v>
      </c>
      <c r="X62" s="108">
        <v>5.2831000000000003E-2</v>
      </c>
      <c r="Y62" s="108">
        <v>5.2283000000000003E-2</v>
      </c>
      <c r="Z62" s="108">
        <v>5.1791999999999998E-2</v>
      </c>
      <c r="AA62" s="108">
        <v>5.1248000000000002E-2</v>
      </c>
      <c r="AB62" s="108">
        <v>5.0798999999999997E-2</v>
      </c>
      <c r="AC62" s="108">
        <v>5.0387000000000001E-2</v>
      </c>
      <c r="AD62" s="108">
        <v>5.0148999999999999E-2</v>
      </c>
      <c r="AE62" s="108">
        <v>4.9715000000000002E-2</v>
      </c>
      <c r="AF62" s="108">
        <v>4.9415000000000001E-2</v>
      </c>
      <c r="AG62" s="108">
        <v>4.9187000000000002E-2</v>
      </c>
      <c r="AH62" s="108">
        <v>4.8996999999999999E-2</v>
      </c>
      <c r="AI62" s="102">
        <v>-1.9214999999999999E-2</v>
      </c>
    </row>
    <row r="63" spans="1:35" ht="15" customHeight="1">
      <c r="A63" s="96" t="s">
        <v>380</v>
      </c>
      <c r="B63" s="100" t="s">
        <v>381</v>
      </c>
      <c r="C63" s="108">
        <v>0.92732700000000001</v>
      </c>
      <c r="D63" s="108">
        <v>1.0088379999999999</v>
      </c>
      <c r="E63" s="108">
        <v>0.97111599999999998</v>
      </c>
      <c r="F63" s="108">
        <v>0.88697199999999998</v>
      </c>
      <c r="G63" s="108">
        <v>0.89194899999999999</v>
      </c>
      <c r="H63" s="108">
        <v>0.87592300000000001</v>
      </c>
      <c r="I63" s="108">
        <v>0.889297</v>
      </c>
      <c r="J63" s="108">
        <v>0.86436500000000005</v>
      </c>
      <c r="K63" s="108">
        <v>0.87566699999999997</v>
      </c>
      <c r="L63" s="108">
        <v>0.87673500000000004</v>
      </c>
      <c r="M63" s="108">
        <v>0.86275199999999996</v>
      </c>
      <c r="N63" s="108">
        <v>0.87661100000000003</v>
      </c>
      <c r="O63" s="108">
        <v>0.87746100000000005</v>
      </c>
      <c r="P63" s="108">
        <v>0.86594400000000005</v>
      </c>
      <c r="Q63" s="108">
        <v>0.87606399999999995</v>
      </c>
      <c r="R63" s="108">
        <v>0.87610900000000003</v>
      </c>
      <c r="S63" s="108">
        <v>0.87291200000000002</v>
      </c>
      <c r="T63" s="108">
        <v>0.86272700000000002</v>
      </c>
      <c r="U63" s="108">
        <v>0.869371</v>
      </c>
      <c r="V63" s="108">
        <v>0.85895600000000005</v>
      </c>
      <c r="W63" s="108">
        <v>0.85843599999999998</v>
      </c>
      <c r="X63" s="108">
        <v>0.864699</v>
      </c>
      <c r="Y63" s="108">
        <v>0.85375100000000004</v>
      </c>
      <c r="Z63" s="108">
        <v>0.85230899999999998</v>
      </c>
      <c r="AA63" s="108">
        <v>0.84980699999999998</v>
      </c>
      <c r="AB63" s="108">
        <v>0.84660400000000002</v>
      </c>
      <c r="AC63" s="108">
        <v>0.84451500000000002</v>
      </c>
      <c r="AD63" s="108">
        <v>0.843746</v>
      </c>
      <c r="AE63" s="108">
        <v>0.841557</v>
      </c>
      <c r="AF63" s="108">
        <v>0.84054899999999999</v>
      </c>
      <c r="AG63" s="108">
        <v>0.83998899999999999</v>
      </c>
      <c r="AH63" s="108">
        <v>0.84009100000000003</v>
      </c>
      <c r="AI63" s="102">
        <v>-3.1819999999999999E-3</v>
      </c>
    </row>
    <row r="64" spans="1:35" ht="15" customHeight="1">
      <c r="A64" s="96" t="s">
        <v>382</v>
      </c>
      <c r="B64" s="100" t="s">
        <v>383</v>
      </c>
      <c r="C64" s="108">
        <v>0.24548700000000001</v>
      </c>
      <c r="D64" s="108">
        <v>0.24624699999999999</v>
      </c>
      <c r="E64" s="108">
        <v>0.246891</v>
      </c>
      <c r="F64" s="108">
        <v>0.247228</v>
      </c>
      <c r="G64" s="108">
        <v>0.24740100000000001</v>
      </c>
      <c r="H64" s="108">
        <v>0.247561</v>
      </c>
      <c r="I64" s="108">
        <v>0.247747</v>
      </c>
      <c r="J64" s="108">
        <v>0.24787200000000001</v>
      </c>
      <c r="K64" s="108">
        <v>0.247948</v>
      </c>
      <c r="L64" s="108">
        <v>0.248034</v>
      </c>
      <c r="M64" s="108">
        <v>0.24811900000000001</v>
      </c>
      <c r="N64" s="108">
        <v>0.24812799999999999</v>
      </c>
      <c r="O64" s="108">
        <v>0.24811900000000001</v>
      </c>
      <c r="P64" s="108">
        <v>0.24807899999999999</v>
      </c>
      <c r="Q64" s="108">
        <v>0.247943</v>
      </c>
      <c r="R64" s="108">
        <v>0.24770400000000001</v>
      </c>
      <c r="S64" s="108">
        <v>0.24738199999999999</v>
      </c>
      <c r="T64" s="108">
        <v>0.24705099999999999</v>
      </c>
      <c r="U64" s="108">
        <v>0.246672</v>
      </c>
      <c r="V64" s="108">
        <v>0.24627099999999999</v>
      </c>
      <c r="W64" s="108">
        <v>0.24584500000000001</v>
      </c>
      <c r="X64" s="108">
        <v>0.245364</v>
      </c>
      <c r="Y64" s="108">
        <v>0.244837</v>
      </c>
      <c r="Z64" s="108">
        <v>0.24424299999999999</v>
      </c>
      <c r="AA64" s="108">
        <v>0.24363599999999999</v>
      </c>
      <c r="AB64" s="108">
        <v>0.243037</v>
      </c>
      <c r="AC64" s="108">
        <v>0.24246699999999999</v>
      </c>
      <c r="AD64" s="108">
        <v>0.241926</v>
      </c>
      <c r="AE64" s="108">
        <v>0.24138699999999999</v>
      </c>
      <c r="AF64" s="108">
        <v>0.24085799999999999</v>
      </c>
      <c r="AG64" s="108">
        <v>0.240316</v>
      </c>
      <c r="AH64" s="108">
        <v>0.23976</v>
      </c>
      <c r="AI64" s="102">
        <v>-7.6099999999999996E-4</v>
      </c>
    </row>
    <row r="65" spans="1:35" ht="15" customHeight="1">
      <c r="A65" s="96" t="s">
        <v>384</v>
      </c>
      <c r="B65" s="100" t="s">
        <v>385</v>
      </c>
      <c r="C65" s="108">
        <v>2.6409440000000002</v>
      </c>
      <c r="D65" s="108">
        <v>2.6730670000000001</v>
      </c>
      <c r="E65" s="108">
        <v>2.70635</v>
      </c>
      <c r="F65" s="108">
        <v>2.7321909999999998</v>
      </c>
      <c r="G65" s="108">
        <v>2.7524329999999999</v>
      </c>
      <c r="H65" s="108">
        <v>2.7760940000000001</v>
      </c>
      <c r="I65" s="108">
        <v>2.803131</v>
      </c>
      <c r="J65" s="108">
        <v>2.8286799999999999</v>
      </c>
      <c r="K65" s="108">
        <v>2.8535170000000001</v>
      </c>
      <c r="L65" s="108">
        <v>2.8798110000000001</v>
      </c>
      <c r="M65" s="108">
        <v>2.9085220000000001</v>
      </c>
      <c r="N65" s="108">
        <v>2.9371990000000001</v>
      </c>
      <c r="O65" s="108">
        <v>2.9673980000000002</v>
      </c>
      <c r="P65" s="108">
        <v>2.997719</v>
      </c>
      <c r="Q65" s="108">
        <v>3.0276000000000001</v>
      </c>
      <c r="R65" s="108">
        <v>3.0532080000000001</v>
      </c>
      <c r="S65" s="108">
        <v>3.0776520000000001</v>
      </c>
      <c r="T65" s="108">
        <v>3.1044260000000001</v>
      </c>
      <c r="U65" s="108">
        <v>3.132126</v>
      </c>
      <c r="V65" s="108">
        <v>3.1603249999999998</v>
      </c>
      <c r="W65" s="108">
        <v>3.1898339999999998</v>
      </c>
      <c r="X65" s="108">
        <v>3.220148</v>
      </c>
      <c r="Y65" s="108">
        <v>3.2501730000000002</v>
      </c>
      <c r="Z65" s="108">
        <v>3.2799529999999999</v>
      </c>
      <c r="AA65" s="108">
        <v>3.3107310000000001</v>
      </c>
      <c r="AB65" s="108">
        <v>3.34457</v>
      </c>
      <c r="AC65" s="108">
        <v>3.3831250000000002</v>
      </c>
      <c r="AD65" s="108">
        <v>3.4260440000000001</v>
      </c>
      <c r="AE65" s="108">
        <v>3.4711810000000001</v>
      </c>
      <c r="AF65" s="108">
        <v>3.5203720000000001</v>
      </c>
      <c r="AG65" s="108">
        <v>3.5717430000000001</v>
      </c>
      <c r="AH65" s="108">
        <v>3.6248130000000001</v>
      </c>
      <c r="AI65" s="102">
        <v>1.0267E-2</v>
      </c>
    </row>
    <row r="66" spans="1:35" ht="15" customHeight="1">
      <c r="A66" s="96" t="s">
        <v>386</v>
      </c>
      <c r="B66" s="100" t="s">
        <v>387</v>
      </c>
      <c r="C66" s="108">
        <v>0.51250099999999998</v>
      </c>
      <c r="D66" s="108">
        <v>0.52636899999999998</v>
      </c>
      <c r="E66" s="108">
        <v>0.51597700000000002</v>
      </c>
      <c r="F66" s="108">
        <v>0.504054</v>
      </c>
      <c r="G66" s="108">
        <v>0.48897299999999999</v>
      </c>
      <c r="H66" s="108">
        <v>0.47893000000000002</v>
      </c>
      <c r="I66" s="108">
        <v>0.47705999999999998</v>
      </c>
      <c r="J66" s="108">
        <v>0.475186</v>
      </c>
      <c r="K66" s="108">
        <v>0.47461300000000001</v>
      </c>
      <c r="L66" s="108">
        <v>0.47716599999999998</v>
      </c>
      <c r="M66" s="108">
        <v>0.47609899999999999</v>
      </c>
      <c r="N66" s="108">
        <v>0.47538999999999998</v>
      </c>
      <c r="O66" s="108">
        <v>0.47547800000000001</v>
      </c>
      <c r="P66" s="108">
        <v>0.47558800000000001</v>
      </c>
      <c r="Q66" s="108">
        <v>0.47572599999999998</v>
      </c>
      <c r="R66" s="108">
        <v>0.475885</v>
      </c>
      <c r="S66" s="108">
        <v>0.47606500000000002</v>
      </c>
      <c r="T66" s="108">
        <v>0.47626800000000002</v>
      </c>
      <c r="U66" s="108">
        <v>0.47649900000000001</v>
      </c>
      <c r="V66" s="108">
        <v>0.47674699999999998</v>
      </c>
      <c r="W66" s="108">
        <v>0.47701500000000002</v>
      </c>
      <c r="X66" s="108">
        <v>0.477302</v>
      </c>
      <c r="Y66" s="108">
        <v>0.47760000000000002</v>
      </c>
      <c r="Z66" s="108">
        <v>0.47791299999999998</v>
      </c>
      <c r="AA66" s="108">
        <v>0.47823700000000002</v>
      </c>
      <c r="AB66" s="108">
        <v>0.47857100000000002</v>
      </c>
      <c r="AC66" s="108">
        <v>0.47891499999999998</v>
      </c>
      <c r="AD66" s="108">
        <v>0.47926800000000003</v>
      </c>
      <c r="AE66" s="108">
        <v>0.47962700000000003</v>
      </c>
      <c r="AF66" s="108">
        <v>0.479993</v>
      </c>
      <c r="AG66" s="108">
        <v>0.48036400000000001</v>
      </c>
      <c r="AH66" s="108">
        <v>0.48074099999999997</v>
      </c>
      <c r="AI66" s="102">
        <v>-2.062E-3</v>
      </c>
    </row>
    <row r="67" spans="1:35" ht="15" customHeight="1">
      <c r="A67" s="96" t="s">
        <v>388</v>
      </c>
      <c r="B67" s="100" t="s">
        <v>389</v>
      </c>
      <c r="C67" s="108">
        <v>0.131469</v>
      </c>
      <c r="D67" s="108">
        <v>0.130998</v>
      </c>
      <c r="E67" s="108">
        <v>0.13061700000000001</v>
      </c>
      <c r="F67" s="108">
        <v>0.130166</v>
      </c>
      <c r="G67" s="108">
        <v>0.129716</v>
      </c>
      <c r="H67" s="108">
        <v>0.12923599999999999</v>
      </c>
      <c r="I67" s="108">
        <v>0.128717</v>
      </c>
      <c r="J67" s="108">
        <v>0.12820999999999999</v>
      </c>
      <c r="K67" s="108">
        <v>0.12773799999999999</v>
      </c>
      <c r="L67" s="108">
        <v>0.127329</v>
      </c>
      <c r="M67" s="108">
        <v>0.126997</v>
      </c>
      <c r="N67" s="108">
        <v>0.12667600000000001</v>
      </c>
      <c r="O67" s="108">
        <v>0.12639500000000001</v>
      </c>
      <c r="P67" s="108">
        <v>0.126142</v>
      </c>
      <c r="Q67" s="108">
        <v>0.12589600000000001</v>
      </c>
      <c r="R67" s="108">
        <v>0.12570400000000001</v>
      </c>
      <c r="S67" s="108">
        <v>0.12554999999999999</v>
      </c>
      <c r="T67" s="108">
        <v>0.12548999999999999</v>
      </c>
      <c r="U67" s="108">
        <v>0.12546399999999999</v>
      </c>
      <c r="V67" s="108">
        <v>0.125469</v>
      </c>
      <c r="W67" s="108">
        <v>0.12551200000000001</v>
      </c>
      <c r="X67" s="108">
        <v>0.125529</v>
      </c>
      <c r="Y67" s="108">
        <v>0.12553300000000001</v>
      </c>
      <c r="Z67" s="108">
        <v>0.125612</v>
      </c>
      <c r="AA67" s="108">
        <v>0.125667</v>
      </c>
      <c r="AB67" s="108">
        <v>0.12576499999999999</v>
      </c>
      <c r="AC67" s="108">
        <v>0.12594</v>
      </c>
      <c r="AD67" s="108">
        <v>0.12614400000000001</v>
      </c>
      <c r="AE67" s="108">
        <v>0.126361</v>
      </c>
      <c r="AF67" s="108">
        <v>0.12662699999999999</v>
      </c>
      <c r="AG67" s="108">
        <v>0.126863</v>
      </c>
      <c r="AH67" s="108">
        <v>0.127078</v>
      </c>
      <c r="AI67" s="102">
        <v>-1.0950000000000001E-3</v>
      </c>
    </row>
    <row r="68" spans="1:35" ht="15" customHeight="1">
      <c r="A68" s="96" t="s">
        <v>390</v>
      </c>
      <c r="B68" s="100" t="s">
        <v>391</v>
      </c>
      <c r="C68" s="108">
        <v>0.67192099999999999</v>
      </c>
      <c r="D68" s="108">
        <v>0.66721600000000003</v>
      </c>
      <c r="E68" s="108">
        <v>0.70137700000000003</v>
      </c>
      <c r="F68" s="108">
        <v>0.71380600000000005</v>
      </c>
      <c r="G68" s="108">
        <v>0.720885</v>
      </c>
      <c r="H68" s="108">
        <v>0.73513099999999998</v>
      </c>
      <c r="I68" s="108">
        <v>0.75184700000000004</v>
      </c>
      <c r="J68" s="108">
        <v>0.76075700000000002</v>
      </c>
      <c r="K68" s="108">
        <v>0.75591399999999997</v>
      </c>
      <c r="L68" s="108">
        <v>0.75647799999999998</v>
      </c>
      <c r="M68" s="108">
        <v>0.76330200000000004</v>
      </c>
      <c r="N68" s="108">
        <v>0.76538499999999998</v>
      </c>
      <c r="O68" s="108">
        <v>0.77258099999999996</v>
      </c>
      <c r="P68" s="108">
        <v>0.775926</v>
      </c>
      <c r="Q68" s="108">
        <v>0.77605999999999997</v>
      </c>
      <c r="R68" s="108">
        <v>0.77757399999999999</v>
      </c>
      <c r="S68" s="108">
        <v>0.78055399999999997</v>
      </c>
      <c r="T68" s="108">
        <v>0.79148700000000005</v>
      </c>
      <c r="U68" s="108">
        <v>0.79676000000000002</v>
      </c>
      <c r="V68" s="108">
        <v>0.80471300000000001</v>
      </c>
      <c r="W68" s="108">
        <v>0.81585600000000003</v>
      </c>
      <c r="X68" s="108">
        <v>0.82309900000000003</v>
      </c>
      <c r="Y68" s="108">
        <v>0.829399</v>
      </c>
      <c r="Z68" s="108">
        <v>0.84421900000000005</v>
      </c>
      <c r="AA68" s="108">
        <v>0.85306599999999999</v>
      </c>
      <c r="AB68" s="108">
        <v>0.86144500000000002</v>
      </c>
      <c r="AC68" s="108">
        <v>0.86952799999999997</v>
      </c>
      <c r="AD68" s="108">
        <v>0.87944999999999995</v>
      </c>
      <c r="AE68" s="108">
        <v>0.88793500000000003</v>
      </c>
      <c r="AF68" s="108">
        <v>0.89792799999999995</v>
      </c>
      <c r="AG68" s="108">
        <v>0.90513600000000005</v>
      </c>
      <c r="AH68" s="108">
        <v>0.912443</v>
      </c>
      <c r="AI68" s="102">
        <v>9.9190000000000007E-3</v>
      </c>
    </row>
    <row r="69" spans="1:35" ht="15" customHeight="1">
      <c r="A69" s="96" t="s">
        <v>392</v>
      </c>
      <c r="B69" s="99" t="s">
        <v>393</v>
      </c>
      <c r="C69" s="109">
        <v>28.112638</v>
      </c>
      <c r="D69" s="109">
        <v>28.229655999999999</v>
      </c>
      <c r="E69" s="109">
        <v>28.207280999999998</v>
      </c>
      <c r="F69" s="109">
        <v>28.009460000000001</v>
      </c>
      <c r="G69" s="109">
        <v>27.785589000000002</v>
      </c>
      <c r="H69" s="109">
        <v>27.463035999999999</v>
      </c>
      <c r="I69" s="109">
        <v>27.152018000000002</v>
      </c>
      <c r="J69" s="109">
        <v>26.878295999999999</v>
      </c>
      <c r="K69" s="109">
        <v>26.655809000000001</v>
      </c>
      <c r="L69" s="109">
        <v>26.445753</v>
      </c>
      <c r="M69" s="109">
        <v>26.240933999999999</v>
      </c>
      <c r="N69" s="109">
        <v>26.065761999999999</v>
      </c>
      <c r="O69" s="109">
        <v>25.948495999999999</v>
      </c>
      <c r="P69" s="109">
        <v>25.80217</v>
      </c>
      <c r="Q69" s="109">
        <v>25.701550999999998</v>
      </c>
      <c r="R69" s="109">
        <v>25.580608000000002</v>
      </c>
      <c r="S69" s="109">
        <v>25.470058000000002</v>
      </c>
      <c r="T69" s="109">
        <v>25.412188</v>
      </c>
      <c r="U69" s="109">
        <v>25.373760000000001</v>
      </c>
      <c r="V69" s="109">
        <v>25.339328999999999</v>
      </c>
      <c r="W69" s="109">
        <v>25.342278</v>
      </c>
      <c r="X69" s="109">
        <v>25.372105000000001</v>
      </c>
      <c r="Y69" s="109">
        <v>25.393758999999999</v>
      </c>
      <c r="Z69" s="109">
        <v>25.455908000000001</v>
      </c>
      <c r="AA69" s="109">
        <v>25.525803</v>
      </c>
      <c r="AB69" s="109">
        <v>25.624593999999998</v>
      </c>
      <c r="AC69" s="109">
        <v>25.752531000000001</v>
      </c>
      <c r="AD69" s="109">
        <v>25.930012000000001</v>
      </c>
      <c r="AE69" s="109">
        <v>26.094328000000001</v>
      </c>
      <c r="AF69" s="109">
        <v>26.300637999999999</v>
      </c>
      <c r="AG69" s="109">
        <v>26.523647</v>
      </c>
      <c r="AH69" s="109">
        <v>26.762129000000002</v>
      </c>
      <c r="AI69" s="110">
        <v>-1.5870000000000001E-3</v>
      </c>
    </row>
    <row r="71" spans="1:35" ht="15" customHeight="1">
      <c r="B71" s="99" t="s">
        <v>394</v>
      </c>
    </row>
    <row r="72" spans="1:35" ht="15" customHeight="1">
      <c r="A72" s="96" t="s">
        <v>395</v>
      </c>
      <c r="B72" s="100" t="s">
        <v>367</v>
      </c>
      <c r="C72" s="108">
        <v>8.2994579999999996</v>
      </c>
      <c r="D72" s="108">
        <v>8.2974309999999996</v>
      </c>
      <c r="E72" s="108">
        <v>8.2588670000000004</v>
      </c>
      <c r="F72" s="108">
        <v>8.1675760000000004</v>
      </c>
      <c r="G72" s="108">
        <v>8.0243540000000007</v>
      </c>
      <c r="H72" s="108">
        <v>7.8586140000000002</v>
      </c>
      <c r="I72" s="108">
        <v>7.6801620000000002</v>
      </c>
      <c r="J72" s="108">
        <v>7.5412800000000004</v>
      </c>
      <c r="K72" s="108">
        <v>7.4203780000000004</v>
      </c>
      <c r="L72" s="108">
        <v>7.3110980000000003</v>
      </c>
      <c r="M72" s="108">
        <v>7.2125899999999996</v>
      </c>
      <c r="N72" s="108">
        <v>7.1268469999999997</v>
      </c>
      <c r="O72" s="108">
        <v>7.0531100000000002</v>
      </c>
      <c r="P72" s="108">
        <v>6.9779020000000003</v>
      </c>
      <c r="Q72" s="108">
        <v>6.9087529999999999</v>
      </c>
      <c r="R72" s="108">
        <v>6.8371320000000004</v>
      </c>
      <c r="S72" s="108">
        <v>6.7657759999999998</v>
      </c>
      <c r="T72" s="108">
        <v>6.7127330000000001</v>
      </c>
      <c r="U72" s="108">
        <v>6.6661789999999996</v>
      </c>
      <c r="V72" s="108">
        <v>6.6268250000000002</v>
      </c>
      <c r="W72" s="108">
        <v>6.5956390000000003</v>
      </c>
      <c r="X72" s="108">
        <v>6.5729730000000002</v>
      </c>
      <c r="Y72" s="108">
        <v>6.552473</v>
      </c>
      <c r="Z72" s="108">
        <v>6.5389530000000002</v>
      </c>
      <c r="AA72" s="108">
        <v>6.5320929999999997</v>
      </c>
      <c r="AB72" s="108">
        <v>6.5313109999999996</v>
      </c>
      <c r="AC72" s="108">
        <v>6.536314</v>
      </c>
      <c r="AD72" s="108">
        <v>6.5523569999999998</v>
      </c>
      <c r="AE72" s="108">
        <v>6.5756370000000004</v>
      </c>
      <c r="AF72" s="108">
        <v>6.6085200000000004</v>
      </c>
      <c r="AG72" s="108">
        <v>6.6477279999999999</v>
      </c>
      <c r="AH72" s="108">
        <v>6.6932349999999996</v>
      </c>
      <c r="AI72" s="102">
        <v>-6.914E-3</v>
      </c>
    </row>
    <row r="73" spans="1:35" ht="15" customHeight="1">
      <c r="A73" s="96" t="s">
        <v>396</v>
      </c>
      <c r="B73" s="100" t="s">
        <v>369</v>
      </c>
      <c r="C73" s="108">
        <v>0.46364499999999997</v>
      </c>
      <c r="D73" s="108">
        <v>0.46393800000000002</v>
      </c>
      <c r="E73" s="108">
        <v>0.46578599999999998</v>
      </c>
      <c r="F73" s="108">
        <v>0.46665899999999999</v>
      </c>
      <c r="G73" s="108">
        <v>0.46610800000000002</v>
      </c>
      <c r="H73" s="108">
        <v>0.46401399999999998</v>
      </c>
      <c r="I73" s="108">
        <v>0.46384199999999998</v>
      </c>
      <c r="J73" s="108">
        <v>0.463561</v>
      </c>
      <c r="K73" s="108">
        <v>0.46387699999999998</v>
      </c>
      <c r="L73" s="108">
        <v>0.46449000000000001</v>
      </c>
      <c r="M73" s="108">
        <v>0.46555299999999999</v>
      </c>
      <c r="N73" s="108">
        <v>0.46645199999999998</v>
      </c>
      <c r="O73" s="108">
        <v>0.468995</v>
      </c>
      <c r="P73" s="108">
        <v>0.47097899999999998</v>
      </c>
      <c r="Q73" s="108">
        <v>0.47375400000000001</v>
      </c>
      <c r="R73" s="108">
        <v>0.476574</v>
      </c>
      <c r="S73" s="108">
        <v>0.47956399999999999</v>
      </c>
      <c r="T73" s="108">
        <v>0.48335600000000001</v>
      </c>
      <c r="U73" s="108">
        <v>0.48743799999999998</v>
      </c>
      <c r="V73" s="108">
        <v>0.49151800000000001</v>
      </c>
      <c r="W73" s="108">
        <v>0.49564900000000001</v>
      </c>
      <c r="X73" s="108">
        <v>0.500162</v>
      </c>
      <c r="Y73" s="108">
        <v>0.50509199999999999</v>
      </c>
      <c r="Z73" s="108">
        <v>0.50988299999999998</v>
      </c>
      <c r="AA73" s="108">
        <v>0.51541300000000001</v>
      </c>
      <c r="AB73" s="108">
        <v>0.52169200000000004</v>
      </c>
      <c r="AC73" s="108">
        <v>0.52834599999999998</v>
      </c>
      <c r="AD73" s="108">
        <v>0.53695999999999999</v>
      </c>
      <c r="AE73" s="108">
        <v>0.54386599999999996</v>
      </c>
      <c r="AF73" s="108">
        <v>0.55152599999999996</v>
      </c>
      <c r="AG73" s="108">
        <v>0.55940400000000001</v>
      </c>
      <c r="AH73" s="108">
        <v>0.56731500000000001</v>
      </c>
      <c r="AI73" s="102">
        <v>6.5310000000000003E-3</v>
      </c>
    </row>
    <row r="74" spans="1:35" ht="15" customHeight="1">
      <c r="A74" s="96" t="s">
        <v>397</v>
      </c>
      <c r="B74" s="100" t="s">
        <v>371</v>
      </c>
      <c r="C74" s="108">
        <v>0.115227</v>
      </c>
      <c r="D74" s="108">
        <v>0.115901</v>
      </c>
      <c r="E74" s="108">
        <v>0.116581</v>
      </c>
      <c r="F74" s="108">
        <v>0.11725099999999999</v>
      </c>
      <c r="G74" s="108">
        <v>0.117882</v>
      </c>
      <c r="H74" s="108">
        <v>0.118551</v>
      </c>
      <c r="I74" s="108">
        <v>0.11926</v>
      </c>
      <c r="J74" s="108">
        <v>0.11995</v>
      </c>
      <c r="K74" s="108">
        <v>0.120641</v>
      </c>
      <c r="L74" s="108">
        <v>0.12134</v>
      </c>
      <c r="M74" s="108">
        <v>0.122028</v>
      </c>
      <c r="N74" s="108">
        <v>0.122645</v>
      </c>
      <c r="O74" s="108">
        <v>0.12329</v>
      </c>
      <c r="P74" s="108">
        <v>0.123892</v>
      </c>
      <c r="Q74" s="108">
        <v>0.124421</v>
      </c>
      <c r="R74" s="108">
        <v>0.12492399999999999</v>
      </c>
      <c r="S74" s="108">
        <v>0.12542900000000001</v>
      </c>
      <c r="T74" s="108">
        <v>0.125889</v>
      </c>
      <c r="U74" s="108">
        <v>0.12637499999999999</v>
      </c>
      <c r="V74" s="108">
        <v>0.12679099999999999</v>
      </c>
      <c r="W74" s="108">
        <v>0.12717300000000001</v>
      </c>
      <c r="X74" s="108">
        <v>0.127473</v>
      </c>
      <c r="Y74" s="108">
        <v>0.12779799999999999</v>
      </c>
      <c r="Z74" s="108">
        <v>0.12806300000000001</v>
      </c>
      <c r="AA74" s="108">
        <v>0.12831100000000001</v>
      </c>
      <c r="AB74" s="108">
        <v>0.12853899999999999</v>
      </c>
      <c r="AC74" s="108">
        <v>0.12875300000000001</v>
      </c>
      <c r="AD74" s="108">
        <v>0.12895599999999999</v>
      </c>
      <c r="AE74" s="108">
        <v>0.12916</v>
      </c>
      <c r="AF74" s="108">
        <v>0.129386</v>
      </c>
      <c r="AG74" s="108">
        <v>0.12965699999999999</v>
      </c>
      <c r="AH74" s="108">
        <v>0.12998299999999999</v>
      </c>
      <c r="AI74" s="102">
        <v>3.895E-3</v>
      </c>
    </row>
    <row r="75" spans="1:35" ht="15" customHeight="1">
      <c r="A75" s="96" t="s">
        <v>398</v>
      </c>
      <c r="B75" s="100" t="s">
        <v>373</v>
      </c>
      <c r="C75" s="108">
        <v>2.827296</v>
      </c>
      <c r="D75" s="108">
        <v>2.8381769999999999</v>
      </c>
      <c r="E75" s="108">
        <v>2.8615330000000001</v>
      </c>
      <c r="F75" s="108">
        <v>2.8774790000000001</v>
      </c>
      <c r="G75" s="108">
        <v>2.8904100000000001</v>
      </c>
      <c r="H75" s="108">
        <v>2.883003</v>
      </c>
      <c r="I75" s="108">
        <v>2.873901</v>
      </c>
      <c r="J75" s="108">
        <v>2.859937</v>
      </c>
      <c r="K75" s="108">
        <v>2.8467769999999999</v>
      </c>
      <c r="L75" s="108">
        <v>2.829164</v>
      </c>
      <c r="M75" s="108">
        <v>2.8111160000000002</v>
      </c>
      <c r="N75" s="108">
        <v>2.7852190000000001</v>
      </c>
      <c r="O75" s="108">
        <v>2.7753410000000001</v>
      </c>
      <c r="P75" s="108">
        <v>2.7602579999999999</v>
      </c>
      <c r="Q75" s="108">
        <v>2.7520319999999998</v>
      </c>
      <c r="R75" s="108">
        <v>2.7423989999999998</v>
      </c>
      <c r="S75" s="108">
        <v>2.740685</v>
      </c>
      <c r="T75" s="108">
        <v>2.7438159999999998</v>
      </c>
      <c r="U75" s="108">
        <v>2.7465440000000001</v>
      </c>
      <c r="V75" s="108">
        <v>2.7515149999999999</v>
      </c>
      <c r="W75" s="108">
        <v>2.7579820000000002</v>
      </c>
      <c r="X75" s="108">
        <v>2.7674479999999999</v>
      </c>
      <c r="Y75" s="108">
        <v>2.7806380000000002</v>
      </c>
      <c r="Z75" s="108">
        <v>2.797015</v>
      </c>
      <c r="AA75" s="108">
        <v>2.8143769999999999</v>
      </c>
      <c r="AB75" s="108">
        <v>2.8386049999999998</v>
      </c>
      <c r="AC75" s="108">
        <v>2.8677969999999999</v>
      </c>
      <c r="AD75" s="108">
        <v>2.9048660000000002</v>
      </c>
      <c r="AE75" s="108">
        <v>2.9319310000000001</v>
      </c>
      <c r="AF75" s="108">
        <v>2.966593</v>
      </c>
      <c r="AG75" s="108">
        <v>3.0034960000000002</v>
      </c>
      <c r="AH75" s="108">
        <v>3.0408949999999999</v>
      </c>
      <c r="AI75" s="102">
        <v>2.3519999999999999E-3</v>
      </c>
    </row>
    <row r="76" spans="1:35" ht="15" customHeight="1">
      <c r="A76" s="96" t="s">
        <v>399</v>
      </c>
      <c r="B76" s="100" t="s">
        <v>375</v>
      </c>
      <c r="C76" s="108">
        <v>2.3255000000000001E-2</v>
      </c>
      <c r="D76" s="108">
        <v>2.3671000000000001E-2</v>
      </c>
      <c r="E76" s="108">
        <v>2.4065E-2</v>
      </c>
      <c r="F76" s="108">
        <v>2.4389999999999998E-2</v>
      </c>
      <c r="G76" s="108">
        <v>2.4702999999999999E-2</v>
      </c>
      <c r="H76" s="108">
        <v>2.5016E-2</v>
      </c>
      <c r="I76" s="108">
        <v>2.5316999999999999E-2</v>
      </c>
      <c r="J76" s="108">
        <v>2.5614000000000001E-2</v>
      </c>
      <c r="K76" s="108">
        <v>2.5898999999999998E-2</v>
      </c>
      <c r="L76" s="108">
        <v>2.6196000000000001E-2</v>
      </c>
      <c r="M76" s="108">
        <v>2.6491000000000001E-2</v>
      </c>
      <c r="N76" s="108">
        <v>2.6709E-2</v>
      </c>
      <c r="O76" s="108">
        <v>2.7018E-2</v>
      </c>
      <c r="P76" s="108">
        <v>2.7313E-2</v>
      </c>
      <c r="Q76" s="108">
        <v>2.7597E-2</v>
      </c>
      <c r="R76" s="108">
        <v>2.7855999999999999E-2</v>
      </c>
      <c r="S76" s="108">
        <v>2.8129999999999999E-2</v>
      </c>
      <c r="T76" s="108">
        <v>2.8393000000000002E-2</v>
      </c>
      <c r="U76" s="108">
        <v>2.8663000000000001E-2</v>
      </c>
      <c r="V76" s="108">
        <v>2.8931999999999999E-2</v>
      </c>
      <c r="W76" s="108">
        <v>2.9201999999999999E-2</v>
      </c>
      <c r="X76" s="108">
        <v>2.9463E-2</v>
      </c>
      <c r="Y76" s="108">
        <v>2.972E-2</v>
      </c>
      <c r="Z76" s="108">
        <v>2.9973E-2</v>
      </c>
      <c r="AA76" s="108">
        <v>3.0235000000000001E-2</v>
      </c>
      <c r="AB76" s="108">
        <v>3.0498999999999998E-2</v>
      </c>
      <c r="AC76" s="108">
        <v>3.0761E-2</v>
      </c>
      <c r="AD76" s="108">
        <v>3.1043000000000001E-2</v>
      </c>
      <c r="AE76" s="108">
        <v>3.1319E-2</v>
      </c>
      <c r="AF76" s="108">
        <v>3.1608999999999998E-2</v>
      </c>
      <c r="AG76" s="108">
        <v>3.1884999999999997E-2</v>
      </c>
      <c r="AH76" s="108">
        <v>3.2168000000000002E-2</v>
      </c>
      <c r="AI76" s="102">
        <v>1.0521000000000001E-2</v>
      </c>
    </row>
    <row r="77" spans="1:35" ht="15" customHeight="1">
      <c r="A77" s="96" t="s">
        <v>400</v>
      </c>
      <c r="B77" s="100" t="s">
        <v>377</v>
      </c>
      <c r="C77" s="108">
        <v>0.24742500000000001</v>
      </c>
      <c r="D77" s="108">
        <v>0.235349</v>
      </c>
      <c r="E77" s="108">
        <v>0.22429399999999999</v>
      </c>
      <c r="F77" s="108">
        <v>0.22170300000000001</v>
      </c>
      <c r="G77" s="108">
        <v>0.22045799999999999</v>
      </c>
      <c r="H77" s="108">
        <v>0.21718599999999999</v>
      </c>
      <c r="I77" s="108">
        <v>0.211368</v>
      </c>
      <c r="J77" s="108">
        <v>0.21512300000000001</v>
      </c>
      <c r="K77" s="108">
        <v>0.21487100000000001</v>
      </c>
      <c r="L77" s="108">
        <v>0.214751</v>
      </c>
      <c r="M77" s="108">
        <v>0.21241499999999999</v>
      </c>
      <c r="N77" s="108">
        <v>0.21002999999999999</v>
      </c>
      <c r="O77" s="108">
        <v>0.20951500000000001</v>
      </c>
      <c r="P77" s="108">
        <v>0.20926700000000001</v>
      </c>
      <c r="Q77" s="108">
        <v>0.209119</v>
      </c>
      <c r="R77" s="108">
        <v>0.20902899999999999</v>
      </c>
      <c r="S77" s="108">
        <v>0.20796100000000001</v>
      </c>
      <c r="T77" s="108">
        <v>0.20799300000000001</v>
      </c>
      <c r="U77" s="108">
        <v>0.20749400000000001</v>
      </c>
      <c r="V77" s="108">
        <v>0.20572799999999999</v>
      </c>
      <c r="W77" s="108">
        <v>0.205676</v>
      </c>
      <c r="X77" s="108">
        <v>0.20463999999999999</v>
      </c>
      <c r="Y77" s="108">
        <v>0.20417199999999999</v>
      </c>
      <c r="Z77" s="108">
        <v>0.20435200000000001</v>
      </c>
      <c r="AA77" s="108">
        <v>0.204426</v>
      </c>
      <c r="AB77" s="108">
        <v>0.20468800000000001</v>
      </c>
      <c r="AC77" s="108">
        <v>0.20524800000000001</v>
      </c>
      <c r="AD77" s="108">
        <v>0.206758</v>
      </c>
      <c r="AE77" s="108">
        <v>0.207232</v>
      </c>
      <c r="AF77" s="108">
        <v>0.20827699999999999</v>
      </c>
      <c r="AG77" s="108">
        <v>0.209481</v>
      </c>
      <c r="AH77" s="108">
        <v>0.211086</v>
      </c>
      <c r="AI77" s="102">
        <v>-5.1110000000000001E-3</v>
      </c>
    </row>
    <row r="78" spans="1:35" ht="15" customHeight="1">
      <c r="A78" s="96" t="s">
        <v>401</v>
      </c>
      <c r="B78" s="100" t="s">
        <v>379</v>
      </c>
      <c r="C78" s="108">
        <v>4.2333000000000003E-2</v>
      </c>
      <c r="D78" s="108">
        <v>4.1603000000000001E-2</v>
      </c>
      <c r="E78" s="108">
        <v>4.0634999999999998E-2</v>
      </c>
      <c r="F78" s="108">
        <v>3.9399999999999998E-2</v>
      </c>
      <c r="G78" s="108">
        <v>3.8405000000000002E-2</v>
      </c>
      <c r="H78" s="108">
        <v>3.7228999999999998E-2</v>
      </c>
      <c r="I78" s="108">
        <v>3.6080000000000001E-2</v>
      </c>
      <c r="J78" s="108">
        <v>3.5014000000000003E-2</v>
      </c>
      <c r="K78" s="108">
        <v>3.3952999999999997E-2</v>
      </c>
      <c r="L78" s="108">
        <v>3.2850999999999998E-2</v>
      </c>
      <c r="M78" s="108">
        <v>3.1706999999999999E-2</v>
      </c>
      <c r="N78" s="108">
        <v>3.0539E-2</v>
      </c>
      <c r="O78" s="108">
        <v>3.0006000000000001E-2</v>
      </c>
      <c r="P78" s="108">
        <v>2.9419000000000001E-2</v>
      </c>
      <c r="Q78" s="108">
        <v>2.8888E-2</v>
      </c>
      <c r="R78" s="108">
        <v>2.8289999999999999E-2</v>
      </c>
      <c r="S78" s="108">
        <v>2.7720000000000002E-2</v>
      </c>
      <c r="T78" s="108">
        <v>2.7203999999999999E-2</v>
      </c>
      <c r="U78" s="108">
        <v>2.666E-2</v>
      </c>
      <c r="V78" s="108">
        <v>2.6100999999999999E-2</v>
      </c>
      <c r="W78" s="108">
        <v>2.5585E-2</v>
      </c>
      <c r="X78" s="108">
        <v>2.5052000000000001E-2</v>
      </c>
      <c r="Y78" s="108">
        <v>2.4795000000000001E-2</v>
      </c>
      <c r="Z78" s="108">
        <v>2.4559000000000001E-2</v>
      </c>
      <c r="AA78" s="108">
        <v>2.4299999999999999E-2</v>
      </c>
      <c r="AB78" s="108">
        <v>2.4087999999999998E-2</v>
      </c>
      <c r="AC78" s="108">
        <v>2.3893000000000001E-2</v>
      </c>
      <c r="AD78" s="108">
        <v>2.3781E-2</v>
      </c>
      <c r="AE78" s="108">
        <v>2.3574000000000001E-2</v>
      </c>
      <c r="AF78" s="108">
        <v>2.3429999999999999E-2</v>
      </c>
      <c r="AG78" s="108">
        <v>2.3321999999999999E-2</v>
      </c>
      <c r="AH78" s="108">
        <v>2.3231000000000002E-2</v>
      </c>
      <c r="AI78" s="102">
        <v>-1.9171000000000001E-2</v>
      </c>
    </row>
    <row r="79" spans="1:35" ht="15" customHeight="1">
      <c r="A79" s="96" t="s">
        <v>402</v>
      </c>
      <c r="B79" s="100" t="s">
        <v>381</v>
      </c>
      <c r="C79" s="108">
        <v>0.41904400000000003</v>
      </c>
      <c r="D79" s="108">
        <v>0.45932400000000001</v>
      </c>
      <c r="E79" s="108">
        <v>0.44025500000000001</v>
      </c>
      <c r="F79" s="108">
        <v>0.39814699999999997</v>
      </c>
      <c r="G79" s="108">
        <v>0.4</v>
      </c>
      <c r="H79" s="108">
        <v>0.39439400000000002</v>
      </c>
      <c r="I79" s="108">
        <v>0.39922200000000002</v>
      </c>
      <c r="J79" s="108">
        <v>0.39042500000000002</v>
      </c>
      <c r="K79" s="108">
        <v>0.394511</v>
      </c>
      <c r="L79" s="108">
        <v>0.39495000000000002</v>
      </c>
      <c r="M79" s="108">
        <v>0.39003300000000002</v>
      </c>
      <c r="N79" s="108">
        <v>0.394978</v>
      </c>
      <c r="O79" s="108">
        <v>0.39536399999999999</v>
      </c>
      <c r="P79" s="108">
        <v>0.39130700000000002</v>
      </c>
      <c r="Q79" s="108">
        <v>0.39493099999999998</v>
      </c>
      <c r="R79" s="108">
        <v>0.39496900000000001</v>
      </c>
      <c r="S79" s="108">
        <v>0.39388800000000002</v>
      </c>
      <c r="T79" s="108">
        <v>0.39029199999999997</v>
      </c>
      <c r="U79" s="108">
        <v>0.39277800000000002</v>
      </c>
      <c r="V79" s="108">
        <v>0.38911699999999999</v>
      </c>
      <c r="W79" s="108">
        <v>0.38897999999999999</v>
      </c>
      <c r="X79" s="108">
        <v>0.39118900000000001</v>
      </c>
      <c r="Y79" s="108">
        <v>0.387353</v>
      </c>
      <c r="Z79" s="108">
        <v>0.38686100000000001</v>
      </c>
      <c r="AA79" s="108">
        <v>0.38600800000000002</v>
      </c>
      <c r="AB79" s="108">
        <v>0.38491500000000001</v>
      </c>
      <c r="AC79" s="108">
        <v>0.38422600000000001</v>
      </c>
      <c r="AD79" s="108">
        <v>0.38400499999999999</v>
      </c>
      <c r="AE79" s="108">
        <v>0.38326900000000003</v>
      </c>
      <c r="AF79" s="108">
        <v>0.382965</v>
      </c>
      <c r="AG79" s="108">
        <v>0.38282300000000002</v>
      </c>
      <c r="AH79" s="108">
        <v>0.382909</v>
      </c>
      <c r="AI79" s="102">
        <v>-2.905E-3</v>
      </c>
    </row>
    <row r="80" spans="1:35" ht="15" customHeight="1">
      <c r="A80" s="96" t="s">
        <v>403</v>
      </c>
      <c r="B80" s="100" t="s">
        <v>383</v>
      </c>
      <c r="C80" s="108">
        <v>0.13308</v>
      </c>
      <c r="D80" s="108">
        <v>0.13350000000000001</v>
      </c>
      <c r="E80" s="108">
        <v>0.133858</v>
      </c>
      <c r="F80" s="108">
        <v>0.134049</v>
      </c>
      <c r="G80" s="108">
        <v>0.13415199999999999</v>
      </c>
      <c r="H80" s="108">
        <v>0.13424700000000001</v>
      </c>
      <c r="I80" s="108">
        <v>0.134378</v>
      </c>
      <c r="J80" s="108">
        <v>0.13447700000000001</v>
      </c>
      <c r="K80" s="108">
        <v>0.134548</v>
      </c>
      <c r="L80" s="108">
        <v>0.13462499999999999</v>
      </c>
      <c r="M80" s="108">
        <v>0.13470099999999999</v>
      </c>
      <c r="N80" s="108">
        <v>0.134737</v>
      </c>
      <c r="O80" s="108">
        <v>0.13476199999999999</v>
      </c>
      <c r="P80" s="108">
        <v>0.134771</v>
      </c>
      <c r="Q80" s="108">
        <v>0.13472700000000001</v>
      </c>
      <c r="R80" s="108">
        <v>0.134629</v>
      </c>
      <c r="S80" s="108">
        <v>0.13448399999999999</v>
      </c>
      <c r="T80" s="108">
        <v>0.134326</v>
      </c>
      <c r="U80" s="108">
        <v>0.13414300000000001</v>
      </c>
      <c r="V80" s="108">
        <v>0.13394700000000001</v>
      </c>
      <c r="W80" s="108">
        <v>0.133738</v>
      </c>
      <c r="X80" s="108">
        <v>0.13349800000000001</v>
      </c>
      <c r="Y80" s="108">
        <v>0.13322999999999999</v>
      </c>
      <c r="Z80" s="108">
        <v>0.13292499999999999</v>
      </c>
      <c r="AA80" s="108">
        <v>0.13261300000000001</v>
      </c>
      <c r="AB80" s="108">
        <v>0.13230500000000001</v>
      </c>
      <c r="AC80" s="108">
        <v>0.13201299999999999</v>
      </c>
      <c r="AD80" s="108">
        <v>0.13173699999999999</v>
      </c>
      <c r="AE80" s="108">
        <v>0.13146099999999999</v>
      </c>
      <c r="AF80" s="108">
        <v>0.131191</v>
      </c>
      <c r="AG80" s="108">
        <v>0.130914</v>
      </c>
      <c r="AH80" s="108">
        <v>0.130629</v>
      </c>
      <c r="AI80" s="102">
        <v>-5.9999999999999995E-4</v>
      </c>
    </row>
    <row r="81" spans="1:35" ht="15" customHeight="1">
      <c r="A81" s="96" t="s">
        <v>404</v>
      </c>
      <c r="B81" s="100" t="s">
        <v>385</v>
      </c>
      <c r="C81" s="108">
        <v>1.2774190000000001</v>
      </c>
      <c r="D81" s="108">
        <v>1.2929409999999999</v>
      </c>
      <c r="E81" s="108">
        <v>1.309023</v>
      </c>
      <c r="F81" s="108">
        <v>1.321509</v>
      </c>
      <c r="G81" s="108">
        <v>1.3312900000000001</v>
      </c>
      <c r="H81" s="108">
        <v>1.3427230000000001</v>
      </c>
      <c r="I81" s="108">
        <v>1.3557900000000001</v>
      </c>
      <c r="J81" s="108">
        <v>1.3681369999999999</v>
      </c>
      <c r="K81" s="108">
        <v>1.3801410000000001</v>
      </c>
      <c r="L81" s="108">
        <v>1.3928480000000001</v>
      </c>
      <c r="M81" s="108">
        <v>1.4067240000000001</v>
      </c>
      <c r="N81" s="108">
        <v>1.4205829999999999</v>
      </c>
      <c r="O81" s="108">
        <v>1.4351780000000001</v>
      </c>
      <c r="P81" s="108">
        <v>1.449832</v>
      </c>
      <c r="Q81" s="108">
        <v>1.464272</v>
      </c>
      <c r="R81" s="108">
        <v>1.4766490000000001</v>
      </c>
      <c r="S81" s="108">
        <v>1.4884630000000001</v>
      </c>
      <c r="T81" s="108">
        <v>1.5014019999999999</v>
      </c>
      <c r="U81" s="108">
        <v>1.5147889999999999</v>
      </c>
      <c r="V81" s="108">
        <v>1.528416</v>
      </c>
      <c r="W81" s="108">
        <v>1.5426770000000001</v>
      </c>
      <c r="X81" s="108">
        <v>1.5573269999999999</v>
      </c>
      <c r="Y81" s="108">
        <v>1.571836</v>
      </c>
      <c r="Z81" s="108">
        <v>1.586228</v>
      </c>
      <c r="AA81" s="108">
        <v>1.6011010000000001</v>
      </c>
      <c r="AB81" s="108">
        <v>1.6174539999999999</v>
      </c>
      <c r="AC81" s="108">
        <v>1.636085</v>
      </c>
      <c r="AD81" s="108">
        <v>1.656825</v>
      </c>
      <c r="AE81" s="108">
        <v>1.6786369999999999</v>
      </c>
      <c r="AF81" s="108">
        <v>1.702407</v>
      </c>
      <c r="AG81" s="108">
        <v>1.727231</v>
      </c>
      <c r="AH81" s="108">
        <v>1.7528760000000001</v>
      </c>
      <c r="AI81" s="102">
        <v>1.0259000000000001E-2</v>
      </c>
    </row>
    <row r="82" spans="1:35" ht="15" customHeight="1">
      <c r="A82" s="96" t="s">
        <v>405</v>
      </c>
      <c r="B82" s="100" t="s">
        <v>387</v>
      </c>
      <c r="C82" s="108">
        <v>0.245757</v>
      </c>
      <c r="D82" s="108">
        <v>0.25195600000000001</v>
      </c>
      <c r="E82" s="108">
        <v>0.24727399999999999</v>
      </c>
      <c r="F82" s="108">
        <v>0.24185499999999999</v>
      </c>
      <c r="G82" s="108">
        <v>0.23461799999999999</v>
      </c>
      <c r="H82" s="108">
        <v>0.22980800000000001</v>
      </c>
      <c r="I82" s="108">
        <v>0.22891800000000001</v>
      </c>
      <c r="J82" s="108">
        <v>0.228018</v>
      </c>
      <c r="K82" s="108">
        <v>0.227745</v>
      </c>
      <c r="L82" s="108">
        <v>0.22897000000000001</v>
      </c>
      <c r="M82" s="108">
        <v>0.22845399999999999</v>
      </c>
      <c r="N82" s="108">
        <v>0.228098</v>
      </c>
      <c r="O82" s="108">
        <v>0.22814899999999999</v>
      </c>
      <c r="P82" s="108">
        <v>0.22819700000000001</v>
      </c>
      <c r="Q82" s="108">
        <v>0.22825300000000001</v>
      </c>
      <c r="R82" s="108">
        <v>0.22831799999999999</v>
      </c>
      <c r="S82" s="108">
        <v>0.228408</v>
      </c>
      <c r="T82" s="108">
        <v>0.22850100000000001</v>
      </c>
      <c r="U82" s="108">
        <v>0.228635</v>
      </c>
      <c r="V82" s="108">
        <v>0.22875499999999999</v>
      </c>
      <c r="W82" s="108">
        <v>0.22888500000000001</v>
      </c>
      <c r="X82" s="108">
        <v>0.22899900000000001</v>
      </c>
      <c r="Y82" s="108">
        <v>0.22914799999999999</v>
      </c>
      <c r="Z82" s="108">
        <v>0.22929099999999999</v>
      </c>
      <c r="AA82" s="108">
        <v>0.22944500000000001</v>
      </c>
      <c r="AB82" s="108">
        <v>0.22960700000000001</v>
      </c>
      <c r="AC82" s="108">
        <v>0.22977500000000001</v>
      </c>
      <c r="AD82" s="108">
        <v>0.22994500000000001</v>
      </c>
      <c r="AE82" s="108">
        <v>0.23011400000000001</v>
      </c>
      <c r="AF82" s="108">
        <v>0.23028799999999999</v>
      </c>
      <c r="AG82" s="108">
        <v>0.230466</v>
      </c>
      <c r="AH82" s="108">
        <v>0.23064699999999999</v>
      </c>
      <c r="AI82" s="102">
        <v>-2.0449999999999999E-3</v>
      </c>
    </row>
    <row r="83" spans="1:35" ht="15" customHeight="1">
      <c r="A83" s="96" t="s">
        <v>406</v>
      </c>
      <c r="B83" s="100" t="s">
        <v>389</v>
      </c>
      <c r="C83" s="108">
        <v>6.2101000000000003E-2</v>
      </c>
      <c r="D83" s="108">
        <v>6.1879000000000003E-2</v>
      </c>
      <c r="E83" s="108">
        <v>6.1698999999999997E-2</v>
      </c>
      <c r="F83" s="108">
        <v>6.1485999999999999E-2</v>
      </c>
      <c r="G83" s="108">
        <v>6.1273000000000001E-2</v>
      </c>
      <c r="H83" s="108">
        <v>6.1046999999999997E-2</v>
      </c>
      <c r="I83" s="108">
        <v>6.0801000000000001E-2</v>
      </c>
      <c r="J83" s="108">
        <v>6.0561999999999998E-2</v>
      </c>
      <c r="K83" s="108">
        <v>6.0338999999999997E-2</v>
      </c>
      <c r="L83" s="108">
        <v>6.0145999999999998E-2</v>
      </c>
      <c r="M83" s="108">
        <v>5.9989000000000001E-2</v>
      </c>
      <c r="N83" s="108">
        <v>5.9838000000000002E-2</v>
      </c>
      <c r="O83" s="108">
        <v>5.9705000000000001E-2</v>
      </c>
      <c r="P83" s="108">
        <v>5.9584999999999999E-2</v>
      </c>
      <c r="Q83" s="108">
        <v>5.9469000000000001E-2</v>
      </c>
      <c r="R83" s="108">
        <v>5.9378E-2</v>
      </c>
      <c r="S83" s="108">
        <v>5.9305999999999998E-2</v>
      </c>
      <c r="T83" s="108">
        <v>5.9277000000000003E-2</v>
      </c>
      <c r="U83" s="108">
        <v>5.9264999999999998E-2</v>
      </c>
      <c r="V83" s="108">
        <v>5.9268000000000001E-2</v>
      </c>
      <c r="W83" s="108">
        <v>5.9288E-2</v>
      </c>
      <c r="X83" s="108">
        <v>5.9296000000000001E-2</v>
      </c>
      <c r="Y83" s="108">
        <v>5.9297999999999997E-2</v>
      </c>
      <c r="Z83" s="108">
        <v>5.9334999999999999E-2</v>
      </c>
      <c r="AA83" s="108">
        <v>5.9360999999999997E-2</v>
      </c>
      <c r="AB83" s="108">
        <v>5.9407000000000001E-2</v>
      </c>
      <c r="AC83" s="108">
        <v>5.9490000000000001E-2</v>
      </c>
      <c r="AD83" s="108">
        <v>5.9586E-2</v>
      </c>
      <c r="AE83" s="108">
        <v>5.9687999999999998E-2</v>
      </c>
      <c r="AF83" s="108">
        <v>5.9813999999999999E-2</v>
      </c>
      <c r="AG83" s="108">
        <v>5.9926E-2</v>
      </c>
      <c r="AH83" s="108">
        <v>6.0026999999999997E-2</v>
      </c>
      <c r="AI83" s="102">
        <v>-1.0950000000000001E-3</v>
      </c>
    </row>
    <row r="84" spans="1:35" ht="15" customHeight="1">
      <c r="A84" s="96" t="s">
        <v>407</v>
      </c>
      <c r="B84" s="100" t="s">
        <v>391</v>
      </c>
      <c r="C84" s="108">
        <v>0.31739299999999998</v>
      </c>
      <c r="D84" s="108">
        <v>0.31517099999999998</v>
      </c>
      <c r="E84" s="108">
        <v>0.33130700000000002</v>
      </c>
      <c r="F84" s="108">
        <v>0.33717799999999998</v>
      </c>
      <c r="G84" s="108">
        <v>0.34052199999999999</v>
      </c>
      <c r="H84" s="108">
        <v>0.34725099999999998</v>
      </c>
      <c r="I84" s="108">
        <v>0.35514699999999999</v>
      </c>
      <c r="J84" s="108">
        <v>0.35935600000000001</v>
      </c>
      <c r="K84" s="108">
        <v>0.357068</v>
      </c>
      <c r="L84" s="108">
        <v>0.35733500000000001</v>
      </c>
      <c r="M84" s="108">
        <v>0.36055799999999999</v>
      </c>
      <c r="N84" s="108">
        <v>0.36154199999999997</v>
      </c>
      <c r="O84" s="108">
        <v>0.36494100000000002</v>
      </c>
      <c r="P84" s="108">
        <v>0.36652099999999999</v>
      </c>
      <c r="Q84" s="108">
        <v>0.36658499999999999</v>
      </c>
      <c r="R84" s="108">
        <v>0.36730000000000002</v>
      </c>
      <c r="S84" s="108">
        <v>0.36870799999999998</v>
      </c>
      <c r="T84" s="108">
        <v>0.37387199999999998</v>
      </c>
      <c r="U84" s="108">
        <v>0.376363</v>
      </c>
      <c r="V84" s="108">
        <v>0.38012000000000001</v>
      </c>
      <c r="W84" s="108">
        <v>0.38538299999999998</v>
      </c>
      <c r="X84" s="108">
        <v>0.38880399999999998</v>
      </c>
      <c r="Y84" s="108">
        <v>0.39178000000000002</v>
      </c>
      <c r="Z84" s="108">
        <v>0.398781</v>
      </c>
      <c r="AA84" s="108">
        <v>0.40295999999999998</v>
      </c>
      <c r="AB84" s="108">
        <v>0.406918</v>
      </c>
      <c r="AC84" s="108">
        <v>0.41073599999999999</v>
      </c>
      <c r="AD84" s="108">
        <v>0.41542299999999999</v>
      </c>
      <c r="AE84" s="108">
        <v>0.419431</v>
      </c>
      <c r="AF84" s="108">
        <v>0.424151</v>
      </c>
      <c r="AG84" s="108">
        <v>0.42755599999999999</v>
      </c>
      <c r="AH84" s="108">
        <v>0.431008</v>
      </c>
      <c r="AI84" s="102">
        <v>9.9190000000000007E-3</v>
      </c>
    </row>
    <row r="85" spans="1:35" ht="15" customHeight="1">
      <c r="A85" s="96" t="s">
        <v>408</v>
      </c>
      <c r="B85" s="99" t="s">
        <v>393</v>
      </c>
      <c r="C85" s="109">
        <v>14.473433</v>
      </c>
      <c r="D85" s="109">
        <v>14.53084</v>
      </c>
      <c r="E85" s="109">
        <v>14.515177</v>
      </c>
      <c r="F85" s="109">
        <v>14.408682000000001</v>
      </c>
      <c r="G85" s="109">
        <v>14.284176</v>
      </c>
      <c r="H85" s="109">
        <v>14.113085</v>
      </c>
      <c r="I85" s="109">
        <v>13.944188</v>
      </c>
      <c r="J85" s="109">
        <v>13.801455000000001</v>
      </c>
      <c r="K85" s="109">
        <v>13.680749</v>
      </c>
      <c r="L85" s="109">
        <v>13.568763000000001</v>
      </c>
      <c r="M85" s="109">
        <v>13.462358</v>
      </c>
      <c r="N85" s="109">
        <v>13.368217</v>
      </c>
      <c r="O85" s="109">
        <v>13.305375</v>
      </c>
      <c r="P85" s="109">
        <v>13.229243</v>
      </c>
      <c r="Q85" s="109">
        <v>13.172801</v>
      </c>
      <c r="R85" s="109">
        <v>13.107445999999999</v>
      </c>
      <c r="S85" s="109">
        <v>13.048519000000001</v>
      </c>
      <c r="T85" s="109">
        <v>13.017054999999999</v>
      </c>
      <c r="U85" s="109">
        <v>12.995324999999999</v>
      </c>
      <c r="V85" s="109">
        <v>12.977034</v>
      </c>
      <c r="W85" s="109">
        <v>12.975856</v>
      </c>
      <c r="X85" s="109">
        <v>12.986323000000001</v>
      </c>
      <c r="Y85" s="109">
        <v>12.997332999999999</v>
      </c>
      <c r="Z85" s="109">
        <v>13.026218</v>
      </c>
      <c r="AA85" s="109">
        <v>13.060641</v>
      </c>
      <c r="AB85" s="109">
        <v>13.110025</v>
      </c>
      <c r="AC85" s="109">
        <v>13.173438000000001</v>
      </c>
      <c r="AD85" s="109">
        <v>13.26224</v>
      </c>
      <c r="AE85" s="109">
        <v>13.345319999999999</v>
      </c>
      <c r="AF85" s="109">
        <v>13.450161</v>
      </c>
      <c r="AG85" s="109">
        <v>13.563889</v>
      </c>
      <c r="AH85" s="109">
        <v>13.686009</v>
      </c>
      <c r="AI85" s="110">
        <v>-1.8029999999999999E-3</v>
      </c>
    </row>
    <row r="86" spans="1:35" ht="15" customHeight="1" thickBot="1"/>
    <row r="87" spans="1:35" ht="15" customHeight="1">
      <c r="B87" s="112" t="s">
        <v>409</v>
      </c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</row>
    <row r="88" spans="1:35" ht="15" customHeight="1">
      <c r="B88" s="111" t="s">
        <v>410</v>
      </c>
    </row>
    <row r="89" spans="1:35" ht="15" customHeight="1">
      <c r="B89" s="111" t="s">
        <v>411</v>
      </c>
    </row>
    <row r="90" spans="1:35" ht="15" customHeight="1">
      <c r="B90" s="111" t="s">
        <v>412</v>
      </c>
    </row>
    <row r="91" spans="1:35" ht="15" customHeight="1">
      <c r="B91" s="111" t="s">
        <v>413</v>
      </c>
    </row>
    <row r="92" spans="1:35" ht="15" customHeight="1">
      <c r="B92" s="111" t="s">
        <v>414</v>
      </c>
    </row>
    <row r="93" spans="1:35" ht="15" customHeight="1">
      <c r="B93" s="111" t="s">
        <v>415</v>
      </c>
    </row>
    <row r="94" spans="1:35" ht="15" customHeight="1">
      <c r="B94" s="111" t="s">
        <v>416</v>
      </c>
    </row>
    <row r="95" spans="1:35" ht="15" customHeight="1">
      <c r="B95" s="111" t="s">
        <v>417</v>
      </c>
    </row>
    <row r="96" spans="1:35" ht="15" customHeight="1">
      <c r="B96" s="111" t="s">
        <v>418</v>
      </c>
    </row>
    <row r="97" spans="2:2" ht="15" customHeight="1">
      <c r="B97" s="111" t="s">
        <v>419</v>
      </c>
    </row>
  </sheetData>
  <mergeCells count="1">
    <mergeCell ref="B87:AI87"/>
  </mergeCells>
  <pageMargins left="0.75" right="0.75" top="1" bottom="1" header="0.5" footer="0.5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67D83-20AB-4FAB-A0B4-0606C2D2E907}">
  <sheetPr>
    <tabColor rgb="FF1F497D"/>
  </sheetPr>
  <dimension ref="A1:H13"/>
  <sheetViews>
    <sheetView tabSelected="1" workbookViewId="0">
      <selection activeCell="C12" sqref="C12"/>
    </sheetView>
  </sheetViews>
  <sheetFormatPr defaultColWidth="9" defaultRowHeight="14.5"/>
  <cols>
    <col min="1" max="1" width="22.1796875" style="2" bestFit="1" customWidth="1"/>
    <col min="2" max="2" width="20.7265625" style="2" bestFit="1" customWidth="1"/>
    <col min="3" max="3" width="17.26953125" style="2" bestFit="1" customWidth="1"/>
    <col min="4" max="4" width="14.7265625" style="2" bestFit="1" customWidth="1"/>
    <col min="5" max="5" width="12.453125" style="2" bestFit="1" customWidth="1"/>
    <col min="6" max="6" width="19.26953125" style="2" bestFit="1" customWidth="1"/>
    <col min="7" max="7" width="10.81640625" style="2" bestFit="1" customWidth="1"/>
    <col min="8" max="8" width="15.81640625" style="2" bestFit="1" customWidth="1"/>
    <col min="9" max="16384" width="9" style="2"/>
  </cols>
  <sheetData>
    <row r="1" spans="1:8" ht="29">
      <c r="A1" s="26" t="s">
        <v>223</v>
      </c>
      <c r="B1" s="81" t="s">
        <v>1</v>
      </c>
      <c r="C1" s="81" t="s">
        <v>2</v>
      </c>
      <c r="D1" s="81" t="s">
        <v>3</v>
      </c>
      <c r="E1" s="81" t="s">
        <v>4</v>
      </c>
      <c r="F1" s="81" t="s">
        <v>5</v>
      </c>
      <c r="G1" s="81" t="s">
        <v>6</v>
      </c>
      <c r="H1" s="81" t="s">
        <v>7</v>
      </c>
    </row>
    <row r="2" spans="1:8">
      <c r="A2" s="2" t="s">
        <v>8</v>
      </c>
      <c r="B2" s="48">
        <f>Road!C42</f>
        <v>3.0396698208103967E-4</v>
      </c>
      <c r="C2" s="48">
        <f>Road!D42</f>
        <v>2.3957201310558667E-4</v>
      </c>
      <c r="D2" s="48">
        <f>Road!E42</f>
        <v>2.4836534211036528E-4</v>
      </c>
      <c r="E2" s="48">
        <f>Road!F42</f>
        <v>2.3887516512595359E-4</v>
      </c>
      <c r="F2" s="48">
        <f>Road!G42</f>
        <v>1.8402941893909386E-4</v>
      </c>
      <c r="G2" s="48">
        <f>Road!H42</f>
        <v>2.6963351337436545E-4</v>
      </c>
      <c r="H2" s="48">
        <f>Road!I42</f>
        <v>2.212283607775526E-4</v>
      </c>
    </row>
    <row r="3" spans="1:8">
      <c r="A3" s="2" t="s">
        <v>9</v>
      </c>
      <c r="B3" s="48">
        <f>Road!C43</f>
        <v>2.7692774003548483E-3</v>
      </c>
      <c r="C3" s="48">
        <f>Road!D43</f>
        <v>2.141719453609167E-3</v>
      </c>
      <c r="D3" s="48">
        <f>Road!E43</f>
        <v>2.2513573503928309E-3</v>
      </c>
      <c r="E3" s="48">
        <f>Road!F43</f>
        <v>2.3317845655879865E-3</v>
      </c>
      <c r="F3" s="48">
        <f>Road!G43</f>
        <v>1.668171498875807E-3</v>
      </c>
      <c r="G3" s="48">
        <f>Road!H43</f>
        <v>2.4104624469818738E-3</v>
      </c>
      <c r="H3" s="48">
        <f>Road!I43</f>
        <v>1.9777313627970783E-3</v>
      </c>
    </row>
    <row r="4" spans="1:8">
      <c r="A4" s="2" t="s">
        <v>10</v>
      </c>
      <c r="B4" s="48">
        <f>aircraft!C23</f>
        <v>0</v>
      </c>
      <c r="C4" s="48">
        <f>aircraft!D23</f>
        <v>0</v>
      </c>
      <c r="D4" s="48">
        <f>aircraft!E23</f>
        <v>0</v>
      </c>
      <c r="E4" s="48">
        <f>aircraft!F23</f>
        <v>6.3999198108760673E-3</v>
      </c>
      <c r="F4" s="48">
        <f>aircraft!G23</f>
        <v>0</v>
      </c>
      <c r="G4" s="48">
        <f>aircraft!H23</f>
        <v>0</v>
      </c>
      <c r="H4" s="48">
        <f>aircraft!I23</f>
        <v>0</v>
      </c>
    </row>
    <row r="5" spans="1:8">
      <c r="A5" s="2" t="s">
        <v>11</v>
      </c>
      <c r="B5" s="48">
        <f>rail!C22</f>
        <v>7.8030705230531052E-4</v>
      </c>
      <c r="C5" s="48">
        <f>rail!D22</f>
        <v>0</v>
      </c>
      <c r="D5" s="48">
        <f>rail!E22</f>
        <v>0</v>
      </c>
      <c r="E5" s="48">
        <f>rail!F22</f>
        <v>5.5294125429859176E-3</v>
      </c>
      <c r="F5" s="48">
        <f>rail!G22</f>
        <v>0</v>
      </c>
      <c r="G5" s="48">
        <f>rail!H22</f>
        <v>0</v>
      </c>
      <c r="H5" s="48">
        <f>rail!I22</f>
        <v>0</v>
      </c>
    </row>
    <row r="6" spans="1:8">
      <c r="A6" s="2" t="s">
        <v>12</v>
      </c>
      <c r="B6" s="48">
        <v>3.2293482418666772E-5</v>
      </c>
      <c r="C6" s="48">
        <v>0</v>
      </c>
      <c r="D6" s="48">
        <v>1.0049397002369564E-5</v>
      </c>
      <c r="E6" s="48">
        <v>1.0049397002369565E-5</v>
      </c>
      <c r="F6" s="48">
        <v>0</v>
      </c>
      <c r="G6" s="48">
        <v>0</v>
      </c>
      <c r="H6" s="48">
        <v>3.0148191007108693E-5</v>
      </c>
    </row>
    <row r="7" spans="1:8">
      <c r="A7" s="2" t="s">
        <v>13</v>
      </c>
      <c r="B7" s="48">
        <v>0</v>
      </c>
      <c r="C7" s="48">
        <v>0</v>
      </c>
      <c r="D7" s="48">
        <f>Motobikes!D18</f>
        <v>5.6334750108537641E-5</v>
      </c>
      <c r="E7" s="48">
        <v>0</v>
      </c>
      <c r="F7" s="48">
        <v>0</v>
      </c>
      <c r="G7" s="48">
        <v>0</v>
      </c>
      <c r="H7" s="48">
        <v>0</v>
      </c>
    </row>
    <row r="10" spans="1:8">
      <c r="B10" s="25"/>
      <c r="C10" s="25"/>
      <c r="D10" s="25"/>
      <c r="E10" s="46"/>
      <c r="F10" s="25"/>
      <c r="G10" s="25"/>
      <c r="H10" s="25"/>
    </row>
    <row r="11" spans="1:8">
      <c r="B11" s="25"/>
      <c r="C11" s="25"/>
      <c r="D11" s="25"/>
      <c r="E11" s="25"/>
      <c r="F11" s="25"/>
      <c r="G11" s="25"/>
      <c r="H11" s="25"/>
    </row>
    <row r="12" spans="1:8">
      <c r="B12" s="25"/>
      <c r="C12" s="25"/>
      <c r="D12" s="25"/>
      <c r="E12" s="25"/>
      <c r="F12" s="25"/>
      <c r="G12" s="25"/>
      <c r="H12" s="25"/>
    </row>
    <row r="13" spans="1:8">
      <c r="B13" s="25"/>
      <c r="C13" s="25"/>
      <c r="D13" s="25"/>
      <c r="E13" s="25"/>
      <c r="F13" s="25"/>
      <c r="G13" s="25"/>
      <c r="H13" s="25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9FB5-648C-4E52-AD9E-D750915002C8}">
  <sheetPr>
    <tabColor rgb="FF1F497D"/>
  </sheetPr>
  <dimension ref="A1:H10"/>
  <sheetViews>
    <sheetView workbookViewId="0">
      <selection activeCell="C13" sqref="C13"/>
    </sheetView>
  </sheetViews>
  <sheetFormatPr defaultColWidth="9" defaultRowHeight="14.5"/>
  <cols>
    <col min="1" max="1" width="21.453125" style="2" bestFit="1" customWidth="1"/>
    <col min="2" max="2" width="20.7265625" style="2" bestFit="1" customWidth="1"/>
    <col min="3" max="3" width="17.26953125" style="2" bestFit="1" customWidth="1"/>
    <col min="4" max="4" width="14.7265625" style="2" bestFit="1" customWidth="1"/>
    <col min="5" max="5" width="12.453125" style="2" bestFit="1" customWidth="1"/>
    <col min="6" max="6" width="19.26953125" style="2" bestFit="1" customWidth="1"/>
    <col min="7" max="7" width="10.81640625" style="2" bestFit="1" customWidth="1"/>
    <col min="8" max="8" width="15.81640625" style="2" bestFit="1" customWidth="1"/>
    <col min="9" max="16384" width="9" style="2"/>
  </cols>
  <sheetData>
    <row r="1" spans="1:8" ht="29">
      <c r="A1" s="26" t="s">
        <v>14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</row>
    <row r="2" spans="1:8">
      <c r="A2" s="2" t="s">
        <v>8</v>
      </c>
      <c r="B2" s="48">
        <f>Road!C44</f>
        <v>1.9185271653600656E-5</v>
      </c>
      <c r="C2" s="48">
        <f>Road!D44</f>
        <v>1.3762562068887589E-4</v>
      </c>
      <c r="D2" s="48">
        <f>Road!E44</f>
        <v>7.4066882935860471E-5</v>
      </c>
      <c r="E2" s="48">
        <f>Road!F44</f>
        <v>1.0749560153660953E-4</v>
      </c>
      <c r="F2" s="48">
        <f>Road!G44</f>
        <v>0</v>
      </c>
      <c r="G2" s="48">
        <f>Road!H44</f>
        <v>1.3753680882406556E-4</v>
      </c>
      <c r="H2" s="48">
        <f>Road!I44</f>
        <v>0</v>
      </c>
    </row>
    <row r="3" spans="1:8">
      <c r="A3" s="2" t="s">
        <v>9</v>
      </c>
      <c r="B3" s="48">
        <f>Road!C45</f>
        <v>1.5005628221864591E-3</v>
      </c>
      <c r="C3" s="48">
        <f>Road!D45</f>
        <v>0</v>
      </c>
      <c r="D3" s="48">
        <f>Road!E45</f>
        <v>5.7930902879829681E-3</v>
      </c>
      <c r="E3" s="48">
        <f>Road!F45</f>
        <v>9.0540086396237816E-3</v>
      </c>
      <c r="F3" s="48">
        <f>Road!G45</f>
        <v>0</v>
      </c>
      <c r="G3" s="48">
        <f>Road!H45</f>
        <v>1.0609092351245585E-2</v>
      </c>
      <c r="H3" s="48">
        <f>Road!I45</f>
        <v>0</v>
      </c>
    </row>
    <row r="4" spans="1:8">
      <c r="A4" s="2" t="s">
        <v>10</v>
      </c>
      <c r="B4" s="48">
        <f>aircraft!C24</f>
        <v>0</v>
      </c>
      <c r="C4" s="48">
        <f>aircraft!D24</f>
        <v>0</v>
      </c>
      <c r="D4" s="48">
        <f>aircraft!E24</f>
        <v>0</v>
      </c>
      <c r="E4" s="48">
        <f>aircraft!F24</f>
        <v>2.992789097910166E-2</v>
      </c>
      <c r="F4" s="48">
        <f>aircraft!G24</f>
        <v>0</v>
      </c>
      <c r="G4" s="48">
        <f>aircraft!H24</f>
        <v>0</v>
      </c>
      <c r="H4" s="48">
        <f>aircraft!I24</f>
        <v>0</v>
      </c>
    </row>
    <row r="5" spans="1:8">
      <c r="A5" s="2" t="s">
        <v>11</v>
      </c>
      <c r="B5" s="48">
        <f>rail!C23</f>
        <v>1.0021251453207708E-3</v>
      </c>
      <c r="C5" s="48">
        <f>rail!D23</f>
        <v>0</v>
      </c>
      <c r="D5" s="48">
        <f>rail!E23</f>
        <v>0</v>
      </c>
      <c r="E5" s="48">
        <f>rail!F23</f>
        <v>1.6108650602655154E-2</v>
      </c>
      <c r="F5" s="48">
        <f>rail!G23</f>
        <v>0</v>
      </c>
      <c r="G5" s="48">
        <f>rail!H23</f>
        <v>0</v>
      </c>
      <c r="H5" s="48">
        <f>rail!I23</f>
        <v>0</v>
      </c>
    </row>
    <row r="6" spans="1:8">
      <c r="A6" s="2" t="s">
        <v>12</v>
      </c>
      <c r="B6" s="48">
        <v>1.5467626362604087E-2</v>
      </c>
      <c r="C6" s="48">
        <v>4.813365E-3</v>
      </c>
      <c r="D6" s="48">
        <v>4.813365E-3</v>
      </c>
      <c r="E6" s="91">
        <v>4.813365E-3</v>
      </c>
      <c r="F6" s="48">
        <v>0</v>
      </c>
      <c r="G6" s="48">
        <v>0</v>
      </c>
      <c r="H6" s="48">
        <v>1.4440094999999998E-2</v>
      </c>
    </row>
    <row r="7" spans="1:8">
      <c r="A7" s="2" t="s">
        <v>13</v>
      </c>
      <c r="B7" s="48">
        <v>0</v>
      </c>
      <c r="C7" s="48">
        <v>0</v>
      </c>
      <c r="D7" s="48">
        <f>Motobikes!D19</f>
        <v>5.6334750108537641E-5</v>
      </c>
      <c r="E7" s="48">
        <v>0</v>
      </c>
      <c r="F7" s="48">
        <v>0</v>
      </c>
      <c r="G7" s="48">
        <v>0</v>
      </c>
      <c r="H7" s="48">
        <v>0</v>
      </c>
    </row>
    <row r="10" spans="1:8">
      <c r="B10" s="46"/>
      <c r="C10" s="25"/>
      <c r="D10" s="25"/>
      <c r="E10" s="25"/>
      <c r="F10" s="25"/>
      <c r="G10" s="25"/>
      <c r="H10" s="2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BA02-EC96-446A-B15C-CEFA31297BE9}">
  <dimension ref="A1:H21"/>
  <sheetViews>
    <sheetView workbookViewId="0">
      <selection sqref="A1:H7"/>
    </sheetView>
  </sheetViews>
  <sheetFormatPr defaultColWidth="9" defaultRowHeight="14.5"/>
  <cols>
    <col min="1" max="1" width="16.81640625" style="2" customWidth="1"/>
    <col min="2" max="2" width="24.54296875" style="2" customWidth="1"/>
    <col min="3" max="3" width="20.81640625" style="2" customWidth="1"/>
    <col min="4" max="4" width="18.26953125" style="2" customWidth="1"/>
    <col min="5" max="5" width="17.1796875" style="2" customWidth="1"/>
    <col min="6" max="8" width="23.26953125" style="2" customWidth="1"/>
    <col min="9" max="9" width="10" style="2" bestFit="1" customWidth="1"/>
    <col min="10" max="10" width="14.26953125" style="2" bestFit="1" customWidth="1"/>
    <col min="11" max="16384" width="9" style="2"/>
  </cols>
  <sheetData>
    <row r="1" spans="1:8" ht="29">
      <c r="A1" s="17" t="s">
        <v>196</v>
      </c>
      <c r="B1" s="18" t="s">
        <v>197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8</v>
      </c>
      <c r="B2" s="20">
        <v>63750.17917891738</v>
      </c>
      <c r="C2" s="20">
        <v>26529.653513907131</v>
      </c>
      <c r="D2" s="20">
        <v>7863874.8584673926</v>
      </c>
      <c r="E2" s="20">
        <v>4673131.4869109076</v>
      </c>
      <c r="F2" s="20">
        <v>363483.18862196186</v>
      </c>
      <c r="G2" s="20">
        <v>1352441.2970028589</v>
      </c>
      <c r="H2" s="20">
        <v>3651.0147234652754</v>
      </c>
    </row>
    <row r="3" spans="1:8">
      <c r="A3" s="19" t="s">
        <v>9</v>
      </c>
      <c r="B3" s="20">
        <v>25003.820821082623</v>
      </c>
      <c r="C3" s="20">
        <v>10353.088786529765</v>
      </c>
      <c r="D3" s="20">
        <v>3068845.0029395702</v>
      </c>
      <c r="E3" s="20">
        <v>1823670.4512463559</v>
      </c>
      <c r="F3" s="20">
        <v>141847.82783693049</v>
      </c>
      <c r="G3" s="20">
        <v>527784.68512979639</v>
      </c>
      <c r="H3" s="20">
        <v>1424.7935644221143</v>
      </c>
    </row>
    <row r="4" spans="1:8">
      <c r="A4" s="19" t="s">
        <v>10</v>
      </c>
      <c r="B4" s="20">
        <v>0</v>
      </c>
      <c r="C4" s="20">
        <v>0</v>
      </c>
      <c r="D4" s="20">
        <v>0</v>
      </c>
      <c r="E4" s="20">
        <v>822</v>
      </c>
      <c r="F4" s="20">
        <v>0</v>
      </c>
      <c r="G4" s="20">
        <v>0</v>
      </c>
      <c r="H4" s="20">
        <v>0</v>
      </c>
    </row>
    <row r="5" spans="1:8">
      <c r="A5" s="21" t="s">
        <v>11</v>
      </c>
      <c r="B5" s="20">
        <v>1046.875</v>
      </c>
      <c r="C5" s="20">
        <v>0</v>
      </c>
      <c r="D5" s="20">
        <v>0</v>
      </c>
      <c r="E5" s="20">
        <v>669.83333333333326</v>
      </c>
      <c r="F5" s="20">
        <v>0</v>
      </c>
      <c r="G5" s="20">
        <v>0</v>
      </c>
      <c r="H5" s="20">
        <v>0</v>
      </c>
    </row>
    <row r="6" spans="1:8">
      <c r="A6" s="21" t="s">
        <v>12</v>
      </c>
      <c r="B6" s="20">
        <v>0</v>
      </c>
      <c r="C6" s="20">
        <v>0</v>
      </c>
      <c r="D6" s="20">
        <v>0.4823245691429916</v>
      </c>
      <c r="E6" s="20">
        <v>328</v>
      </c>
      <c r="F6" s="20">
        <v>0</v>
      </c>
      <c r="G6" s="20">
        <v>0.19292982765719663</v>
      </c>
      <c r="H6" s="20">
        <v>0</v>
      </c>
    </row>
    <row r="7" spans="1:8">
      <c r="A7" s="19" t="s">
        <v>13</v>
      </c>
      <c r="B7" s="20">
        <v>0</v>
      </c>
      <c r="C7" s="20">
        <v>0</v>
      </c>
      <c r="D7" s="20">
        <v>256111</v>
      </c>
      <c r="E7" s="20">
        <v>0</v>
      </c>
      <c r="F7" s="20">
        <v>0</v>
      </c>
      <c r="G7" s="20">
        <v>0</v>
      </c>
      <c r="H7" s="20">
        <v>0</v>
      </c>
    </row>
    <row r="8" spans="1:8">
      <c r="B8" s="22"/>
      <c r="C8" s="22"/>
    </row>
    <row r="9" spans="1:8">
      <c r="A9" s="3"/>
      <c r="B9" s="23"/>
      <c r="C9" s="23"/>
      <c r="D9" s="23"/>
      <c r="E9" s="23"/>
      <c r="F9" s="23"/>
      <c r="G9" s="23"/>
      <c r="H9" s="23"/>
    </row>
    <row r="10" spans="1:8">
      <c r="A10" s="3"/>
      <c r="B10" s="24"/>
      <c r="C10" s="24"/>
      <c r="D10" s="24"/>
      <c r="E10" s="24"/>
      <c r="F10" s="24"/>
      <c r="G10" s="24"/>
      <c r="H10" s="24"/>
    </row>
    <row r="11" spans="1:8">
      <c r="A11" s="3"/>
      <c r="B11" s="24"/>
      <c r="C11" s="24"/>
      <c r="D11" s="24"/>
      <c r="E11" s="24"/>
      <c r="F11" s="24"/>
      <c r="G11" s="24"/>
      <c r="H11" s="24"/>
    </row>
    <row r="12" spans="1:8">
      <c r="A12" s="3"/>
      <c r="B12" s="24"/>
      <c r="C12" s="24"/>
      <c r="D12" s="24"/>
      <c r="E12" s="24"/>
      <c r="F12" s="24"/>
      <c r="G12" s="24"/>
      <c r="H12" s="24"/>
    </row>
    <row r="13" spans="1:8">
      <c r="A13" s="3"/>
      <c r="B13" s="24"/>
      <c r="C13" s="24"/>
      <c r="D13" s="24"/>
      <c r="E13" s="24"/>
      <c r="F13" s="24"/>
      <c r="G13" s="24"/>
      <c r="H13" s="24"/>
    </row>
    <row r="14" spans="1:8">
      <c r="A14" s="3"/>
      <c r="B14" s="24"/>
      <c r="C14" s="24"/>
      <c r="D14" s="24"/>
      <c r="E14" s="24"/>
      <c r="F14" s="24"/>
      <c r="G14" s="24"/>
      <c r="H14" s="24"/>
    </row>
    <row r="15" spans="1:8">
      <c r="A15" s="3"/>
      <c r="B15" s="24"/>
      <c r="C15" s="24"/>
      <c r="D15" s="24"/>
      <c r="E15" s="24"/>
      <c r="F15" s="24"/>
      <c r="G15" s="24"/>
      <c r="H15" s="24"/>
    </row>
    <row r="17" spans="2:8">
      <c r="B17" s="25"/>
      <c r="C17" s="25"/>
      <c r="D17" s="25"/>
      <c r="E17" s="25"/>
      <c r="F17" s="25"/>
      <c r="G17" s="25"/>
      <c r="H17" s="25"/>
    </row>
    <row r="18" spans="2:8">
      <c r="B18" s="25"/>
      <c r="C18" s="25"/>
      <c r="D18" s="25"/>
      <c r="E18" s="25"/>
      <c r="F18" s="25"/>
      <c r="G18" s="25"/>
      <c r="H18" s="25"/>
    </row>
    <row r="19" spans="2:8">
      <c r="B19" s="25"/>
      <c r="C19" s="25"/>
      <c r="D19" s="25"/>
      <c r="E19" s="25"/>
      <c r="F19" s="25"/>
      <c r="G19" s="25"/>
      <c r="H19" s="25"/>
    </row>
    <row r="20" spans="2:8">
      <c r="B20" s="25"/>
      <c r="C20" s="25"/>
      <c r="D20" s="25"/>
      <c r="E20" s="25"/>
      <c r="F20" s="25"/>
      <c r="G20" s="25"/>
      <c r="H20" s="25"/>
    </row>
    <row r="21" spans="2:8">
      <c r="B21" s="25"/>
      <c r="C21" s="25"/>
      <c r="D21" s="25"/>
      <c r="E21" s="25"/>
      <c r="F21" s="25"/>
      <c r="G21" s="25"/>
      <c r="H21" s="2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3DCD-8FDE-471C-B6D0-7DB36A9716D9}">
  <dimension ref="A1:H15"/>
  <sheetViews>
    <sheetView workbookViewId="0">
      <selection activeCell="C21" sqref="C21"/>
    </sheetView>
  </sheetViews>
  <sheetFormatPr defaultColWidth="9" defaultRowHeight="14.5"/>
  <cols>
    <col min="1" max="1" width="16.81640625" style="2" customWidth="1"/>
    <col min="2" max="2" width="24.54296875" style="2" customWidth="1"/>
    <col min="3" max="3" width="20.81640625" style="2" customWidth="1"/>
    <col min="4" max="4" width="18.26953125" style="2" customWidth="1"/>
    <col min="5" max="5" width="17.1796875" style="2" customWidth="1"/>
    <col min="6" max="8" width="23.26953125" style="2" customWidth="1"/>
    <col min="9" max="9" width="10" style="2" bestFit="1" customWidth="1"/>
    <col min="10" max="10" width="14.26953125" style="2" bestFit="1" customWidth="1"/>
    <col min="11" max="16384" width="9" style="2"/>
  </cols>
  <sheetData>
    <row r="1" spans="1:8" ht="29">
      <c r="A1" s="17" t="s">
        <v>196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spans="1:8">
      <c r="A2" s="19" t="s">
        <v>8</v>
      </c>
      <c r="B2" s="20">
        <v>907.7514621547972</v>
      </c>
      <c r="C2" s="20">
        <v>1217</v>
      </c>
      <c r="D2" s="20">
        <v>9802.0001098141292</v>
      </c>
      <c r="E2" s="20">
        <v>2691698.325326392</v>
      </c>
      <c r="F2" s="20">
        <v>0</v>
      </c>
      <c r="G2" s="20">
        <v>95017.558547199747</v>
      </c>
      <c r="H2" s="20">
        <v>0</v>
      </c>
    </row>
    <row r="3" spans="1:8">
      <c r="A3" s="19" t="s">
        <v>9</v>
      </c>
      <c r="B3" s="20">
        <v>256.24853784520275</v>
      </c>
      <c r="C3" s="20">
        <v>0</v>
      </c>
      <c r="D3" s="20">
        <v>2766.9998901858708</v>
      </c>
      <c r="E3" s="20">
        <v>759837.67467360804</v>
      </c>
      <c r="F3" s="20">
        <v>0</v>
      </c>
      <c r="G3" s="20">
        <v>26822.441452800264</v>
      </c>
      <c r="H3" s="20">
        <v>0</v>
      </c>
    </row>
    <row r="4" spans="1:8">
      <c r="A4" s="19" t="s">
        <v>10</v>
      </c>
      <c r="B4" s="20">
        <v>0</v>
      </c>
      <c r="C4" s="20">
        <v>0</v>
      </c>
      <c r="D4" s="20">
        <v>0</v>
      </c>
      <c r="E4" s="20">
        <v>36</v>
      </c>
      <c r="F4" s="20">
        <v>0</v>
      </c>
      <c r="G4" s="20">
        <v>0</v>
      </c>
      <c r="H4" s="20">
        <v>0</v>
      </c>
    </row>
    <row r="5" spans="1:8">
      <c r="A5" s="21" t="s">
        <v>11</v>
      </c>
      <c r="B5" s="20">
        <v>87.5</v>
      </c>
      <c r="C5" s="20">
        <v>0</v>
      </c>
      <c r="D5" s="20">
        <v>0</v>
      </c>
      <c r="E5" s="20">
        <v>127</v>
      </c>
      <c r="F5" s="20">
        <v>0</v>
      </c>
      <c r="G5" s="20">
        <v>0</v>
      </c>
      <c r="H5" s="20">
        <v>0</v>
      </c>
    </row>
    <row r="6" spans="1:8">
      <c r="A6" s="21" t="s">
        <v>12</v>
      </c>
      <c r="B6" s="20">
        <v>0</v>
      </c>
      <c r="C6" s="20">
        <v>0</v>
      </c>
      <c r="D6" s="20">
        <v>2.0689959414152108</v>
      </c>
      <c r="E6" s="20">
        <v>1404.1034056820188</v>
      </c>
      <c r="F6" s="20">
        <v>0</v>
      </c>
      <c r="G6" s="20">
        <v>0.82759837656608437</v>
      </c>
      <c r="H6" s="20">
        <v>0</v>
      </c>
    </row>
    <row r="7" spans="1:8">
      <c r="A7" s="19" t="s">
        <v>13</v>
      </c>
      <c r="B7" s="20">
        <v>0</v>
      </c>
      <c r="C7" s="20">
        <v>0</v>
      </c>
      <c r="D7" s="20">
        <v>1980784</v>
      </c>
      <c r="E7" s="20">
        <v>0</v>
      </c>
      <c r="F7" s="20">
        <v>0</v>
      </c>
      <c r="G7" s="20">
        <v>0</v>
      </c>
      <c r="H7" s="20">
        <v>0</v>
      </c>
    </row>
    <row r="8" spans="1:8">
      <c r="B8" s="22"/>
      <c r="C8" s="22"/>
      <c r="D8" s="22"/>
      <c r="E8" s="22"/>
      <c r="F8" s="22"/>
      <c r="G8" s="22"/>
      <c r="H8" s="22"/>
    </row>
    <row r="9" spans="1:8">
      <c r="A9" s="19"/>
      <c r="B9" s="3"/>
      <c r="C9" s="3"/>
      <c r="D9" s="3"/>
      <c r="E9" s="3"/>
      <c r="F9" s="3"/>
      <c r="G9" s="3"/>
      <c r="H9" s="3"/>
    </row>
    <row r="10" spans="1:8">
      <c r="A10" s="3"/>
    </row>
    <row r="11" spans="1:8">
      <c r="A11" s="3"/>
    </row>
    <row r="12" spans="1:8">
      <c r="A12" s="3"/>
    </row>
    <row r="13" spans="1:8">
      <c r="A13" s="3"/>
    </row>
    <row r="14" spans="1:8">
      <c r="A14" s="3"/>
    </row>
    <row r="15" spans="1:8">
      <c r="A15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E945-FB81-4D0F-831D-87C54D22CEE1}">
  <dimension ref="A1:AK7"/>
  <sheetViews>
    <sheetView workbookViewId="0">
      <selection activeCell="G28" sqref="G28"/>
    </sheetView>
  </sheetViews>
  <sheetFormatPr defaultColWidth="9" defaultRowHeight="14.5"/>
  <cols>
    <col min="1" max="1" width="13.1796875" style="2" customWidth="1"/>
    <col min="2" max="2" width="8.7265625" style="2" customWidth="1"/>
    <col min="3" max="16384" width="9" style="2"/>
  </cols>
  <sheetData>
    <row r="1" spans="1:37" ht="43.5">
      <c r="A1" s="26" t="s">
        <v>198</v>
      </c>
      <c r="B1" s="27">
        <v>2015</v>
      </c>
      <c r="C1" s="28">
        <v>2016</v>
      </c>
      <c r="D1" s="27">
        <v>2017</v>
      </c>
      <c r="E1" s="28">
        <v>2018</v>
      </c>
      <c r="F1" s="27">
        <v>2019</v>
      </c>
      <c r="G1" s="28">
        <v>2020</v>
      </c>
      <c r="H1" s="27">
        <v>2021</v>
      </c>
      <c r="I1" s="28">
        <v>2022</v>
      </c>
      <c r="J1" s="27">
        <v>2023</v>
      </c>
      <c r="K1" s="28">
        <v>2024</v>
      </c>
      <c r="L1" s="27">
        <v>2025</v>
      </c>
      <c r="M1" s="28">
        <v>2026</v>
      </c>
      <c r="N1" s="27">
        <v>2027</v>
      </c>
      <c r="O1" s="28">
        <v>2028</v>
      </c>
      <c r="P1" s="27">
        <v>2029</v>
      </c>
      <c r="Q1" s="28">
        <v>2030</v>
      </c>
      <c r="R1" s="27">
        <v>2031</v>
      </c>
      <c r="S1" s="28">
        <v>2032</v>
      </c>
      <c r="T1" s="27">
        <v>2033</v>
      </c>
      <c r="U1" s="28">
        <v>2034</v>
      </c>
      <c r="V1" s="27">
        <v>2035</v>
      </c>
      <c r="W1" s="28">
        <v>2036</v>
      </c>
      <c r="X1" s="27">
        <v>2037</v>
      </c>
      <c r="Y1" s="28">
        <v>2038</v>
      </c>
      <c r="Z1" s="27">
        <v>2039</v>
      </c>
      <c r="AA1" s="28">
        <v>2040</v>
      </c>
      <c r="AB1" s="27">
        <v>2041</v>
      </c>
      <c r="AC1" s="28">
        <v>2042</v>
      </c>
      <c r="AD1" s="27">
        <v>2043</v>
      </c>
      <c r="AE1" s="28">
        <v>2044</v>
      </c>
      <c r="AF1" s="27">
        <v>2045</v>
      </c>
      <c r="AG1" s="28">
        <v>2046</v>
      </c>
      <c r="AH1" s="27">
        <v>2047</v>
      </c>
      <c r="AI1" s="28">
        <v>2048</v>
      </c>
      <c r="AJ1" s="27">
        <v>2049</v>
      </c>
      <c r="AK1" s="28">
        <v>2050</v>
      </c>
    </row>
    <row r="2" spans="1:37">
      <c r="A2" s="28" t="s">
        <v>8</v>
      </c>
      <c r="B2" s="29">
        <v>1.404094416519162</v>
      </c>
      <c r="C2" s="29">
        <v>1.404094416519162</v>
      </c>
      <c r="D2" s="29">
        <v>1.404094416519162</v>
      </c>
      <c r="E2" s="29">
        <v>1.404094416519162</v>
      </c>
      <c r="F2" s="29">
        <v>1.404094416519162</v>
      </c>
      <c r="G2" s="29">
        <v>1.404094416519162</v>
      </c>
      <c r="H2" s="29">
        <v>1.404094416519162</v>
      </c>
      <c r="I2" s="29">
        <v>1.404094416519162</v>
      </c>
      <c r="J2" s="29">
        <v>1.404094416519162</v>
      </c>
      <c r="K2" s="29">
        <v>1.404094416519162</v>
      </c>
      <c r="L2" s="29">
        <v>1.404094416519162</v>
      </c>
      <c r="M2" s="29">
        <v>1.404094416519162</v>
      </c>
      <c r="N2" s="29">
        <v>1.404094416519162</v>
      </c>
      <c r="O2" s="29">
        <v>1.404094416519162</v>
      </c>
      <c r="P2" s="29">
        <v>1.404094416519162</v>
      </c>
      <c r="Q2" s="29">
        <v>1.404094416519162</v>
      </c>
      <c r="R2" s="29">
        <v>1.404094416519162</v>
      </c>
      <c r="S2" s="29">
        <v>1.404094416519162</v>
      </c>
      <c r="T2" s="29">
        <v>1.404094416519162</v>
      </c>
      <c r="U2" s="29">
        <v>1.404094416519162</v>
      </c>
      <c r="V2" s="29">
        <v>1.404094416519162</v>
      </c>
      <c r="W2" s="29">
        <v>1.404094416519162</v>
      </c>
      <c r="X2" s="29">
        <v>1.404094416519162</v>
      </c>
      <c r="Y2" s="29">
        <v>1.404094416519162</v>
      </c>
      <c r="Z2" s="29">
        <v>1.404094416519162</v>
      </c>
      <c r="AA2" s="29">
        <v>1.404094416519162</v>
      </c>
      <c r="AB2" s="29">
        <v>1.404094416519162</v>
      </c>
      <c r="AC2" s="29">
        <v>1.404094416519162</v>
      </c>
      <c r="AD2" s="29">
        <v>1.404094416519162</v>
      </c>
      <c r="AE2" s="29">
        <v>1.404094416519162</v>
      </c>
      <c r="AF2" s="29">
        <v>1.404094416519162</v>
      </c>
      <c r="AG2" s="29">
        <v>1.404094416519162</v>
      </c>
      <c r="AH2" s="29">
        <v>1.404094416519162</v>
      </c>
      <c r="AI2" s="29">
        <v>1.404094416519162</v>
      </c>
      <c r="AJ2" s="29">
        <v>1.404094416519162</v>
      </c>
      <c r="AK2" s="29">
        <v>1.404094416519162</v>
      </c>
    </row>
    <row r="3" spans="1:37">
      <c r="A3" s="28" t="s">
        <v>9</v>
      </c>
      <c r="B3" s="30">
        <v>14.731070293267342</v>
      </c>
      <c r="C3" s="29">
        <v>14.731070293267342</v>
      </c>
      <c r="D3" s="29">
        <v>14.731070293267342</v>
      </c>
      <c r="E3" s="29">
        <v>14.731070293267342</v>
      </c>
      <c r="F3" s="29">
        <v>14.731070293267342</v>
      </c>
      <c r="G3" s="29">
        <v>14.731070293267342</v>
      </c>
      <c r="H3" s="29">
        <v>14.731070293267342</v>
      </c>
      <c r="I3" s="29">
        <v>14.731070293267342</v>
      </c>
      <c r="J3" s="29">
        <v>14.731070293267342</v>
      </c>
      <c r="K3" s="29">
        <v>14.731070293267342</v>
      </c>
      <c r="L3" s="29">
        <v>14.731070293267342</v>
      </c>
      <c r="M3" s="29">
        <v>14.731070293267342</v>
      </c>
      <c r="N3" s="29">
        <v>14.731070293267342</v>
      </c>
      <c r="O3" s="29">
        <v>14.731070293267342</v>
      </c>
      <c r="P3" s="29">
        <v>14.731070293267342</v>
      </c>
      <c r="Q3" s="29">
        <v>14.731070293267342</v>
      </c>
      <c r="R3" s="29">
        <v>14.731070293267342</v>
      </c>
      <c r="S3" s="29">
        <v>14.731070293267342</v>
      </c>
      <c r="T3" s="29">
        <v>14.731070293267342</v>
      </c>
      <c r="U3" s="29">
        <v>14.731070293267342</v>
      </c>
      <c r="V3" s="29">
        <v>14.731070293267342</v>
      </c>
      <c r="W3" s="29">
        <v>14.731070293267342</v>
      </c>
      <c r="X3" s="29">
        <v>14.731070293267342</v>
      </c>
      <c r="Y3" s="29">
        <v>14.731070293267342</v>
      </c>
      <c r="Z3" s="29">
        <v>14.731070293267342</v>
      </c>
      <c r="AA3" s="29">
        <v>14.731070293267342</v>
      </c>
      <c r="AB3" s="29">
        <v>14.731070293267342</v>
      </c>
      <c r="AC3" s="29">
        <v>14.731070293267342</v>
      </c>
      <c r="AD3" s="29">
        <v>14.731070293267342</v>
      </c>
      <c r="AE3" s="29">
        <v>14.731070293267342</v>
      </c>
      <c r="AF3" s="29">
        <v>14.731070293267342</v>
      </c>
      <c r="AG3" s="29">
        <v>14.731070293267342</v>
      </c>
      <c r="AH3" s="29">
        <v>14.731070293267342</v>
      </c>
      <c r="AI3" s="29">
        <v>14.731070293267342</v>
      </c>
      <c r="AJ3" s="29">
        <v>14.731070293267342</v>
      </c>
      <c r="AK3" s="29">
        <v>14.731070293267342</v>
      </c>
    </row>
    <row r="4" spans="1:37">
      <c r="A4" s="28" t="s">
        <v>10</v>
      </c>
      <c r="B4" s="30">
        <v>155.72981935122084</v>
      </c>
      <c r="C4" s="29">
        <v>155.72981935122084</v>
      </c>
      <c r="D4" s="29">
        <v>155.72981935122084</v>
      </c>
      <c r="E4" s="29">
        <v>155.72981935122084</v>
      </c>
      <c r="F4" s="29">
        <v>155.72981935122084</v>
      </c>
      <c r="G4" s="29">
        <v>155.72981935122084</v>
      </c>
      <c r="H4" s="29">
        <v>155.72981935122084</v>
      </c>
      <c r="I4" s="29">
        <v>155.72981935122084</v>
      </c>
      <c r="J4" s="29">
        <v>155.72981935122084</v>
      </c>
      <c r="K4" s="29">
        <v>155.72981935122084</v>
      </c>
      <c r="L4" s="29">
        <v>155.72981935122084</v>
      </c>
      <c r="M4" s="29">
        <v>155.72981935122084</v>
      </c>
      <c r="N4" s="29">
        <v>155.72981935122084</v>
      </c>
      <c r="O4" s="29">
        <v>155.72981935122084</v>
      </c>
      <c r="P4" s="29">
        <v>155.72981935122084</v>
      </c>
      <c r="Q4" s="29">
        <v>155.72981935122084</v>
      </c>
      <c r="R4" s="29">
        <v>155.72981935122084</v>
      </c>
      <c r="S4" s="29">
        <v>155.72981935122084</v>
      </c>
      <c r="T4" s="29">
        <v>155.72981935122084</v>
      </c>
      <c r="U4" s="29">
        <v>155.72981935122084</v>
      </c>
      <c r="V4" s="29">
        <v>155.72981935122084</v>
      </c>
      <c r="W4" s="29">
        <v>155.72981935122084</v>
      </c>
      <c r="X4" s="29">
        <v>155.72981935122084</v>
      </c>
      <c r="Y4" s="29">
        <v>155.72981935122084</v>
      </c>
      <c r="Z4" s="29">
        <v>155.72981935122084</v>
      </c>
      <c r="AA4" s="29">
        <v>155.72981935122084</v>
      </c>
      <c r="AB4" s="29">
        <v>155.72981935122084</v>
      </c>
      <c r="AC4" s="29">
        <v>155.72981935122084</v>
      </c>
      <c r="AD4" s="29">
        <v>155.72981935122084</v>
      </c>
      <c r="AE4" s="29">
        <v>155.72981935122084</v>
      </c>
      <c r="AF4" s="29">
        <v>155.72981935122084</v>
      </c>
      <c r="AG4" s="29">
        <v>155.72981935122084</v>
      </c>
      <c r="AH4" s="29">
        <v>155.72981935122084</v>
      </c>
      <c r="AI4" s="29">
        <v>155.72981935122084</v>
      </c>
      <c r="AJ4" s="29">
        <v>155.72981935122084</v>
      </c>
      <c r="AK4" s="29">
        <v>155.72981935122084</v>
      </c>
    </row>
    <row r="5" spans="1:37">
      <c r="A5" s="28" t="s">
        <v>11</v>
      </c>
      <c r="B5" s="30">
        <v>382.85954795395736</v>
      </c>
      <c r="C5" s="29">
        <v>382.85954795395736</v>
      </c>
      <c r="D5" s="29">
        <v>382.85954795395736</v>
      </c>
      <c r="E5" s="29">
        <v>382.85954795395736</v>
      </c>
      <c r="F5" s="29">
        <v>382.85954795395736</v>
      </c>
      <c r="G5" s="29">
        <v>382.85954795395736</v>
      </c>
      <c r="H5" s="29">
        <v>382.85954795395736</v>
      </c>
      <c r="I5" s="29">
        <v>382.85954795395736</v>
      </c>
      <c r="J5" s="29">
        <v>382.85954795395736</v>
      </c>
      <c r="K5" s="29">
        <v>382.85954795395736</v>
      </c>
      <c r="L5" s="29">
        <v>382.85954795395736</v>
      </c>
      <c r="M5" s="29">
        <v>382.85954795395736</v>
      </c>
      <c r="N5" s="29">
        <v>382.85954795395736</v>
      </c>
      <c r="O5" s="29">
        <v>382.85954795395736</v>
      </c>
      <c r="P5" s="29">
        <v>382.85954795395736</v>
      </c>
      <c r="Q5" s="29">
        <v>382.85954795395736</v>
      </c>
      <c r="R5" s="29">
        <v>382.85954795395736</v>
      </c>
      <c r="S5" s="29">
        <v>382.85954795395736</v>
      </c>
      <c r="T5" s="29">
        <v>382.85954795395736</v>
      </c>
      <c r="U5" s="29">
        <v>382.85954795395736</v>
      </c>
      <c r="V5" s="29">
        <v>382.85954795395736</v>
      </c>
      <c r="W5" s="29">
        <v>382.85954795395736</v>
      </c>
      <c r="X5" s="29">
        <v>382.85954795395736</v>
      </c>
      <c r="Y5" s="29">
        <v>382.85954795395736</v>
      </c>
      <c r="Z5" s="29">
        <v>382.85954795395736</v>
      </c>
      <c r="AA5" s="29">
        <v>382.85954795395736</v>
      </c>
      <c r="AB5" s="29">
        <v>382.85954795395736</v>
      </c>
      <c r="AC5" s="29">
        <v>382.85954795395736</v>
      </c>
      <c r="AD5" s="29">
        <v>382.85954795395736</v>
      </c>
      <c r="AE5" s="29">
        <v>382.85954795395736</v>
      </c>
      <c r="AF5" s="29">
        <v>382.85954795395736</v>
      </c>
      <c r="AG5" s="29">
        <v>382.85954795395736</v>
      </c>
      <c r="AH5" s="29">
        <v>382.85954795395736</v>
      </c>
      <c r="AI5" s="29">
        <v>382.85954795395736</v>
      </c>
      <c r="AJ5" s="29">
        <v>382.85954795395736</v>
      </c>
      <c r="AK5" s="29">
        <v>382.85954795395736</v>
      </c>
    </row>
    <row r="6" spans="1:37">
      <c r="A6" s="31" t="s">
        <v>12</v>
      </c>
      <c r="B6" s="29">
        <v>337.61417769892506</v>
      </c>
      <c r="C6" s="29">
        <v>337.61417769892506</v>
      </c>
      <c r="D6" s="29">
        <v>337.61417769892506</v>
      </c>
      <c r="E6" s="29">
        <v>337.61417769892506</v>
      </c>
      <c r="F6" s="29">
        <v>337.61417769892506</v>
      </c>
      <c r="G6" s="29">
        <v>337.61417769892506</v>
      </c>
      <c r="H6" s="29">
        <v>337.61417769892506</v>
      </c>
      <c r="I6" s="29">
        <v>337.61417769892506</v>
      </c>
      <c r="J6" s="29">
        <v>337.61417769892506</v>
      </c>
      <c r="K6" s="29">
        <v>337.61417769892506</v>
      </c>
      <c r="L6" s="29">
        <v>337.61417769892506</v>
      </c>
      <c r="M6" s="29">
        <v>337.61417769892506</v>
      </c>
      <c r="N6" s="29">
        <v>337.61417769892506</v>
      </c>
      <c r="O6" s="29">
        <v>337.61417769892506</v>
      </c>
      <c r="P6" s="29">
        <v>337.61417769892506</v>
      </c>
      <c r="Q6" s="29">
        <v>337.61417769892506</v>
      </c>
      <c r="R6" s="29">
        <v>337.61417769892506</v>
      </c>
      <c r="S6" s="29">
        <v>337.61417769892506</v>
      </c>
      <c r="T6" s="29">
        <v>337.61417769892506</v>
      </c>
      <c r="U6" s="29">
        <v>337.61417769892506</v>
      </c>
      <c r="V6" s="29">
        <v>337.61417769892506</v>
      </c>
      <c r="W6" s="29">
        <v>337.61417769892506</v>
      </c>
      <c r="X6" s="29">
        <v>337.61417769892506</v>
      </c>
      <c r="Y6" s="29">
        <v>337.61417769892506</v>
      </c>
      <c r="Z6" s="29">
        <v>337.61417769892506</v>
      </c>
      <c r="AA6" s="29">
        <v>337.61417769892506</v>
      </c>
      <c r="AB6" s="29">
        <v>337.61417769892506</v>
      </c>
      <c r="AC6" s="29">
        <v>337.61417769892506</v>
      </c>
      <c r="AD6" s="29">
        <v>337.61417769892506</v>
      </c>
      <c r="AE6" s="29">
        <v>337.61417769892506</v>
      </c>
      <c r="AF6" s="29">
        <v>337.61417769892506</v>
      </c>
      <c r="AG6" s="29">
        <v>337.61417769892506</v>
      </c>
      <c r="AH6" s="29">
        <v>337.61417769892506</v>
      </c>
      <c r="AI6" s="29">
        <v>337.61417769892506</v>
      </c>
      <c r="AJ6" s="29">
        <v>337.61417769892506</v>
      </c>
      <c r="AK6" s="29">
        <v>337.61417769892506</v>
      </c>
    </row>
    <row r="7" spans="1:37">
      <c r="A7" s="28" t="s">
        <v>13</v>
      </c>
      <c r="B7" s="32">
        <v>1.1000000000000001</v>
      </c>
      <c r="C7" s="29">
        <v>1.1000000000000001</v>
      </c>
      <c r="D7" s="29">
        <v>1.1000000000000001</v>
      </c>
      <c r="E7" s="29">
        <v>1.1000000000000001</v>
      </c>
      <c r="F7" s="29">
        <v>1.1000000000000001</v>
      </c>
      <c r="G7" s="29">
        <v>1.1000000000000001</v>
      </c>
      <c r="H7" s="29">
        <v>1.1000000000000001</v>
      </c>
      <c r="I7" s="29">
        <v>1.1000000000000001</v>
      </c>
      <c r="J7" s="29">
        <v>1.1000000000000001</v>
      </c>
      <c r="K7" s="29">
        <v>1.1000000000000001</v>
      </c>
      <c r="L7" s="29">
        <v>1.1000000000000001</v>
      </c>
      <c r="M7" s="29">
        <v>1.1000000000000001</v>
      </c>
      <c r="N7" s="29">
        <v>1.1000000000000001</v>
      </c>
      <c r="O7" s="29">
        <v>1.1000000000000001</v>
      </c>
      <c r="P7" s="29">
        <v>1.1000000000000001</v>
      </c>
      <c r="Q7" s="29">
        <v>1.1000000000000001</v>
      </c>
      <c r="R7" s="29">
        <v>1.1000000000000001</v>
      </c>
      <c r="S7" s="29">
        <v>1.1000000000000001</v>
      </c>
      <c r="T7" s="29">
        <v>1.1000000000000001</v>
      </c>
      <c r="U7" s="29">
        <v>1.1000000000000001</v>
      </c>
      <c r="V7" s="29">
        <v>1.1000000000000001</v>
      </c>
      <c r="W7" s="29">
        <v>1.1000000000000001</v>
      </c>
      <c r="X7" s="29">
        <v>1.1000000000000001</v>
      </c>
      <c r="Y7" s="29">
        <v>1.1000000000000001</v>
      </c>
      <c r="Z7" s="29">
        <v>1.1000000000000001</v>
      </c>
      <c r="AA7" s="29">
        <v>1.1000000000000001</v>
      </c>
      <c r="AB7" s="29">
        <v>1.1000000000000001</v>
      </c>
      <c r="AC7" s="29">
        <v>1.1000000000000001</v>
      </c>
      <c r="AD7" s="29">
        <v>1.1000000000000001</v>
      </c>
      <c r="AE7" s="29">
        <v>1.1000000000000001</v>
      </c>
      <c r="AF7" s="29">
        <v>1.1000000000000001</v>
      </c>
      <c r="AG7" s="29">
        <v>1.1000000000000001</v>
      </c>
      <c r="AH7" s="29">
        <v>1.1000000000000001</v>
      </c>
      <c r="AI7" s="29">
        <v>1.1000000000000001</v>
      </c>
      <c r="AJ7" s="29">
        <v>1.1000000000000001</v>
      </c>
      <c r="AK7" s="29">
        <v>1.1000000000000001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AE60-6B95-42BC-AEF5-79CF1BC4ED6F}">
  <dimension ref="A1:AJ7"/>
  <sheetViews>
    <sheetView workbookViewId="0">
      <selection activeCell="N13" sqref="N13"/>
    </sheetView>
  </sheetViews>
  <sheetFormatPr defaultColWidth="9" defaultRowHeight="14.5"/>
  <cols>
    <col min="1" max="1" width="11.81640625" style="2" customWidth="1"/>
    <col min="2" max="16384" width="9" style="2"/>
  </cols>
  <sheetData>
    <row r="1" spans="1:36" s="28" customFormat="1" ht="43.5">
      <c r="A1" s="26" t="s">
        <v>199</v>
      </c>
      <c r="B1" s="28">
        <v>2016</v>
      </c>
      <c r="C1" s="28">
        <v>2017</v>
      </c>
      <c r="D1" s="28">
        <v>2018</v>
      </c>
      <c r="E1" s="28">
        <v>2019</v>
      </c>
      <c r="F1" s="28">
        <v>2020</v>
      </c>
      <c r="G1" s="28">
        <v>2021</v>
      </c>
      <c r="H1" s="28">
        <v>2022</v>
      </c>
      <c r="I1" s="28">
        <v>2023</v>
      </c>
      <c r="J1" s="28">
        <v>2024</v>
      </c>
      <c r="K1" s="28">
        <v>2025</v>
      </c>
      <c r="L1" s="28">
        <v>2026</v>
      </c>
      <c r="M1" s="28">
        <v>2027</v>
      </c>
      <c r="N1" s="28">
        <v>2028</v>
      </c>
      <c r="O1" s="28">
        <v>2029</v>
      </c>
      <c r="P1" s="28">
        <v>2030</v>
      </c>
      <c r="Q1" s="28">
        <v>2031</v>
      </c>
      <c r="R1" s="28">
        <v>2032</v>
      </c>
      <c r="S1" s="28">
        <v>2033</v>
      </c>
      <c r="T1" s="28">
        <v>2034</v>
      </c>
      <c r="U1" s="28">
        <v>2035</v>
      </c>
      <c r="V1" s="28">
        <v>2036</v>
      </c>
      <c r="W1" s="28">
        <v>2037</v>
      </c>
      <c r="X1" s="28">
        <v>2038</v>
      </c>
      <c r="Y1" s="28">
        <v>2039</v>
      </c>
      <c r="Z1" s="28">
        <v>2040</v>
      </c>
      <c r="AA1" s="28">
        <v>2041</v>
      </c>
      <c r="AB1" s="28">
        <v>2042</v>
      </c>
      <c r="AC1" s="28">
        <v>2043</v>
      </c>
      <c r="AD1" s="28">
        <v>2044</v>
      </c>
      <c r="AE1" s="28">
        <v>2045</v>
      </c>
      <c r="AF1" s="28">
        <v>2046</v>
      </c>
      <c r="AG1" s="28">
        <v>2047</v>
      </c>
      <c r="AH1" s="28">
        <v>2048</v>
      </c>
      <c r="AI1" s="28">
        <v>2049</v>
      </c>
      <c r="AJ1" s="28">
        <v>2050</v>
      </c>
    </row>
    <row r="2" spans="1:36">
      <c r="A2" s="28" t="s">
        <v>8</v>
      </c>
      <c r="B2" s="33">
        <v>1.2304866591260886</v>
      </c>
      <c r="C2" s="33">
        <v>1.2304866591260886</v>
      </c>
      <c r="D2" s="33">
        <v>1.2304866591260886</v>
      </c>
      <c r="E2" s="33">
        <v>1.2304866591260886</v>
      </c>
      <c r="F2" s="33">
        <v>1.2304866591260886</v>
      </c>
      <c r="G2" s="33">
        <v>1.2304866591260886</v>
      </c>
      <c r="H2" s="33">
        <v>1.2304866591260886</v>
      </c>
      <c r="I2" s="33">
        <v>1.2304866591260886</v>
      </c>
      <c r="J2" s="33">
        <v>1.2304866591260886</v>
      </c>
      <c r="K2" s="33">
        <v>1.2304866591260886</v>
      </c>
      <c r="L2" s="33">
        <v>1.2304866591260886</v>
      </c>
      <c r="M2" s="33">
        <v>1.2304866591260886</v>
      </c>
      <c r="N2" s="33">
        <v>1.2304866591260886</v>
      </c>
      <c r="O2" s="33">
        <v>1.2304866591260886</v>
      </c>
      <c r="P2" s="33">
        <v>1.2304866591260886</v>
      </c>
      <c r="Q2" s="33">
        <v>1.2304866591260886</v>
      </c>
      <c r="R2" s="33">
        <v>1.2304866591260886</v>
      </c>
      <c r="S2" s="33">
        <v>1.2304866591260886</v>
      </c>
      <c r="T2" s="33">
        <v>1.2304866591260886</v>
      </c>
      <c r="U2" s="33">
        <v>1.2304866591260886</v>
      </c>
      <c r="V2" s="33">
        <v>1.2304866591260886</v>
      </c>
      <c r="W2" s="33">
        <v>1.2304866591260886</v>
      </c>
      <c r="X2" s="33">
        <v>1.2304866591260886</v>
      </c>
      <c r="Y2" s="33">
        <v>1.2304866591260886</v>
      </c>
      <c r="Z2" s="33">
        <v>1.2304866591260886</v>
      </c>
      <c r="AA2" s="33">
        <v>1.2304866591260886</v>
      </c>
      <c r="AB2" s="33">
        <v>1.2304866591260886</v>
      </c>
      <c r="AC2" s="33">
        <v>1.2304866591260886</v>
      </c>
      <c r="AD2" s="33">
        <v>1.2304866591260886</v>
      </c>
      <c r="AE2" s="33">
        <v>1.2304866591260886</v>
      </c>
      <c r="AF2" s="33">
        <v>1.2304866591260886</v>
      </c>
      <c r="AG2" s="33">
        <v>1.2304866591260886</v>
      </c>
      <c r="AH2" s="33">
        <v>1.2304866591260886</v>
      </c>
      <c r="AI2" s="33">
        <v>1.2304866591260886</v>
      </c>
      <c r="AJ2" s="33">
        <v>1.2304866591260886</v>
      </c>
    </row>
    <row r="3" spans="1:36">
      <c r="A3" s="28" t="s">
        <v>9</v>
      </c>
      <c r="B3" s="34">
        <v>27.6</v>
      </c>
      <c r="C3" s="2">
        <v>27.6</v>
      </c>
      <c r="D3" s="2">
        <v>27.6</v>
      </c>
      <c r="E3" s="2">
        <v>27.6</v>
      </c>
      <c r="F3" s="2">
        <v>27.6</v>
      </c>
      <c r="G3" s="2">
        <v>27.6</v>
      </c>
      <c r="H3" s="2">
        <v>27.6</v>
      </c>
      <c r="I3" s="2">
        <v>27.6</v>
      </c>
      <c r="J3" s="2">
        <v>27.6</v>
      </c>
      <c r="K3" s="2">
        <v>27.6</v>
      </c>
      <c r="L3" s="2">
        <v>27.6</v>
      </c>
      <c r="M3" s="2">
        <v>27.6</v>
      </c>
      <c r="N3" s="2">
        <v>27.6</v>
      </c>
      <c r="O3" s="2">
        <v>27.6</v>
      </c>
      <c r="P3" s="2">
        <v>27.6</v>
      </c>
      <c r="Q3" s="2">
        <v>27.6</v>
      </c>
      <c r="R3" s="2">
        <v>27.6</v>
      </c>
      <c r="S3" s="2">
        <v>27.6</v>
      </c>
      <c r="T3" s="2">
        <v>27.6</v>
      </c>
      <c r="U3" s="2">
        <v>27.6</v>
      </c>
      <c r="V3" s="2">
        <v>27.6</v>
      </c>
      <c r="W3" s="2">
        <v>27.6</v>
      </c>
      <c r="X3" s="2">
        <v>27.6</v>
      </c>
      <c r="Y3" s="2">
        <v>27.6</v>
      </c>
      <c r="Z3" s="2">
        <v>27.6</v>
      </c>
      <c r="AA3" s="2">
        <v>27.6</v>
      </c>
      <c r="AB3" s="2">
        <v>27.6</v>
      </c>
      <c r="AC3" s="2">
        <v>27.6</v>
      </c>
      <c r="AD3" s="2">
        <v>27.6</v>
      </c>
      <c r="AE3" s="2">
        <v>27.6</v>
      </c>
      <c r="AF3" s="2">
        <v>27.6</v>
      </c>
      <c r="AG3" s="2">
        <v>27.6</v>
      </c>
      <c r="AH3" s="2">
        <v>27.6</v>
      </c>
      <c r="AI3" s="2">
        <v>27.6</v>
      </c>
      <c r="AJ3" s="2">
        <v>27.6</v>
      </c>
    </row>
    <row r="4" spans="1:36">
      <c r="A4" s="28" t="s">
        <v>10</v>
      </c>
      <c r="B4" s="34">
        <v>63.556825639903742</v>
      </c>
      <c r="C4" s="24">
        <v>63.556825639903742</v>
      </c>
      <c r="D4" s="24">
        <v>63.556825639903742</v>
      </c>
      <c r="E4" s="24">
        <v>63.556825639903742</v>
      </c>
      <c r="F4" s="24">
        <v>63.556825639903742</v>
      </c>
      <c r="G4" s="24">
        <v>63.556825639903742</v>
      </c>
      <c r="H4" s="24">
        <v>63.556825639903742</v>
      </c>
      <c r="I4" s="24">
        <v>63.556825639903742</v>
      </c>
      <c r="J4" s="24">
        <v>63.556825639903742</v>
      </c>
      <c r="K4" s="24">
        <v>63.556825639903742</v>
      </c>
      <c r="L4" s="24">
        <v>63.556825639903742</v>
      </c>
      <c r="M4" s="24">
        <v>63.556825639903742</v>
      </c>
      <c r="N4" s="24">
        <v>63.556825639903742</v>
      </c>
      <c r="O4" s="24">
        <v>63.556825639903742</v>
      </c>
      <c r="P4" s="24">
        <v>63.556825639903742</v>
      </c>
      <c r="Q4" s="24">
        <v>63.556825639903742</v>
      </c>
      <c r="R4" s="24">
        <v>63.556825639903742</v>
      </c>
      <c r="S4" s="24">
        <v>63.556825639903742</v>
      </c>
      <c r="T4" s="24">
        <v>63.556825639903742</v>
      </c>
      <c r="U4" s="24">
        <v>63.556825639903742</v>
      </c>
      <c r="V4" s="24">
        <v>63.556825639903742</v>
      </c>
      <c r="W4" s="24">
        <v>63.556825639903742</v>
      </c>
      <c r="X4" s="24">
        <v>63.556825639903742</v>
      </c>
      <c r="Y4" s="24">
        <v>63.556825639903742</v>
      </c>
      <c r="Z4" s="24">
        <v>63.556825639903742</v>
      </c>
      <c r="AA4" s="24">
        <v>63.556825639903742</v>
      </c>
      <c r="AB4" s="24">
        <v>63.556825639903742</v>
      </c>
      <c r="AC4" s="24">
        <v>63.556825639903742</v>
      </c>
      <c r="AD4" s="24">
        <v>63.556825639903742</v>
      </c>
      <c r="AE4" s="24">
        <v>63.556825639903742</v>
      </c>
      <c r="AF4" s="24">
        <v>63.556825639903742</v>
      </c>
      <c r="AG4" s="24">
        <v>63.556825639903742</v>
      </c>
      <c r="AH4" s="24">
        <v>63.556825639903742</v>
      </c>
      <c r="AI4" s="24">
        <v>63.556825639903742</v>
      </c>
      <c r="AJ4" s="24">
        <v>63.556825639903742</v>
      </c>
    </row>
    <row r="5" spans="1:36">
      <c r="A5" s="28" t="s">
        <v>11</v>
      </c>
      <c r="B5" s="34">
        <v>1514.4</v>
      </c>
      <c r="C5" s="24">
        <v>1514.4</v>
      </c>
      <c r="D5" s="24">
        <v>1514.4</v>
      </c>
      <c r="E5" s="24">
        <v>1514.4</v>
      </c>
      <c r="F5" s="24">
        <v>1514.4</v>
      </c>
      <c r="G5" s="24">
        <v>1514.4</v>
      </c>
      <c r="H5" s="24">
        <v>1514.4</v>
      </c>
      <c r="I5" s="24">
        <v>1514.4</v>
      </c>
      <c r="J5" s="24">
        <v>1514.4</v>
      </c>
      <c r="K5" s="24">
        <v>1514.4</v>
      </c>
      <c r="L5" s="24">
        <v>1514.4</v>
      </c>
      <c r="M5" s="24">
        <v>1514.4</v>
      </c>
      <c r="N5" s="24">
        <v>1514.4</v>
      </c>
      <c r="O5" s="24">
        <v>1514.4</v>
      </c>
      <c r="P5" s="24">
        <v>1514.4</v>
      </c>
      <c r="Q5" s="24">
        <v>1514.4</v>
      </c>
      <c r="R5" s="24">
        <v>1514.4</v>
      </c>
      <c r="S5" s="24">
        <v>1514.4</v>
      </c>
      <c r="T5" s="24">
        <v>1514.4</v>
      </c>
      <c r="U5" s="24">
        <v>1514.4</v>
      </c>
      <c r="V5" s="24">
        <v>1514.4</v>
      </c>
      <c r="W5" s="24">
        <v>1514.4</v>
      </c>
      <c r="X5" s="24">
        <v>1514.4</v>
      </c>
      <c r="Y5" s="24">
        <v>1514.4</v>
      </c>
      <c r="Z5" s="24">
        <v>1514.4</v>
      </c>
      <c r="AA5" s="24">
        <v>1514.4</v>
      </c>
      <c r="AB5" s="24">
        <v>1514.4</v>
      </c>
      <c r="AC5" s="24">
        <v>1514.4</v>
      </c>
      <c r="AD5" s="24">
        <v>1514.4</v>
      </c>
      <c r="AE5" s="24">
        <v>1514.4</v>
      </c>
      <c r="AF5" s="24">
        <v>1514.4</v>
      </c>
      <c r="AG5" s="24">
        <v>1514.4</v>
      </c>
      <c r="AH5" s="24">
        <v>1514.4</v>
      </c>
      <c r="AI5" s="24">
        <v>1514.4</v>
      </c>
      <c r="AJ5" s="24">
        <v>1514.4</v>
      </c>
    </row>
    <row r="6" spans="1:36">
      <c r="A6" s="28" t="s">
        <v>12</v>
      </c>
      <c r="B6" s="34">
        <v>65977.620430441006</v>
      </c>
      <c r="C6" s="24">
        <v>65977.620430441006</v>
      </c>
      <c r="D6" s="24">
        <v>65977.620430441006</v>
      </c>
      <c r="E6" s="24">
        <v>65977.620430441006</v>
      </c>
      <c r="F6" s="24">
        <v>65977.620430441006</v>
      </c>
      <c r="G6" s="24">
        <v>65977.620430441006</v>
      </c>
      <c r="H6" s="24">
        <v>65977.620430441006</v>
      </c>
      <c r="I6" s="24">
        <v>65977.620430441006</v>
      </c>
      <c r="J6" s="24">
        <v>65977.620430441006</v>
      </c>
      <c r="K6" s="24">
        <v>65977.620430441006</v>
      </c>
      <c r="L6" s="24">
        <v>65977.620430441006</v>
      </c>
      <c r="M6" s="24">
        <v>65977.620430441006</v>
      </c>
      <c r="N6" s="24">
        <v>65977.620430441006</v>
      </c>
      <c r="O6" s="24">
        <v>65977.620430441006</v>
      </c>
      <c r="P6" s="24">
        <v>65977.620430441006</v>
      </c>
      <c r="Q6" s="24">
        <v>65977.620430441006</v>
      </c>
      <c r="R6" s="24">
        <v>65977.620430441006</v>
      </c>
      <c r="S6" s="24">
        <v>65977.620430441006</v>
      </c>
      <c r="T6" s="24">
        <v>65977.620430441006</v>
      </c>
      <c r="U6" s="24">
        <v>65977.620430441006</v>
      </c>
      <c r="V6" s="24">
        <v>65977.620430441006</v>
      </c>
      <c r="W6" s="24">
        <v>65977.620430441006</v>
      </c>
      <c r="X6" s="24">
        <v>65977.620430441006</v>
      </c>
      <c r="Y6" s="24">
        <v>65977.620430441006</v>
      </c>
      <c r="Z6" s="24">
        <v>65977.620430441006</v>
      </c>
      <c r="AA6" s="24">
        <v>65977.620430441006</v>
      </c>
      <c r="AB6" s="24">
        <v>65977.620430441006</v>
      </c>
      <c r="AC6" s="24">
        <v>65977.620430441006</v>
      </c>
      <c r="AD6" s="24">
        <v>65977.620430441006</v>
      </c>
      <c r="AE6" s="24">
        <v>65977.620430441006</v>
      </c>
      <c r="AF6" s="24">
        <v>65977.620430441006</v>
      </c>
      <c r="AG6" s="24">
        <v>65977.620430441006</v>
      </c>
      <c r="AH6" s="24">
        <v>65977.620430441006</v>
      </c>
      <c r="AI6" s="24">
        <v>65977.620430441006</v>
      </c>
      <c r="AJ6" s="24">
        <v>65977.620430441006</v>
      </c>
    </row>
    <row r="7" spans="1:36">
      <c r="A7" s="28" t="s">
        <v>13</v>
      </c>
      <c r="B7" s="35">
        <v>3.0000000000000001E-3</v>
      </c>
      <c r="C7" s="2">
        <v>3.0000000000000001E-3</v>
      </c>
      <c r="D7" s="2">
        <v>3.0000000000000001E-3</v>
      </c>
      <c r="E7" s="2">
        <v>3.0000000000000001E-3</v>
      </c>
      <c r="F7" s="2">
        <v>3.0000000000000001E-3</v>
      </c>
      <c r="G7" s="2">
        <v>3.0000000000000001E-3</v>
      </c>
      <c r="H7" s="2">
        <v>3.0000000000000001E-3</v>
      </c>
      <c r="I7" s="2">
        <v>3.0000000000000001E-3</v>
      </c>
      <c r="J7" s="2">
        <v>3.0000000000000001E-3</v>
      </c>
      <c r="K7" s="2">
        <v>3.0000000000000001E-3</v>
      </c>
      <c r="L7" s="2">
        <v>3.0000000000000001E-3</v>
      </c>
      <c r="M7" s="2">
        <v>3.0000000000000001E-3</v>
      </c>
      <c r="N7" s="2">
        <v>3.0000000000000001E-3</v>
      </c>
      <c r="O7" s="2">
        <v>3.0000000000000001E-3</v>
      </c>
      <c r="P7" s="2">
        <v>3.0000000000000001E-3</v>
      </c>
      <c r="Q7" s="2">
        <v>3.0000000000000001E-3</v>
      </c>
      <c r="R7" s="2">
        <v>3.0000000000000001E-3</v>
      </c>
      <c r="S7" s="2">
        <v>3.0000000000000001E-3</v>
      </c>
      <c r="T7" s="2">
        <v>3.0000000000000001E-3</v>
      </c>
      <c r="U7" s="2">
        <v>3.0000000000000001E-3</v>
      </c>
      <c r="V7" s="2">
        <v>3.0000000000000001E-3</v>
      </c>
      <c r="W7" s="2">
        <v>3.0000000000000001E-3</v>
      </c>
      <c r="X7" s="2">
        <v>3.0000000000000001E-3</v>
      </c>
      <c r="Y7" s="2">
        <v>3.0000000000000001E-3</v>
      </c>
      <c r="Z7" s="2">
        <v>3.0000000000000001E-3</v>
      </c>
      <c r="AA7" s="2">
        <v>3.0000000000000001E-3</v>
      </c>
      <c r="AB7" s="2">
        <v>3.0000000000000001E-3</v>
      </c>
      <c r="AC7" s="2">
        <v>3.0000000000000001E-3</v>
      </c>
      <c r="AD7" s="2">
        <v>3.0000000000000001E-3</v>
      </c>
      <c r="AE7" s="2">
        <v>3.0000000000000001E-3</v>
      </c>
      <c r="AF7" s="2">
        <v>3.0000000000000001E-3</v>
      </c>
      <c r="AG7" s="2">
        <v>3.0000000000000001E-3</v>
      </c>
      <c r="AH7" s="2">
        <v>3.0000000000000001E-3</v>
      </c>
      <c r="AI7" s="2">
        <v>3.0000000000000001E-3</v>
      </c>
      <c r="AJ7" s="2">
        <v>3.0000000000000001E-3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BABF-C05C-4F32-9A42-D8796171F0D0}">
  <dimension ref="A1:AH7"/>
  <sheetViews>
    <sheetView workbookViewId="0">
      <selection activeCell="D7" sqref="D7"/>
    </sheetView>
  </sheetViews>
  <sheetFormatPr defaultRowHeight="14.5"/>
  <sheetData>
    <row r="1" spans="1:34" ht="58">
      <c r="A1" s="26" t="s">
        <v>239</v>
      </c>
      <c r="B1" s="27">
        <v>2018</v>
      </c>
      <c r="C1" s="27">
        <v>2019</v>
      </c>
      <c r="D1" s="27">
        <v>2020</v>
      </c>
      <c r="E1" s="27">
        <v>2021</v>
      </c>
      <c r="F1" s="27">
        <v>2022</v>
      </c>
      <c r="G1" s="27">
        <v>2023</v>
      </c>
      <c r="H1" s="27">
        <v>2024</v>
      </c>
      <c r="I1" s="27">
        <v>2025</v>
      </c>
      <c r="J1" s="27">
        <v>2026</v>
      </c>
      <c r="K1" s="27">
        <v>2027</v>
      </c>
      <c r="L1" s="27">
        <v>2028</v>
      </c>
      <c r="M1" s="27">
        <v>2029</v>
      </c>
      <c r="N1" s="27">
        <v>2030</v>
      </c>
      <c r="O1" s="27">
        <v>2031</v>
      </c>
      <c r="P1" s="27">
        <v>2032</v>
      </c>
      <c r="Q1" s="27">
        <v>2033</v>
      </c>
      <c r="R1" s="27">
        <v>2034</v>
      </c>
      <c r="S1" s="27">
        <v>2035</v>
      </c>
      <c r="T1" s="27">
        <v>2036</v>
      </c>
      <c r="U1" s="27">
        <v>2037</v>
      </c>
      <c r="V1" s="27">
        <v>2038</v>
      </c>
      <c r="W1" s="27">
        <v>2039</v>
      </c>
      <c r="X1" s="27">
        <v>2040</v>
      </c>
      <c r="Y1" s="27">
        <v>2041</v>
      </c>
      <c r="Z1" s="27">
        <v>2042</v>
      </c>
      <c r="AA1" s="27">
        <v>2043</v>
      </c>
      <c r="AB1" s="27">
        <v>2044</v>
      </c>
      <c r="AC1" s="27">
        <v>2045</v>
      </c>
      <c r="AD1" s="27">
        <v>2046</v>
      </c>
      <c r="AE1" s="27">
        <v>2047</v>
      </c>
      <c r="AF1" s="27">
        <v>2048</v>
      </c>
      <c r="AG1" s="27">
        <v>2049</v>
      </c>
      <c r="AH1" s="27">
        <v>2050</v>
      </c>
    </row>
    <row r="2" spans="1:34">
      <c r="A2" s="2" t="s">
        <v>8</v>
      </c>
      <c r="B2" s="24">
        <f t="shared" ref="B2:B7" si="0">C2</f>
        <v>7645.3386159425945</v>
      </c>
      <c r="C2" s="24">
        <f>'[3]DV-Cal'!S4</f>
        <v>7645.3386159425945</v>
      </c>
      <c r="D2" s="24">
        <f>$C$2</f>
        <v>7645.3386159425945</v>
      </c>
      <c r="E2" s="24">
        <f t="shared" ref="E2:AH2" si="1">$C$2</f>
        <v>7645.3386159425945</v>
      </c>
      <c r="F2" s="24">
        <f t="shared" si="1"/>
        <v>7645.3386159425945</v>
      </c>
      <c r="G2" s="24">
        <f t="shared" si="1"/>
        <v>7645.3386159425945</v>
      </c>
      <c r="H2" s="24">
        <f t="shared" si="1"/>
        <v>7645.3386159425945</v>
      </c>
      <c r="I2" s="24">
        <f t="shared" si="1"/>
        <v>7645.3386159425945</v>
      </c>
      <c r="J2" s="24">
        <f t="shared" si="1"/>
        <v>7645.3386159425945</v>
      </c>
      <c r="K2" s="24">
        <f t="shared" si="1"/>
        <v>7645.3386159425945</v>
      </c>
      <c r="L2" s="24">
        <f t="shared" si="1"/>
        <v>7645.3386159425945</v>
      </c>
      <c r="M2" s="24">
        <f t="shared" si="1"/>
        <v>7645.3386159425945</v>
      </c>
      <c r="N2" s="24">
        <f t="shared" si="1"/>
        <v>7645.3386159425945</v>
      </c>
      <c r="O2" s="24">
        <f t="shared" si="1"/>
        <v>7645.3386159425945</v>
      </c>
      <c r="P2" s="24">
        <f t="shared" si="1"/>
        <v>7645.3386159425945</v>
      </c>
      <c r="Q2" s="24">
        <f t="shared" si="1"/>
        <v>7645.3386159425945</v>
      </c>
      <c r="R2" s="24">
        <f t="shared" si="1"/>
        <v>7645.3386159425945</v>
      </c>
      <c r="S2" s="24">
        <f t="shared" si="1"/>
        <v>7645.3386159425945</v>
      </c>
      <c r="T2" s="24">
        <f t="shared" si="1"/>
        <v>7645.3386159425945</v>
      </c>
      <c r="U2" s="24">
        <f t="shared" si="1"/>
        <v>7645.3386159425945</v>
      </c>
      <c r="V2" s="24">
        <f t="shared" si="1"/>
        <v>7645.3386159425945</v>
      </c>
      <c r="W2" s="24">
        <f t="shared" si="1"/>
        <v>7645.3386159425945</v>
      </c>
      <c r="X2" s="24">
        <f t="shared" si="1"/>
        <v>7645.3386159425945</v>
      </c>
      <c r="Y2" s="24">
        <f t="shared" si="1"/>
        <v>7645.3386159425945</v>
      </c>
      <c r="Z2" s="24">
        <f t="shared" si="1"/>
        <v>7645.3386159425945</v>
      </c>
      <c r="AA2" s="24">
        <f t="shared" si="1"/>
        <v>7645.3386159425945</v>
      </c>
      <c r="AB2" s="24">
        <f t="shared" si="1"/>
        <v>7645.3386159425945</v>
      </c>
      <c r="AC2" s="24">
        <f t="shared" si="1"/>
        <v>7645.3386159425945</v>
      </c>
      <c r="AD2" s="24">
        <f t="shared" si="1"/>
        <v>7645.3386159425945</v>
      </c>
      <c r="AE2" s="24">
        <f t="shared" si="1"/>
        <v>7645.3386159425945</v>
      </c>
      <c r="AF2" s="24">
        <f t="shared" si="1"/>
        <v>7645.3386159425945</v>
      </c>
      <c r="AG2" s="24">
        <f t="shared" si="1"/>
        <v>7645.3386159425945</v>
      </c>
      <c r="AH2" s="24">
        <f t="shared" si="1"/>
        <v>7645.3386159425945</v>
      </c>
    </row>
    <row r="3" spans="1:34">
      <c r="A3" s="2" t="s">
        <v>9</v>
      </c>
      <c r="B3" s="24">
        <f t="shared" si="0"/>
        <v>9323.117790227654</v>
      </c>
      <c r="C3" s="24">
        <f>'[3]DV-Cal'!S7</f>
        <v>9323.117790227654</v>
      </c>
      <c r="D3" s="24">
        <f>$C$3</f>
        <v>9323.117790227654</v>
      </c>
      <c r="E3" s="24">
        <f t="shared" ref="E3:AH3" si="2">$C$3</f>
        <v>9323.117790227654</v>
      </c>
      <c r="F3" s="24">
        <f t="shared" si="2"/>
        <v>9323.117790227654</v>
      </c>
      <c r="G3" s="24">
        <f t="shared" si="2"/>
        <v>9323.117790227654</v>
      </c>
      <c r="H3" s="24">
        <f t="shared" si="2"/>
        <v>9323.117790227654</v>
      </c>
      <c r="I3" s="24">
        <f t="shared" si="2"/>
        <v>9323.117790227654</v>
      </c>
      <c r="J3" s="24">
        <f t="shared" si="2"/>
        <v>9323.117790227654</v>
      </c>
      <c r="K3" s="24">
        <f t="shared" si="2"/>
        <v>9323.117790227654</v>
      </c>
      <c r="L3" s="24">
        <f t="shared" si="2"/>
        <v>9323.117790227654</v>
      </c>
      <c r="M3" s="24">
        <f t="shared" si="2"/>
        <v>9323.117790227654</v>
      </c>
      <c r="N3" s="24">
        <f t="shared" si="2"/>
        <v>9323.117790227654</v>
      </c>
      <c r="O3" s="24">
        <f t="shared" si="2"/>
        <v>9323.117790227654</v>
      </c>
      <c r="P3" s="24">
        <f t="shared" si="2"/>
        <v>9323.117790227654</v>
      </c>
      <c r="Q3" s="24">
        <f t="shared" si="2"/>
        <v>9323.117790227654</v>
      </c>
      <c r="R3" s="24">
        <f t="shared" si="2"/>
        <v>9323.117790227654</v>
      </c>
      <c r="S3" s="24">
        <f t="shared" si="2"/>
        <v>9323.117790227654</v>
      </c>
      <c r="T3" s="24">
        <f t="shared" si="2"/>
        <v>9323.117790227654</v>
      </c>
      <c r="U3" s="24">
        <f t="shared" si="2"/>
        <v>9323.117790227654</v>
      </c>
      <c r="V3" s="24">
        <f t="shared" si="2"/>
        <v>9323.117790227654</v>
      </c>
      <c r="W3" s="24">
        <f t="shared" si="2"/>
        <v>9323.117790227654</v>
      </c>
      <c r="X3" s="24">
        <f t="shared" si="2"/>
        <v>9323.117790227654</v>
      </c>
      <c r="Y3" s="24">
        <f t="shared" si="2"/>
        <v>9323.117790227654</v>
      </c>
      <c r="Z3" s="24">
        <f t="shared" si="2"/>
        <v>9323.117790227654</v>
      </c>
      <c r="AA3" s="24">
        <f t="shared" si="2"/>
        <v>9323.117790227654</v>
      </c>
      <c r="AB3" s="24">
        <f t="shared" si="2"/>
        <v>9323.117790227654</v>
      </c>
      <c r="AC3" s="24">
        <f t="shared" si="2"/>
        <v>9323.117790227654</v>
      </c>
      <c r="AD3" s="24">
        <f t="shared" si="2"/>
        <v>9323.117790227654</v>
      </c>
      <c r="AE3" s="24">
        <f t="shared" si="2"/>
        <v>9323.117790227654</v>
      </c>
      <c r="AF3" s="24">
        <f t="shared" si="2"/>
        <v>9323.117790227654</v>
      </c>
      <c r="AG3" s="24">
        <f t="shared" si="2"/>
        <v>9323.117790227654</v>
      </c>
      <c r="AH3" s="24">
        <f t="shared" si="2"/>
        <v>9323.117790227654</v>
      </c>
    </row>
    <row r="4" spans="1:34">
      <c r="A4" s="2" t="s">
        <v>10</v>
      </c>
      <c r="B4" s="24">
        <f t="shared" si="0"/>
        <v>1037079.5912426789</v>
      </c>
      <c r="C4" s="24">
        <f>'[3]Air-Cal'!O4</f>
        <v>1037079.5912426789</v>
      </c>
      <c r="D4" s="24">
        <f>$C$4</f>
        <v>1037079.5912426789</v>
      </c>
      <c r="E4" s="24">
        <f t="shared" ref="E4:AH4" si="3">$C$4</f>
        <v>1037079.5912426789</v>
      </c>
      <c r="F4" s="24">
        <f t="shared" si="3"/>
        <v>1037079.5912426789</v>
      </c>
      <c r="G4" s="24">
        <f t="shared" si="3"/>
        <v>1037079.5912426789</v>
      </c>
      <c r="H4" s="24">
        <f t="shared" si="3"/>
        <v>1037079.5912426789</v>
      </c>
      <c r="I4" s="24">
        <f t="shared" si="3"/>
        <v>1037079.5912426789</v>
      </c>
      <c r="J4" s="24">
        <f t="shared" si="3"/>
        <v>1037079.5912426789</v>
      </c>
      <c r="K4" s="24">
        <f t="shared" si="3"/>
        <v>1037079.5912426789</v>
      </c>
      <c r="L4" s="24">
        <f t="shared" si="3"/>
        <v>1037079.5912426789</v>
      </c>
      <c r="M4" s="24">
        <f t="shared" si="3"/>
        <v>1037079.5912426789</v>
      </c>
      <c r="N4" s="24">
        <f t="shared" si="3"/>
        <v>1037079.5912426789</v>
      </c>
      <c r="O4" s="24">
        <f t="shared" si="3"/>
        <v>1037079.5912426789</v>
      </c>
      <c r="P4" s="24">
        <f t="shared" si="3"/>
        <v>1037079.5912426789</v>
      </c>
      <c r="Q4" s="24">
        <f t="shared" si="3"/>
        <v>1037079.5912426789</v>
      </c>
      <c r="R4" s="24">
        <f t="shared" si="3"/>
        <v>1037079.5912426789</v>
      </c>
      <c r="S4" s="24">
        <f t="shared" si="3"/>
        <v>1037079.5912426789</v>
      </c>
      <c r="T4" s="24">
        <f t="shared" si="3"/>
        <v>1037079.5912426789</v>
      </c>
      <c r="U4" s="24">
        <f t="shared" si="3"/>
        <v>1037079.5912426789</v>
      </c>
      <c r="V4" s="24">
        <f t="shared" si="3"/>
        <v>1037079.5912426789</v>
      </c>
      <c r="W4" s="24">
        <f t="shared" si="3"/>
        <v>1037079.5912426789</v>
      </c>
      <c r="X4" s="24">
        <f t="shared" si="3"/>
        <v>1037079.5912426789</v>
      </c>
      <c r="Y4" s="24">
        <f t="shared" si="3"/>
        <v>1037079.5912426789</v>
      </c>
      <c r="Z4" s="24">
        <f t="shared" si="3"/>
        <v>1037079.5912426789</v>
      </c>
      <c r="AA4" s="24">
        <f t="shared" si="3"/>
        <v>1037079.5912426789</v>
      </c>
      <c r="AB4" s="24">
        <f t="shared" si="3"/>
        <v>1037079.5912426789</v>
      </c>
      <c r="AC4" s="24">
        <f t="shared" si="3"/>
        <v>1037079.5912426789</v>
      </c>
      <c r="AD4" s="24">
        <f t="shared" si="3"/>
        <v>1037079.5912426789</v>
      </c>
      <c r="AE4" s="24">
        <f t="shared" si="3"/>
        <v>1037079.5912426789</v>
      </c>
      <c r="AF4" s="24">
        <f t="shared" si="3"/>
        <v>1037079.5912426789</v>
      </c>
      <c r="AG4" s="24">
        <f t="shared" si="3"/>
        <v>1037079.5912426789</v>
      </c>
      <c r="AH4" s="24">
        <f t="shared" si="3"/>
        <v>1037079.5912426789</v>
      </c>
    </row>
    <row r="5" spans="1:34">
      <c r="A5" s="2" t="s">
        <v>11</v>
      </c>
      <c r="B5" s="24">
        <f t="shared" si="0"/>
        <v>87159.138758496847</v>
      </c>
      <c r="C5" s="24">
        <f>'[3]Rail-Cal'!$G$14</f>
        <v>87159.138758496847</v>
      </c>
      <c r="D5" s="24">
        <f>$C$5</f>
        <v>87159.138758496847</v>
      </c>
      <c r="E5" s="24">
        <f t="shared" ref="E5:AH5" si="4">$C$5</f>
        <v>87159.138758496847</v>
      </c>
      <c r="F5" s="24">
        <f t="shared" si="4"/>
        <v>87159.138758496847</v>
      </c>
      <c r="G5" s="24">
        <f t="shared" si="4"/>
        <v>87159.138758496847</v>
      </c>
      <c r="H5" s="24">
        <f t="shared" si="4"/>
        <v>87159.138758496847</v>
      </c>
      <c r="I5" s="24">
        <f t="shared" si="4"/>
        <v>87159.138758496847</v>
      </c>
      <c r="J5" s="24">
        <f t="shared" si="4"/>
        <v>87159.138758496847</v>
      </c>
      <c r="K5" s="24">
        <f t="shared" si="4"/>
        <v>87159.138758496847</v>
      </c>
      <c r="L5" s="24">
        <f t="shared" si="4"/>
        <v>87159.138758496847</v>
      </c>
      <c r="M5" s="24">
        <f t="shared" si="4"/>
        <v>87159.138758496847</v>
      </c>
      <c r="N5" s="24">
        <f t="shared" si="4"/>
        <v>87159.138758496847</v>
      </c>
      <c r="O5" s="24">
        <f t="shared" si="4"/>
        <v>87159.138758496847</v>
      </c>
      <c r="P5" s="24">
        <f t="shared" si="4"/>
        <v>87159.138758496847</v>
      </c>
      <c r="Q5" s="24">
        <f t="shared" si="4"/>
        <v>87159.138758496847</v>
      </c>
      <c r="R5" s="24">
        <f t="shared" si="4"/>
        <v>87159.138758496847</v>
      </c>
      <c r="S5" s="24">
        <f t="shared" si="4"/>
        <v>87159.138758496847</v>
      </c>
      <c r="T5" s="24">
        <f t="shared" si="4"/>
        <v>87159.138758496847</v>
      </c>
      <c r="U5" s="24">
        <f t="shared" si="4"/>
        <v>87159.138758496847</v>
      </c>
      <c r="V5" s="24">
        <f t="shared" si="4"/>
        <v>87159.138758496847</v>
      </c>
      <c r="W5" s="24">
        <f t="shared" si="4"/>
        <v>87159.138758496847</v>
      </c>
      <c r="X5" s="24">
        <f t="shared" si="4"/>
        <v>87159.138758496847</v>
      </c>
      <c r="Y5" s="24">
        <f t="shared" si="4"/>
        <v>87159.138758496847</v>
      </c>
      <c r="Z5" s="24">
        <f t="shared" si="4"/>
        <v>87159.138758496847</v>
      </c>
      <c r="AA5" s="24">
        <f t="shared" si="4"/>
        <v>87159.138758496847</v>
      </c>
      <c r="AB5" s="24">
        <f t="shared" si="4"/>
        <v>87159.138758496847</v>
      </c>
      <c r="AC5" s="24">
        <f t="shared" si="4"/>
        <v>87159.138758496847</v>
      </c>
      <c r="AD5" s="24">
        <f t="shared" si="4"/>
        <v>87159.138758496847</v>
      </c>
      <c r="AE5" s="24">
        <f t="shared" si="4"/>
        <v>87159.138758496847</v>
      </c>
      <c r="AF5" s="24">
        <f t="shared" si="4"/>
        <v>87159.138758496847</v>
      </c>
      <c r="AG5" s="24">
        <f t="shared" si="4"/>
        <v>87159.138758496847</v>
      </c>
      <c r="AH5" s="24">
        <f t="shared" si="4"/>
        <v>87159.138758496847</v>
      </c>
    </row>
    <row r="6" spans="1:34">
      <c r="A6" s="2" t="s">
        <v>12</v>
      </c>
      <c r="B6" s="24">
        <f t="shared" si="0"/>
        <v>10551.03452890655</v>
      </c>
      <c r="C6" s="24">
        <f>'[3]Ships-Cal'!H69</f>
        <v>10551.03452890655</v>
      </c>
      <c r="D6" s="24">
        <f>$C$6</f>
        <v>10551.03452890655</v>
      </c>
      <c r="E6" s="24">
        <f t="shared" ref="E6:AH6" si="5">$C$6</f>
        <v>10551.03452890655</v>
      </c>
      <c r="F6" s="24">
        <f t="shared" si="5"/>
        <v>10551.03452890655</v>
      </c>
      <c r="G6" s="24">
        <f t="shared" si="5"/>
        <v>10551.03452890655</v>
      </c>
      <c r="H6" s="24">
        <f t="shared" si="5"/>
        <v>10551.03452890655</v>
      </c>
      <c r="I6" s="24">
        <f t="shared" si="5"/>
        <v>10551.03452890655</v>
      </c>
      <c r="J6" s="24">
        <f t="shared" si="5"/>
        <v>10551.03452890655</v>
      </c>
      <c r="K6" s="24">
        <f t="shared" si="5"/>
        <v>10551.03452890655</v>
      </c>
      <c r="L6" s="24">
        <f t="shared" si="5"/>
        <v>10551.03452890655</v>
      </c>
      <c r="M6" s="24">
        <f t="shared" si="5"/>
        <v>10551.03452890655</v>
      </c>
      <c r="N6" s="24">
        <f t="shared" si="5"/>
        <v>10551.03452890655</v>
      </c>
      <c r="O6" s="24">
        <f t="shared" si="5"/>
        <v>10551.03452890655</v>
      </c>
      <c r="P6" s="24">
        <f t="shared" si="5"/>
        <v>10551.03452890655</v>
      </c>
      <c r="Q6" s="24">
        <f t="shared" si="5"/>
        <v>10551.03452890655</v>
      </c>
      <c r="R6" s="24">
        <f t="shared" si="5"/>
        <v>10551.03452890655</v>
      </c>
      <c r="S6" s="24">
        <f t="shared" si="5"/>
        <v>10551.03452890655</v>
      </c>
      <c r="T6" s="24">
        <f t="shared" si="5"/>
        <v>10551.03452890655</v>
      </c>
      <c r="U6" s="24">
        <f t="shared" si="5"/>
        <v>10551.03452890655</v>
      </c>
      <c r="V6" s="24">
        <f t="shared" si="5"/>
        <v>10551.03452890655</v>
      </c>
      <c r="W6" s="24">
        <f t="shared" si="5"/>
        <v>10551.03452890655</v>
      </c>
      <c r="X6" s="24">
        <f t="shared" si="5"/>
        <v>10551.03452890655</v>
      </c>
      <c r="Y6" s="24">
        <f t="shared" si="5"/>
        <v>10551.03452890655</v>
      </c>
      <c r="Z6" s="24">
        <f t="shared" si="5"/>
        <v>10551.03452890655</v>
      </c>
      <c r="AA6" s="24">
        <f t="shared" si="5"/>
        <v>10551.03452890655</v>
      </c>
      <c r="AB6" s="24">
        <f t="shared" si="5"/>
        <v>10551.03452890655</v>
      </c>
      <c r="AC6" s="24">
        <f t="shared" si="5"/>
        <v>10551.03452890655</v>
      </c>
      <c r="AD6" s="24">
        <f t="shared" si="5"/>
        <v>10551.03452890655</v>
      </c>
      <c r="AE6" s="24">
        <f t="shared" si="5"/>
        <v>10551.03452890655</v>
      </c>
      <c r="AF6" s="24">
        <f t="shared" si="5"/>
        <v>10551.03452890655</v>
      </c>
      <c r="AG6" s="24">
        <f t="shared" si="5"/>
        <v>10551.03452890655</v>
      </c>
      <c r="AH6" s="24">
        <f t="shared" si="5"/>
        <v>10551.03452890655</v>
      </c>
    </row>
    <row r="7" spans="1:34">
      <c r="A7" s="2" t="s">
        <v>13</v>
      </c>
      <c r="B7" s="24">
        <f t="shared" si="0"/>
        <v>4543.5229764190408</v>
      </c>
      <c r="C7" s="24">
        <f>[3]Motorbikes!$E$7*[3]About!$B$64*365</f>
        <v>4543.5229764190408</v>
      </c>
      <c r="D7" s="24">
        <f t="shared" ref="D7:AH7" si="6">$B$7</f>
        <v>4543.5229764190408</v>
      </c>
      <c r="E7" s="24">
        <f t="shared" si="6"/>
        <v>4543.5229764190408</v>
      </c>
      <c r="F7" s="24">
        <f t="shared" si="6"/>
        <v>4543.5229764190408</v>
      </c>
      <c r="G7" s="24">
        <f t="shared" si="6"/>
        <v>4543.5229764190408</v>
      </c>
      <c r="H7" s="24">
        <f t="shared" si="6"/>
        <v>4543.5229764190408</v>
      </c>
      <c r="I7" s="24">
        <f t="shared" si="6"/>
        <v>4543.5229764190408</v>
      </c>
      <c r="J7" s="24">
        <f t="shared" si="6"/>
        <v>4543.5229764190408</v>
      </c>
      <c r="K7" s="24">
        <f t="shared" si="6"/>
        <v>4543.5229764190408</v>
      </c>
      <c r="L7" s="24">
        <f t="shared" si="6"/>
        <v>4543.5229764190408</v>
      </c>
      <c r="M7" s="24">
        <f t="shared" si="6"/>
        <v>4543.5229764190408</v>
      </c>
      <c r="N7" s="24">
        <f t="shared" si="6"/>
        <v>4543.5229764190408</v>
      </c>
      <c r="O7" s="24">
        <f t="shared" si="6"/>
        <v>4543.5229764190408</v>
      </c>
      <c r="P7" s="24">
        <f t="shared" si="6"/>
        <v>4543.5229764190408</v>
      </c>
      <c r="Q7" s="24">
        <f t="shared" si="6"/>
        <v>4543.5229764190408</v>
      </c>
      <c r="R7" s="24">
        <f t="shared" si="6"/>
        <v>4543.5229764190408</v>
      </c>
      <c r="S7" s="24">
        <f t="shared" si="6"/>
        <v>4543.5229764190408</v>
      </c>
      <c r="T7" s="24">
        <f t="shared" si="6"/>
        <v>4543.5229764190408</v>
      </c>
      <c r="U7" s="24">
        <f t="shared" si="6"/>
        <v>4543.5229764190408</v>
      </c>
      <c r="V7" s="24">
        <f t="shared" si="6"/>
        <v>4543.5229764190408</v>
      </c>
      <c r="W7" s="24">
        <f t="shared" si="6"/>
        <v>4543.5229764190408</v>
      </c>
      <c r="X7" s="24">
        <f t="shared" si="6"/>
        <v>4543.5229764190408</v>
      </c>
      <c r="Y7" s="24">
        <f t="shared" si="6"/>
        <v>4543.5229764190408</v>
      </c>
      <c r="Z7" s="24">
        <f t="shared" si="6"/>
        <v>4543.5229764190408</v>
      </c>
      <c r="AA7" s="24">
        <f t="shared" si="6"/>
        <v>4543.5229764190408</v>
      </c>
      <c r="AB7" s="24">
        <f t="shared" si="6"/>
        <v>4543.5229764190408</v>
      </c>
      <c r="AC7" s="24">
        <f t="shared" si="6"/>
        <v>4543.5229764190408</v>
      </c>
      <c r="AD7" s="24">
        <f t="shared" si="6"/>
        <v>4543.5229764190408</v>
      </c>
      <c r="AE7" s="24">
        <f t="shared" si="6"/>
        <v>4543.5229764190408</v>
      </c>
      <c r="AF7" s="24">
        <f t="shared" si="6"/>
        <v>4543.5229764190408</v>
      </c>
      <c r="AG7" s="24">
        <f t="shared" si="6"/>
        <v>4543.5229764190408</v>
      </c>
      <c r="AH7" s="24">
        <f t="shared" si="6"/>
        <v>4543.5229764190408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2C4C-870C-4A21-9DFE-2049BC943C9E}">
  <dimension ref="A1:AG7"/>
  <sheetViews>
    <sheetView workbookViewId="0">
      <selection activeCell="G7" sqref="G7"/>
    </sheetView>
  </sheetViews>
  <sheetFormatPr defaultRowHeight="14.5"/>
  <sheetData>
    <row r="1" spans="1:33" ht="58">
      <c r="A1" s="26" t="s">
        <v>239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>
      <c r="A2" s="2" t="s">
        <v>8</v>
      </c>
      <c r="B2" s="24">
        <f>C2</f>
        <v>9169.809811392035</v>
      </c>
      <c r="C2" s="24">
        <f>'[3]DV-Cal'!S10</f>
        <v>9169.809811392035</v>
      </c>
      <c r="D2" s="24">
        <f>$C$2</f>
        <v>9169.809811392035</v>
      </c>
      <c r="E2" s="24">
        <f t="shared" ref="E2:AG2" si="0">$C$2</f>
        <v>9169.809811392035</v>
      </c>
      <c r="F2" s="24">
        <f t="shared" si="0"/>
        <v>9169.809811392035</v>
      </c>
      <c r="G2" s="24">
        <f t="shared" si="0"/>
        <v>9169.809811392035</v>
      </c>
      <c r="H2" s="24">
        <f t="shared" si="0"/>
        <v>9169.809811392035</v>
      </c>
      <c r="I2" s="24">
        <f t="shared" si="0"/>
        <v>9169.809811392035</v>
      </c>
      <c r="J2" s="24">
        <f t="shared" si="0"/>
        <v>9169.809811392035</v>
      </c>
      <c r="K2" s="24">
        <f t="shared" si="0"/>
        <v>9169.809811392035</v>
      </c>
      <c r="L2" s="24">
        <f t="shared" si="0"/>
        <v>9169.809811392035</v>
      </c>
      <c r="M2" s="24">
        <f t="shared" si="0"/>
        <v>9169.809811392035</v>
      </c>
      <c r="N2" s="24">
        <f t="shared" si="0"/>
        <v>9169.809811392035</v>
      </c>
      <c r="O2" s="24">
        <f t="shared" si="0"/>
        <v>9169.809811392035</v>
      </c>
      <c r="P2" s="24">
        <f t="shared" si="0"/>
        <v>9169.809811392035</v>
      </c>
      <c r="Q2" s="24">
        <f t="shared" si="0"/>
        <v>9169.809811392035</v>
      </c>
      <c r="R2" s="24">
        <f t="shared" si="0"/>
        <v>9169.809811392035</v>
      </c>
      <c r="S2" s="24">
        <f t="shared" si="0"/>
        <v>9169.809811392035</v>
      </c>
      <c r="T2" s="24">
        <f t="shared" si="0"/>
        <v>9169.809811392035</v>
      </c>
      <c r="U2" s="24">
        <f t="shared" si="0"/>
        <v>9169.809811392035</v>
      </c>
      <c r="V2" s="24">
        <f t="shared" si="0"/>
        <v>9169.809811392035</v>
      </c>
      <c r="W2" s="24">
        <f t="shared" si="0"/>
        <v>9169.809811392035</v>
      </c>
      <c r="X2" s="24">
        <f t="shared" si="0"/>
        <v>9169.809811392035</v>
      </c>
      <c r="Y2" s="24">
        <f t="shared" si="0"/>
        <v>9169.809811392035</v>
      </c>
      <c r="Z2" s="24">
        <f t="shared" si="0"/>
        <v>9169.809811392035</v>
      </c>
      <c r="AA2" s="24">
        <f t="shared" si="0"/>
        <v>9169.809811392035</v>
      </c>
      <c r="AB2" s="24">
        <f t="shared" si="0"/>
        <v>9169.809811392035</v>
      </c>
      <c r="AC2" s="24">
        <f t="shared" si="0"/>
        <v>9169.809811392035</v>
      </c>
      <c r="AD2" s="24">
        <f t="shared" si="0"/>
        <v>9169.809811392035</v>
      </c>
      <c r="AE2" s="24">
        <f t="shared" si="0"/>
        <v>9169.809811392035</v>
      </c>
      <c r="AF2" s="24">
        <f t="shared" si="0"/>
        <v>9169.809811392035</v>
      </c>
      <c r="AG2" s="24">
        <f t="shared" si="0"/>
        <v>9169.809811392035</v>
      </c>
    </row>
    <row r="3" spans="1:33">
      <c r="A3" s="2" t="s">
        <v>9</v>
      </c>
      <c r="B3" s="24">
        <f>C3</f>
        <v>18979.686196888564</v>
      </c>
      <c r="C3" s="24">
        <f>'[3]DV-Cal'!S13</f>
        <v>18979.686196888564</v>
      </c>
      <c r="D3" s="24">
        <f>$C$3</f>
        <v>18979.686196888564</v>
      </c>
      <c r="E3" s="24">
        <f t="shared" ref="E3:AG3" si="1">$C$3</f>
        <v>18979.686196888564</v>
      </c>
      <c r="F3" s="24">
        <f t="shared" si="1"/>
        <v>18979.686196888564</v>
      </c>
      <c r="G3" s="24">
        <f t="shared" si="1"/>
        <v>18979.686196888564</v>
      </c>
      <c r="H3" s="24">
        <f t="shared" si="1"/>
        <v>18979.686196888564</v>
      </c>
      <c r="I3" s="24">
        <f t="shared" si="1"/>
        <v>18979.686196888564</v>
      </c>
      <c r="J3" s="24">
        <f t="shared" si="1"/>
        <v>18979.686196888564</v>
      </c>
      <c r="K3" s="24">
        <f t="shared" si="1"/>
        <v>18979.686196888564</v>
      </c>
      <c r="L3" s="24">
        <f t="shared" si="1"/>
        <v>18979.686196888564</v>
      </c>
      <c r="M3" s="24">
        <f t="shared" si="1"/>
        <v>18979.686196888564</v>
      </c>
      <c r="N3" s="24">
        <f t="shared" si="1"/>
        <v>18979.686196888564</v>
      </c>
      <c r="O3" s="24">
        <f t="shared" si="1"/>
        <v>18979.686196888564</v>
      </c>
      <c r="P3" s="24">
        <f t="shared" si="1"/>
        <v>18979.686196888564</v>
      </c>
      <c r="Q3" s="24">
        <f t="shared" si="1"/>
        <v>18979.686196888564</v>
      </c>
      <c r="R3" s="24">
        <f t="shared" si="1"/>
        <v>18979.686196888564</v>
      </c>
      <c r="S3" s="24">
        <f t="shared" si="1"/>
        <v>18979.686196888564</v>
      </c>
      <c r="T3" s="24">
        <f t="shared" si="1"/>
        <v>18979.686196888564</v>
      </c>
      <c r="U3" s="24">
        <f t="shared" si="1"/>
        <v>18979.686196888564</v>
      </c>
      <c r="V3" s="24">
        <f t="shared" si="1"/>
        <v>18979.686196888564</v>
      </c>
      <c r="W3" s="24">
        <f t="shared" si="1"/>
        <v>18979.686196888564</v>
      </c>
      <c r="X3" s="24">
        <f t="shared" si="1"/>
        <v>18979.686196888564</v>
      </c>
      <c r="Y3" s="24">
        <f t="shared" si="1"/>
        <v>18979.686196888564</v>
      </c>
      <c r="Z3" s="24">
        <f t="shared" si="1"/>
        <v>18979.686196888564</v>
      </c>
      <c r="AA3" s="24">
        <f t="shared" si="1"/>
        <v>18979.686196888564</v>
      </c>
      <c r="AB3" s="24">
        <f t="shared" si="1"/>
        <v>18979.686196888564</v>
      </c>
      <c r="AC3" s="24">
        <f t="shared" si="1"/>
        <v>18979.686196888564</v>
      </c>
      <c r="AD3" s="24">
        <f t="shared" si="1"/>
        <v>18979.686196888564</v>
      </c>
      <c r="AE3" s="24">
        <f t="shared" si="1"/>
        <v>18979.686196888564</v>
      </c>
      <c r="AF3" s="24">
        <f t="shared" si="1"/>
        <v>18979.686196888564</v>
      </c>
      <c r="AG3" s="24">
        <f t="shared" si="1"/>
        <v>18979.686196888564</v>
      </c>
    </row>
    <row r="4" spans="1:33">
      <c r="A4" s="2" t="s">
        <v>10</v>
      </c>
      <c r="B4" s="24">
        <f>'[3]Air-Cal'!O7</f>
        <v>3355599.9662397844</v>
      </c>
      <c r="C4" s="24">
        <f>$B$4</f>
        <v>3355599.9662397844</v>
      </c>
      <c r="D4" s="24">
        <f t="shared" ref="D4:AG4" si="2">$B$4</f>
        <v>3355599.9662397844</v>
      </c>
      <c r="E4" s="24">
        <f t="shared" si="2"/>
        <v>3355599.9662397844</v>
      </c>
      <c r="F4" s="24">
        <f t="shared" si="2"/>
        <v>3355599.9662397844</v>
      </c>
      <c r="G4" s="24">
        <f t="shared" si="2"/>
        <v>3355599.9662397844</v>
      </c>
      <c r="H4" s="24">
        <f t="shared" si="2"/>
        <v>3355599.9662397844</v>
      </c>
      <c r="I4" s="24">
        <f t="shared" si="2"/>
        <v>3355599.9662397844</v>
      </c>
      <c r="J4" s="24">
        <f t="shared" si="2"/>
        <v>3355599.9662397844</v>
      </c>
      <c r="K4" s="24">
        <f t="shared" si="2"/>
        <v>3355599.9662397844</v>
      </c>
      <c r="L4" s="24">
        <f t="shared" si="2"/>
        <v>3355599.9662397844</v>
      </c>
      <c r="M4" s="24">
        <f t="shared" si="2"/>
        <v>3355599.9662397844</v>
      </c>
      <c r="N4" s="24">
        <f t="shared" si="2"/>
        <v>3355599.9662397844</v>
      </c>
      <c r="O4" s="24">
        <f t="shared" si="2"/>
        <v>3355599.9662397844</v>
      </c>
      <c r="P4" s="24">
        <f t="shared" si="2"/>
        <v>3355599.9662397844</v>
      </c>
      <c r="Q4" s="24">
        <f t="shared" si="2"/>
        <v>3355599.9662397844</v>
      </c>
      <c r="R4" s="24">
        <f t="shared" si="2"/>
        <v>3355599.9662397844</v>
      </c>
      <c r="S4" s="24">
        <f t="shared" si="2"/>
        <v>3355599.9662397844</v>
      </c>
      <c r="T4" s="24">
        <f t="shared" si="2"/>
        <v>3355599.9662397844</v>
      </c>
      <c r="U4" s="24">
        <f t="shared" si="2"/>
        <v>3355599.9662397844</v>
      </c>
      <c r="V4" s="24">
        <f t="shared" si="2"/>
        <v>3355599.9662397844</v>
      </c>
      <c r="W4" s="24">
        <f t="shared" si="2"/>
        <v>3355599.9662397844</v>
      </c>
      <c r="X4" s="24">
        <f t="shared" si="2"/>
        <v>3355599.9662397844</v>
      </c>
      <c r="Y4" s="24">
        <f t="shared" si="2"/>
        <v>3355599.9662397844</v>
      </c>
      <c r="Z4" s="24">
        <f t="shared" si="2"/>
        <v>3355599.9662397844</v>
      </c>
      <c r="AA4" s="24">
        <f t="shared" si="2"/>
        <v>3355599.9662397844</v>
      </c>
      <c r="AB4" s="24">
        <f t="shared" si="2"/>
        <v>3355599.9662397844</v>
      </c>
      <c r="AC4" s="24">
        <f t="shared" si="2"/>
        <v>3355599.9662397844</v>
      </c>
      <c r="AD4" s="24">
        <f t="shared" si="2"/>
        <v>3355599.9662397844</v>
      </c>
      <c r="AE4" s="24">
        <f t="shared" si="2"/>
        <v>3355599.9662397844</v>
      </c>
      <c r="AF4" s="24">
        <f t="shared" si="2"/>
        <v>3355599.9662397844</v>
      </c>
      <c r="AG4" s="24">
        <f t="shared" si="2"/>
        <v>3355599.9662397844</v>
      </c>
    </row>
    <row r="5" spans="1:33">
      <c r="A5" s="2" t="s">
        <v>11</v>
      </c>
      <c r="B5" s="24">
        <f>'[3]Rail-Cal'!G6</f>
        <v>15068.57360345372</v>
      </c>
      <c r="C5" s="24">
        <f>$B$5</f>
        <v>15068.57360345372</v>
      </c>
      <c r="D5" s="24">
        <f t="shared" ref="D5:AG5" si="3">$B$5</f>
        <v>15068.57360345372</v>
      </c>
      <c r="E5" s="24">
        <f t="shared" si="3"/>
        <v>15068.57360345372</v>
      </c>
      <c r="F5" s="24">
        <f t="shared" si="3"/>
        <v>15068.57360345372</v>
      </c>
      <c r="G5" s="24">
        <f t="shared" si="3"/>
        <v>15068.57360345372</v>
      </c>
      <c r="H5" s="24">
        <f t="shared" si="3"/>
        <v>15068.57360345372</v>
      </c>
      <c r="I5" s="24">
        <f t="shared" si="3"/>
        <v>15068.57360345372</v>
      </c>
      <c r="J5" s="24">
        <f t="shared" si="3"/>
        <v>15068.57360345372</v>
      </c>
      <c r="K5" s="24">
        <f t="shared" si="3"/>
        <v>15068.57360345372</v>
      </c>
      <c r="L5" s="24">
        <f t="shared" si="3"/>
        <v>15068.57360345372</v>
      </c>
      <c r="M5" s="24">
        <f t="shared" si="3"/>
        <v>15068.57360345372</v>
      </c>
      <c r="N5" s="24">
        <f t="shared" si="3"/>
        <v>15068.57360345372</v>
      </c>
      <c r="O5" s="24">
        <f t="shared" si="3"/>
        <v>15068.57360345372</v>
      </c>
      <c r="P5" s="24">
        <f t="shared" si="3"/>
        <v>15068.57360345372</v>
      </c>
      <c r="Q5" s="24">
        <f t="shared" si="3"/>
        <v>15068.57360345372</v>
      </c>
      <c r="R5" s="24">
        <f t="shared" si="3"/>
        <v>15068.57360345372</v>
      </c>
      <c r="S5" s="24">
        <f t="shared" si="3"/>
        <v>15068.57360345372</v>
      </c>
      <c r="T5" s="24">
        <f t="shared" si="3"/>
        <v>15068.57360345372</v>
      </c>
      <c r="U5" s="24">
        <f t="shared" si="3"/>
        <v>15068.57360345372</v>
      </c>
      <c r="V5" s="24">
        <f t="shared" si="3"/>
        <v>15068.57360345372</v>
      </c>
      <c r="W5" s="24">
        <f t="shared" si="3"/>
        <v>15068.57360345372</v>
      </c>
      <c r="X5" s="24">
        <f t="shared" si="3"/>
        <v>15068.57360345372</v>
      </c>
      <c r="Y5" s="24">
        <f t="shared" si="3"/>
        <v>15068.57360345372</v>
      </c>
      <c r="Z5" s="24">
        <f t="shared" si="3"/>
        <v>15068.57360345372</v>
      </c>
      <c r="AA5" s="24">
        <f t="shared" si="3"/>
        <v>15068.57360345372</v>
      </c>
      <c r="AB5" s="24">
        <f t="shared" si="3"/>
        <v>15068.57360345372</v>
      </c>
      <c r="AC5" s="24">
        <f t="shared" si="3"/>
        <v>15068.57360345372</v>
      </c>
      <c r="AD5" s="24">
        <f t="shared" si="3"/>
        <v>15068.57360345372</v>
      </c>
      <c r="AE5" s="24">
        <f t="shared" si="3"/>
        <v>15068.57360345372</v>
      </c>
      <c r="AF5" s="24">
        <f t="shared" si="3"/>
        <v>15068.57360345372</v>
      </c>
      <c r="AG5" s="24">
        <f t="shared" si="3"/>
        <v>15068.57360345372</v>
      </c>
    </row>
    <row r="6" spans="1:33">
      <c r="A6" s="2" t="s">
        <v>12</v>
      </c>
      <c r="B6" s="24">
        <f>'[3]Ships-Cal'!H72</f>
        <v>81662.909988119718</v>
      </c>
      <c r="C6" s="24">
        <f>$B$6</f>
        <v>81662.909988119718</v>
      </c>
      <c r="D6" s="24">
        <f t="shared" ref="D6:AG6" si="4">$B$6</f>
        <v>81662.909988119718</v>
      </c>
      <c r="E6" s="24">
        <f t="shared" si="4"/>
        <v>81662.909988119718</v>
      </c>
      <c r="F6" s="24">
        <f t="shared" si="4"/>
        <v>81662.909988119718</v>
      </c>
      <c r="G6" s="24">
        <f t="shared" si="4"/>
        <v>81662.909988119718</v>
      </c>
      <c r="H6" s="24">
        <f t="shared" si="4"/>
        <v>81662.909988119718</v>
      </c>
      <c r="I6" s="24">
        <f t="shared" si="4"/>
        <v>81662.909988119718</v>
      </c>
      <c r="J6" s="24">
        <f t="shared" si="4"/>
        <v>81662.909988119718</v>
      </c>
      <c r="K6" s="24">
        <f t="shared" si="4"/>
        <v>81662.909988119718</v>
      </c>
      <c r="L6" s="24">
        <f t="shared" si="4"/>
        <v>81662.909988119718</v>
      </c>
      <c r="M6" s="24">
        <f t="shared" si="4"/>
        <v>81662.909988119718</v>
      </c>
      <c r="N6" s="24">
        <f t="shared" si="4"/>
        <v>81662.909988119718</v>
      </c>
      <c r="O6" s="24">
        <f t="shared" si="4"/>
        <v>81662.909988119718</v>
      </c>
      <c r="P6" s="24">
        <f t="shared" si="4"/>
        <v>81662.909988119718</v>
      </c>
      <c r="Q6" s="24">
        <f t="shared" si="4"/>
        <v>81662.909988119718</v>
      </c>
      <c r="R6" s="24">
        <f t="shared" si="4"/>
        <v>81662.909988119718</v>
      </c>
      <c r="S6" s="24">
        <f t="shared" si="4"/>
        <v>81662.909988119718</v>
      </c>
      <c r="T6" s="24">
        <f t="shared" si="4"/>
        <v>81662.909988119718</v>
      </c>
      <c r="U6" s="24">
        <f t="shared" si="4"/>
        <v>81662.909988119718</v>
      </c>
      <c r="V6" s="24">
        <f t="shared" si="4"/>
        <v>81662.909988119718</v>
      </c>
      <c r="W6" s="24">
        <f t="shared" si="4"/>
        <v>81662.909988119718</v>
      </c>
      <c r="X6" s="24">
        <f t="shared" si="4"/>
        <v>81662.909988119718</v>
      </c>
      <c r="Y6" s="24">
        <f t="shared" si="4"/>
        <v>81662.909988119718</v>
      </c>
      <c r="Z6" s="24">
        <f t="shared" si="4"/>
        <v>81662.909988119718</v>
      </c>
      <c r="AA6" s="24">
        <f t="shared" si="4"/>
        <v>81662.909988119718</v>
      </c>
      <c r="AB6" s="24">
        <f t="shared" si="4"/>
        <v>81662.909988119718</v>
      </c>
      <c r="AC6" s="24">
        <f t="shared" si="4"/>
        <v>81662.909988119718</v>
      </c>
      <c r="AD6" s="24">
        <f t="shared" si="4"/>
        <v>81662.909988119718</v>
      </c>
      <c r="AE6" s="24">
        <f t="shared" si="4"/>
        <v>81662.909988119718</v>
      </c>
      <c r="AF6" s="24">
        <f t="shared" si="4"/>
        <v>81662.909988119718</v>
      </c>
      <c r="AG6" s="24">
        <f t="shared" si="4"/>
        <v>81662.909988119718</v>
      </c>
    </row>
    <row r="7" spans="1:33">
      <c r="A7" s="2" t="s">
        <v>13</v>
      </c>
      <c r="B7" s="24">
        <f>[3]Motorbikes!$E$2*[3]About!$B$64*365</f>
        <v>10573.883538920783</v>
      </c>
      <c r="C7" s="24">
        <f t="shared" ref="C7:AG7" si="5">B7</f>
        <v>10573.883538920783</v>
      </c>
      <c r="D7" s="24">
        <f t="shared" si="5"/>
        <v>10573.883538920783</v>
      </c>
      <c r="E7" s="24">
        <f t="shared" si="5"/>
        <v>10573.883538920783</v>
      </c>
      <c r="F7" s="24">
        <f t="shared" si="5"/>
        <v>10573.883538920783</v>
      </c>
      <c r="G7" s="24">
        <f t="shared" si="5"/>
        <v>10573.883538920783</v>
      </c>
      <c r="H7" s="24">
        <f t="shared" si="5"/>
        <v>10573.883538920783</v>
      </c>
      <c r="I7" s="24">
        <f t="shared" si="5"/>
        <v>10573.883538920783</v>
      </c>
      <c r="J7" s="24">
        <f t="shared" si="5"/>
        <v>10573.883538920783</v>
      </c>
      <c r="K7" s="24">
        <f t="shared" si="5"/>
        <v>10573.883538920783</v>
      </c>
      <c r="L7" s="24">
        <f t="shared" si="5"/>
        <v>10573.883538920783</v>
      </c>
      <c r="M7" s="24">
        <f t="shared" si="5"/>
        <v>10573.883538920783</v>
      </c>
      <c r="N7" s="24">
        <f t="shared" si="5"/>
        <v>10573.883538920783</v>
      </c>
      <c r="O7" s="24">
        <f t="shared" si="5"/>
        <v>10573.883538920783</v>
      </c>
      <c r="P7" s="24">
        <f t="shared" si="5"/>
        <v>10573.883538920783</v>
      </c>
      <c r="Q7" s="24">
        <f t="shared" si="5"/>
        <v>10573.883538920783</v>
      </c>
      <c r="R7" s="24">
        <f t="shared" si="5"/>
        <v>10573.883538920783</v>
      </c>
      <c r="S7" s="24">
        <f t="shared" si="5"/>
        <v>10573.883538920783</v>
      </c>
      <c r="T7" s="24">
        <f t="shared" si="5"/>
        <v>10573.883538920783</v>
      </c>
      <c r="U7" s="24">
        <f t="shared" si="5"/>
        <v>10573.883538920783</v>
      </c>
      <c r="V7" s="24">
        <f t="shared" si="5"/>
        <v>10573.883538920783</v>
      </c>
      <c r="W7" s="24">
        <f t="shared" si="5"/>
        <v>10573.883538920783</v>
      </c>
      <c r="X7" s="24">
        <f t="shared" si="5"/>
        <v>10573.883538920783</v>
      </c>
      <c r="Y7" s="24">
        <f t="shared" si="5"/>
        <v>10573.883538920783</v>
      </c>
      <c r="Z7" s="24">
        <f t="shared" si="5"/>
        <v>10573.883538920783</v>
      </c>
      <c r="AA7" s="24">
        <f t="shared" si="5"/>
        <v>10573.883538920783</v>
      </c>
      <c r="AB7" s="24">
        <f t="shared" si="5"/>
        <v>10573.883538920783</v>
      </c>
      <c r="AC7" s="24">
        <f t="shared" si="5"/>
        <v>10573.883538920783</v>
      </c>
      <c r="AD7" s="24">
        <f t="shared" si="5"/>
        <v>10573.883538920783</v>
      </c>
      <c r="AE7" s="24">
        <f t="shared" si="5"/>
        <v>10573.883538920783</v>
      </c>
      <c r="AF7" s="24">
        <f t="shared" si="5"/>
        <v>10573.883538920783</v>
      </c>
      <c r="AG7" s="24">
        <f t="shared" si="5"/>
        <v>10573.883538920783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1641C-47D3-4723-A0EF-352F3398A8E3}">
  <dimension ref="A1:AG7"/>
  <sheetViews>
    <sheetView workbookViewId="0">
      <selection activeCell="J4" sqref="J4"/>
    </sheetView>
  </sheetViews>
  <sheetFormatPr defaultRowHeight="14.5"/>
  <sheetData>
    <row r="1" spans="1:33" ht="130.5">
      <c r="A1" s="26" t="s">
        <v>282</v>
      </c>
      <c r="B1" s="27">
        <v>2019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spans="1:33">
      <c r="A2" s="2" t="s">
        <v>8</v>
      </c>
      <c r="B2" s="85">
        <v>1</v>
      </c>
      <c r="C2" s="85">
        <f>B2*(1+'[4]DV-CAGR'!$N$82)</f>
        <v>1.0257544634651936</v>
      </c>
      <c r="D2" s="85">
        <f>C2*(1+'[4]DV-CAGR'!$N$82)</f>
        <v>1.0521722193187673</v>
      </c>
      <c r="E2" s="85">
        <f>D2*(1+'[4]DV-CAGR'!$N$82)</f>
        <v>1.079270350300304</v>
      </c>
      <c r="F2" s="85">
        <f>E2*(1+'[4]DV-CAGR'!$N$82)</f>
        <v>1.1070663791061799</v>
      </c>
      <c r="G2" s="85">
        <f>F2*(1+'[4]DV-CAGR'!$N$82)</f>
        <v>1.1355782797204141</v>
      </c>
      <c r="H2" s="85">
        <f>G2*(1+'[4]DV-CAGR'!$N$82)</f>
        <v>1.1648244890373409</v>
      </c>
      <c r="I2" s="85">
        <f>H2*(1+'[4]DV-CAGR'!$N$82)</f>
        <v>1.194823918783616</v>
      </c>
      <c r="J2" s="85">
        <f>I2*(1+'[4]DV-CAGR'!$N$82)</f>
        <v>1.2255959677472681</v>
      </c>
      <c r="K2" s="85">
        <f>J2*(1+'[4]DV-CAGR'!$N$82)</f>
        <v>1.2571605343217036</v>
      </c>
      <c r="L2" s="85">
        <f>K2*(1+'[4]DV-CAGR'!$N$82)</f>
        <v>1.2895380293727752</v>
      </c>
      <c r="M2" s="85">
        <f>L2*(1+'[4]DV-CAGR'!$N$82)</f>
        <v>1.322749389437234</v>
      </c>
      <c r="N2" s="85">
        <f>M2*(1+'[4]DV-CAGR'!$N$82)</f>
        <v>1.3568160902611024</v>
      </c>
      <c r="O2" s="85">
        <f>N2*(1+'[4]DV-CAGR'!$N$82)</f>
        <v>1.3917601606867187</v>
      </c>
      <c r="P2" s="85">
        <f>O2*(1+'[4]DV-CAGR'!$N$82)</f>
        <v>1.4276041968974369</v>
      </c>
      <c r="Q2" s="85">
        <f>P2*(1+'[4]DV-CAGR'!$N$82)</f>
        <v>1.4643713770291891</v>
      </c>
      <c r="R2" s="85">
        <f>Q2*(1+'[4]DV-CAGR'!$N$82)</f>
        <v>1.5020854761583626</v>
      </c>
      <c r="S2" s="85">
        <f>R2*(1+'[4]DV-CAGR'!$N$82)</f>
        <v>1.5407708816756811</v>
      </c>
      <c r="T2" s="85">
        <f>S2*(1+'[4]DV-CAGR'!$N$82)</f>
        <v>1.5804526090560316</v>
      </c>
      <c r="U2" s="85">
        <f>T2*(1+'[4]DV-CAGR'!$N$82)</f>
        <v>1.6211563180344351</v>
      </c>
      <c r="V2" s="85">
        <f>U2*(1+'[4]DV-CAGR'!$N$82)</f>
        <v>1.6629083291986206</v>
      </c>
      <c r="W2" s="85">
        <f>V2*(1+'[4]DV-CAGR'!$N$82)</f>
        <v>1.7057356410089326</v>
      </c>
      <c r="X2" s="85">
        <f>W2*(1+'[4]DV-CAGR'!$N$82)</f>
        <v>1.7496659472565759</v>
      </c>
      <c r="Y2" s="85">
        <f>X2*(1+'[4]DV-CAGR'!$N$82)</f>
        <v>1.7947276549714888</v>
      </c>
      <c r="Z2" s="85">
        <f>Y2*(1+'[4]DV-CAGR'!$N$82)</f>
        <v>1.8409499027914247</v>
      </c>
      <c r="AA2" s="85">
        <f>Z2*(1+'[4]DV-CAGR'!$N$82)</f>
        <v>1.8883625798041181</v>
      </c>
      <c r="AB2" s="85">
        <f>AA2*(1+'[4]DV-CAGR'!$N$82)</f>
        <v>1.9369963448747221</v>
      </c>
      <c r="AC2" s="85">
        <f>AB2*(1+'[4]DV-CAGR'!$N$82)</f>
        <v>1.9868826464710116</v>
      </c>
      <c r="AD2" s="85">
        <f>AC2*(1+'[4]DV-CAGR'!$N$82)</f>
        <v>2.0380537429991765</v>
      </c>
      <c r="AE2" s="85">
        <f>AD2*(1+'[4]DV-CAGR'!$N$82)</f>
        <v>2.0905427236633498</v>
      </c>
      <c r="AF2" s="85">
        <f>AE2*(1+'[4]DV-CAGR'!$N$82)</f>
        <v>2.1443835298623637</v>
      </c>
      <c r="AG2" s="85">
        <f>AF2*(1+'[4]DV-CAGR'!$N$82)</f>
        <v>2.1996109771375667</v>
      </c>
    </row>
    <row r="3" spans="1:33">
      <c r="A3" s="2" t="s">
        <v>9</v>
      </c>
      <c r="B3" s="85">
        <v>1</v>
      </c>
      <c r="C3" s="85">
        <f>B3*(1+'[4]DV-CAGR'!$N$83)</f>
        <v>0.95480526999756732</v>
      </c>
      <c r="D3" s="85">
        <f>C3*(1+'[4]DV-CAGR'!$N$83)</f>
        <v>0.91165310361512741</v>
      </c>
      <c r="E3" s="85">
        <f>D3*(1+'[4]DV-CAGR'!$N$83)</f>
        <v>0.87045118774136199</v>
      </c>
      <c r="F3" s="85">
        <f>E3*(1+'[4]DV-CAGR'!$N$83)</f>
        <v>0.8311113813310943</v>
      </c>
      <c r="G3" s="85">
        <f>F3*(1+'[4]DV-CAGR'!$N$83)</f>
        <v>0.79354952684988667</v>
      </c>
      <c r="H3" s="85">
        <f>G3*(1+'[4]DV-CAGR'!$N$83)</f>
        <v>0.75768527024034782</v>
      </c>
      <c r="I3" s="85">
        <f>H3*(1+'[4]DV-CAGR'!$N$83)</f>
        <v>0.72344188902501505</v>
      </c>
      <c r="J3" s="85">
        <f>I3*(1+'[4]DV-CAGR'!$N$83)</f>
        <v>0.69074612817807968</v>
      </c>
      <c r="K3" s="85">
        <f>J3*(1+'[4]DV-CAGR'!$N$83)</f>
        <v>0.65952804341484561</v>
      </c>
      <c r="L3" s="85">
        <f>K3*(1+'[4]DV-CAGR'!$N$83)</f>
        <v>0.62972085156367896</v>
      </c>
      <c r="M3" s="85">
        <f>L3*(1+'[4]DV-CAGR'!$N$83)</f>
        <v>0.60126078770035651</v>
      </c>
      <c r="N3" s="85">
        <f>M3*(1+'[4]DV-CAGR'!$N$83)</f>
        <v>0.57408696873918885</v>
      </c>
      <c r="O3" s="85">
        <f>N3*(1+'[4]DV-CAGR'!$N$83)</f>
        <v>0.54814126318910616</v>
      </c>
      <c r="P3" s="85">
        <f>O3*(1+'[4]DV-CAGR'!$N$83)</f>
        <v>0.52336816679608211</v>
      </c>
      <c r="Q3" s="85">
        <f>P3*(1+'[4]DV-CAGR'!$N$83)</f>
        <v>0.49971468380586503</v>
      </c>
      <c r="R3" s="85">
        <f>Q3*(1+'[4]DV-CAGR'!$N$83)</f>
        <v>0.47713021359300795</v>
      </c>
      <c r="S3" s="85">
        <f>R3*(1+'[4]DV-CAGR'!$N$83)</f>
        <v>0.45556644241366889</v>
      </c>
      <c r="T3" s="85">
        <f>S3*(1+'[4]DV-CAGR'!$N$83)</f>
        <v>0.43497724005061433</v>
      </c>
      <c r="U3" s="85">
        <f>T3*(1+'[4]DV-CAGR'!$N$83)</f>
        <v>0.41531856112932347</v>
      </c>
      <c r="V3" s="85">
        <f>U3*(1+'[4]DV-CAGR'!$N$83)</f>
        <v>0.39654835089408486</v>
      </c>
      <c r="W3" s="85">
        <f>V3*(1+'[4]DV-CAGR'!$N$83)</f>
        <v>0.37862645524251676</v>
      </c>
      <c r="X3" s="85">
        <f>W3*(1+'[4]DV-CAGR'!$N$83)</f>
        <v>0.36151453482605306</v>
      </c>
      <c r="Y3" s="85">
        <f>X3*(1+'[4]DV-CAGR'!$N$83)</f>
        <v>0.34517598303263453</v>
      </c>
      <c r="Z3" s="85">
        <f>Y3*(1+'[4]DV-CAGR'!$N$83)</f>
        <v>0.32957584767615034</v>
      </c>
      <c r="AA3" s="85">
        <f>Z3*(1+'[4]DV-CAGR'!$N$83)</f>
        <v>0.31468075622510383</v>
      </c>
      <c r="AB3" s="85">
        <f>AA3*(1+'[4]DV-CAGR'!$N$83)</f>
        <v>0.30045884441054893</v>
      </c>
      <c r="AC3" s="85">
        <f>AB3*(1+'[4]DV-CAGR'!$N$83)</f>
        <v>0.28687968806057124</v>
      </c>
      <c r="AD3" s="85">
        <f>AC3*(1+'[4]DV-CAGR'!$N$83)</f>
        <v>0.27391423801549158</v>
      </c>
      <c r="AE3" s="85">
        <f>AD3*(1+'[4]DV-CAGR'!$N$83)</f>
        <v>0.26153475798455939</v>
      </c>
      <c r="AF3" s="85">
        <f>AE3*(1+'[4]DV-CAGR'!$N$83)</f>
        <v>0.24971476521119565</v>
      </c>
      <c r="AG3" s="85">
        <f>AF3*(1+'[4]DV-CAGR'!$N$83)</f>
        <v>0.23842897381985478</v>
      </c>
    </row>
    <row r="4" spans="1:33">
      <c r="A4" s="2" t="s">
        <v>10</v>
      </c>
      <c r="B4" s="85">
        <v>1</v>
      </c>
      <c r="C4" s="85">
        <v>0.39189939646309102</v>
      </c>
      <c r="D4" s="85">
        <v>0.34910898091961506</v>
      </c>
      <c r="E4" s="86">
        <v>0.56607265394641004</v>
      </c>
      <c r="F4" s="86">
        <v>0.78303632697320502</v>
      </c>
      <c r="G4" s="87">
        <v>1</v>
      </c>
      <c r="H4" s="85">
        <v>1.042</v>
      </c>
      <c r="I4" s="85">
        <v>1.0857640000000002</v>
      </c>
      <c r="J4" s="85">
        <v>1.1313660880000003</v>
      </c>
      <c r="K4" s="85">
        <v>1.1788834636960004</v>
      </c>
      <c r="L4" s="85">
        <v>1.2283965691712324</v>
      </c>
      <c r="M4" s="85">
        <v>1.2799892250764242</v>
      </c>
      <c r="N4" s="85">
        <v>1.333748772529634</v>
      </c>
      <c r="O4" s="85">
        <v>1.3897662209758785</v>
      </c>
      <c r="P4" s="85">
        <v>1.4481364022568655</v>
      </c>
      <c r="Q4" s="85">
        <v>1.5089581311516538</v>
      </c>
      <c r="R4" s="85">
        <v>1.5723343726600234</v>
      </c>
      <c r="S4" s="85">
        <v>1.6383724163117444</v>
      </c>
      <c r="T4" s="85">
        <v>1.7071840577968376</v>
      </c>
      <c r="U4" s="85">
        <v>1.7788857882243048</v>
      </c>
      <c r="V4" s="85">
        <v>1.8535989913297257</v>
      </c>
      <c r="W4" s="85">
        <v>1.9314501489655742</v>
      </c>
      <c r="X4" s="85">
        <v>2.0125710552221285</v>
      </c>
      <c r="Y4" s="85">
        <v>2.0970990395414582</v>
      </c>
      <c r="Z4" s="85">
        <v>2.1851771992021995</v>
      </c>
      <c r="AA4" s="85">
        <v>2.2769546415686919</v>
      </c>
      <c r="AB4" s="85">
        <v>2.372586736514577</v>
      </c>
      <c r="AC4" s="85">
        <v>2.4722353794481893</v>
      </c>
      <c r="AD4" s="85">
        <v>2.5760692653850135</v>
      </c>
      <c r="AE4" s="85">
        <v>2.6842641745311839</v>
      </c>
      <c r="AF4" s="85">
        <v>2.6842641745311839</v>
      </c>
      <c r="AG4" s="85">
        <v>2.6842641745311839</v>
      </c>
    </row>
    <row r="5" spans="1:33">
      <c r="A5" s="2" t="s">
        <v>11</v>
      </c>
      <c r="B5" s="85">
        <v>1</v>
      </c>
      <c r="C5" s="85">
        <v>0.63449793100934282</v>
      </c>
      <c r="D5" s="85">
        <v>0.63972651023832128</v>
      </c>
      <c r="E5" s="85">
        <v>0.6645703969252037</v>
      </c>
      <c r="F5" s="85">
        <v>0.69037910013263448</v>
      </c>
      <c r="G5" s="85">
        <v>0.71719008867256129</v>
      </c>
      <c r="H5" s="85">
        <v>0.74504228646454973</v>
      </c>
      <c r="I5" s="85">
        <v>0.77397612904513235</v>
      </c>
      <c r="J5" s="85">
        <v>0.80403362227170794</v>
      </c>
      <c r="K5" s="85">
        <v>0.83525840330621659</v>
      </c>
      <c r="L5" s="85">
        <v>0.86769580396712631</v>
      </c>
      <c r="M5" s="85">
        <v>0.90139291654170428</v>
      </c>
      <c r="N5" s="85">
        <v>0.93639866215411915</v>
      </c>
      <c r="O5" s="85">
        <v>0.97276386178862961</v>
      </c>
      <c r="P5" s="85">
        <v>1.0105413100709708</v>
      </c>
      <c r="Q5" s="85">
        <v>1.0497858519150536</v>
      </c>
      <c r="R5" s="85">
        <v>1.0905544621462504</v>
      </c>
      <c r="S5" s="85">
        <v>1.1329063282168657</v>
      </c>
      <c r="T5" s="85">
        <v>1.1769029361338745</v>
      </c>
      <c r="U5" s="85">
        <v>1.2226081597236811</v>
      </c>
      <c r="V5" s="85">
        <v>1.2700883533634872</v>
      </c>
      <c r="W5" s="85">
        <v>1.3194124483139007</v>
      </c>
      <c r="X5" s="85">
        <v>1.3706520527926351</v>
      </c>
      <c r="Y5" s="85">
        <v>1.4238815559345908</v>
      </c>
      <c r="Z5" s="85">
        <v>1.4791782357892407</v>
      </c>
      <c r="AA5" s="85">
        <v>1.5366223715121146</v>
      </c>
      <c r="AB5" s="85">
        <v>1.5962973599132575</v>
      </c>
      <c r="AC5" s="85">
        <v>1.6582898365318681</v>
      </c>
      <c r="AD5" s="85">
        <v>1.72268980141289</v>
      </c>
      <c r="AE5" s="85">
        <v>1.789590749768158</v>
      </c>
      <c r="AF5" s="85">
        <v>1.8590898077117939</v>
      </c>
      <c r="AG5" s="85">
        <v>1.9312878732669065</v>
      </c>
    </row>
    <row r="6" spans="1:33">
      <c r="A6" s="2" t="s">
        <v>12</v>
      </c>
      <c r="B6" s="85">
        <v>1</v>
      </c>
      <c r="C6" s="85">
        <v>0.98896712459176861</v>
      </c>
      <c r="D6" s="85">
        <v>0.97805597352331075</v>
      </c>
      <c r="E6" s="85">
        <v>0.96726520382515158</v>
      </c>
      <c r="F6" s="85">
        <v>0.95659348734463112</v>
      </c>
      <c r="G6" s="85">
        <v>0.94603951058243219</v>
      </c>
      <c r="H6" s="85">
        <v>0.93560197453091198</v>
      </c>
      <c r="I6" s="85">
        <v>0.92527959451421715</v>
      </c>
      <c r="J6" s="85">
        <v>0.9150711000301629</v>
      </c>
      <c r="K6" s="85">
        <v>0.90497523459385687</v>
      </c>
      <c r="L6" s="85">
        <v>0.89499075558304786</v>
      </c>
      <c r="M6" s="85">
        <v>0.88511643408518126</v>
      </c>
      <c r="N6" s="85">
        <v>0.87535105474614139</v>
      </c>
      <c r="O6" s="85">
        <v>0.86569341562066326</v>
      </c>
      <c r="P6" s="85">
        <v>0.85614232802439416</v>
      </c>
      <c r="Q6" s="85">
        <v>0.84669661638758786</v>
      </c>
      <c r="R6" s="85">
        <v>0.83735511811041252</v>
      </c>
      <c r="S6" s="85">
        <v>0.82811668341985545</v>
      </c>
      <c r="T6" s="85">
        <v>0.81898017522820643</v>
      </c>
      <c r="U6" s="85">
        <v>0.80994446899310213</v>
      </c>
      <c r="V6" s="85">
        <v>0.80100845257911513</v>
      </c>
      <c r="W6" s="85">
        <v>0.79217102612086954</v>
      </c>
      <c r="X6" s="85">
        <v>0.78343110188766718</v>
      </c>
      <c r="Y6" s="85">
        <v>0.77478760414960712</v>
      </c>
      <c r="Z6" s="85">
        <v>0.76623946904518236</v>
      </c>
      <c r="AA6" s="85">
        <v>0.75778564445033747</v>
      </c>
      <c r="AB6" s="85">
        <v>0.7494250898489706</v>
      </c>
      <c r="AC6" s="85">
        <v>0.74115677620486431</v>
      </c>
      <c r="AD6" s="85">
        <v>0.73297968583502959</v>
      </c>
      <c r="AE6" s="85">
        <v>0.72489281228444713</v>
      </c>
      <c r="AF6" s="85">
        <v>0.71689516020219035</v>
      </c>
      <c r="AG6" s="85">
        <v>0.70898574521891555</v>
      </c>
    </row>
    <row r="7" spans="1:33">
      <c r="A7" s="2" t="s">
        <v>13</v>
      </c>
      <c r="B7" s="87">
        <v>1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>
        <v>1</v>
      </c>
      <c r="L7" s="85">
        <v>1</v>
      </c>
      <c r="M7" s="85">
        <v>1</v>
      </c>
      <c r="N7" s="85">
        <v>1</v>
      </c>
      <c r="O7" s="85">
        <v>1</v>
      </c>
      <c r="P7" s="85">
        <v>1</v>
      </c>
      <c r="Q7" s="85">
        <v>1</v>
      </c>
      <c r="R7" s="85">
        <v>1</v>
      </c>
      <c r="S7" s="85">
        <v>1</v>
      </c>
      <c r="T7" s="85">
        <v>1</v>
      </c>
      <c r="U7" s="85">
        <v>1</v>
      </c>
      <c r="V7" s="85">
        <v>1</v>
      </c>
      <c r="W7" s="85">
        <v>1</v>
      </c>
      <c r="X7" s="85">
        <v>1</v>
      </c>
      <c r="Y7" s="85">
        <v>1</v>
      </c>
      <c r="Z7" s="85">
        <v>1</v>
      </c>
      <c r="AA7" s="85">
        <v>1</v>
      </c>
      <c r="AB7" s="85">
        <v>1</v>
      </c>
      <c r="AC7" s="85">
        <v>1</v>
      </c>
      <c r="AD7" s="85">
        <v>1</v>
      </c>
      <c r="AE7" s="85">
        <v>1</v>
      </c>
      <c r="AF7" s="85">
        <v>1</v>
      </c>
      <c r="AG7" s="85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21B52-4F10-4B69-9230-60347A9D45BE}">
  <dimension ref="A1:AG7"/>
  <sheetViews>
    <sheetView workbookViewId="0">
      <selection activeCell="B2" sqref="B2:AG3"/>
    </sheetView>
  </sheetViews>
  <sheetFormatPr defaultRowHeight="14.5"/>
  <sheetData>
    <row r="1" spans="1:33" ht="130.5">
      <c r="A1" s="26" t="s">
        <v>282</v>
      </c>
      <c r="B1" s="27">
        <v>2019</v>
      </c>
      <c r="C1" s="27">
        <v>2020</v>
      </c>
      <c r="D1" s="27">
        <v>2021</v>
      </c>
      <c r="E1" s="27">
        <v>2022</v>
      </c>
      <c r="F1" s="27">
        <v>2023</v>
      </c>
      <c r="G1" s="27">
        <v>2024</v>
      </c>
      <c r="H1" s="27">
        <v>2025</v>
      </c>
      <c r="I1" s="27">
        <v>2026</v>
      </c>
      <c r="J1" s="27">
        <v>2027</v>
      </c>
      <c r="K1" s="27">
        <v>2028</v>
      </c>
      <c r="L1" s="27">
        <v>2029</v>
      </c>
      <c r="M1" s="27">
        <v>2030</v>
      </c>
      <c r="N1" s="27">
        <v>2031</v>
      </c>
      <c r="O1" s="27">
        <v>2032</v>
      </c>
      <c r="P1" s="27">
        <v>2033</v>
      </c>
      <c r="Q1" s="27">
        <v>2034</v>
      </c>
      <c r="R1" s="27">
        <v>2035</v>
      </c>
      <c r="S1" s="27">
        <v>2036</v>
      </c>
      <c r="T1" s="27">
        <v>2037</v>
      </c>
      <c r="U1" s="27">
        <v>2038</v>
      </c>
      <c r="V1" s="27">
        <v>2039</v>
      </c>
      <c r="W1" s="27">
        <v>2040</v>
      </c>
      <c r="X1" s="27">
        <v>2041</v>
      </c>
      <c r="Y1" s="27">
        <v>2042</v>
      </c>
      <c r="Z1" s="27">
        <v>2043</v>
      </c>
      <c r="AA1" s="27">
        <v>2044</v>
      </c>
      <c r="AB1" s="27">
        <v>2045</v>
      </c>
      <c r="AC1" s="27">
        <v>2046</v>
      </c>
      <c r="AD1" s="27">
        <v>2047</v>
      </c>
      <c r="AE1" s="27">
        <v>2048</v>
      </c>
      <c r="AF1" s="27">
        <v>2049</v>
      </c>
      <c r="AG1" s="27">
        <v>2050</v>
      </c>
    </row>
    <row r="2" spans="1:33">
      <c r="A2" s="2" t="s">
        <v>8</v>
      </c>
      <c r="B2" s="85">
        <v>1</v>
      </c>
      <c r="C2" s="85">
        <f>B2*(1+'[4]DV-CAGR'!$N$84)</f>
        <v>1.0042610726525127</v>
      </c>
      <c r="D2" s="85">
        <f>C2*(1+'[4]DV-CAGR'!$N$84)</f>
        <v>1.0085403020451755</v>
      </c>
      <c r="E2" s="85">
        <f>D2*(1+'[4]DV-CAGR'!$N$84)</f>
        <v>1.0128377655451772</v>
      </c>
      <c r="F2" s="85">
        <f>E2*(1+'[4]DV-CAGR'!$N$84)</f>
        <v>1.0171535408493739</v>
      </c>
      <c r="G2" s="85">
        <f>F2*(1+'[4]DV-CAGR'!$N$84)</f>
        <v>1.0214877059856937</v>
      </c>
      <c r="H2" s="85">
        <f>G2*(1+'[4]DV-CAGR'!$N$84)</f>
        <v>1.0258403393145474</v>
      </c>
      <c r="I2" s="85">
        <f>H2*(1+'[4]DV-CAGR'!$N$84)</f>
        <v>1.030211519530245</v>
      </c>
      <c r="J2" s="85">
        <f>I2*(1+'[4]DV-CAGR'!$N$84)</f>
        <v>1.0346013256624189</v>
      </c>
      <c r="K2" s="85">
        <f>J2*(1+'[4]DV-CAGR'!$N$84)</f>
        <v>1.0390098370774525</v>
      </c>
      <c r="L2" s="85">
        <f>K2*(1+'[4]DV-CAGR'!$N$84)</f>
        <v>1.0434371334799151</v>
      </c>
      <c r="M2" s="85">
        <f>L2*(1+'[4]DV-CAGR'!$N$84)</f>
        <v>1.0478832949140027</v>
      </c>
      <c r="N2" s="85">
        <f>M2*(1+'[4]DV-CAGR'!$N$84)</f>
        <v>1.0523484017649856</v>
      </c>
      <c r="O2" s="85">
        <f>N2*(1+'[4]DV-CAGR'!$N$84)</f>
        <v>1.0568325347606617</v>
      </c>
      <c r="P2" s="85">
        <f>O2*(1+'[4]DV-CAGR'!$N$84)</f>
        <v>1.0613357749728161</v>
      </c>
      <c r="Q2" s="85">
        <f>P2*(1+'[4]DV-CAGR'!$N$84)</f>
        <v>1.0658582038186861</v>
      </c>
      <c r="R2" s="85">
        <f>Q2*(1+'[4]DV-CAGR'!$N$84)</f>
        <v>1.0703999030624343</v>
      </c>
      <c r="S2" s="85">
        <f>R2*(1+'[4]DV-CAGR'!$N$84)</f>
        <v>1.0749609548166259</v>
      </c>
      <c r="T2" s="85">
        <f>S2*(1+'[4]DV-CAGR'!$N$84)</f>
        <v>1.0795414415437141</v>
      </c>
      <c r="U2" s="85">
        <f>T2*(1+'[4]DV-CAGR'!$N$84)</f>
        <v>1.0841414460575303</v>
      </c>
      <c r="V2" s="85">
        <f>U2*(1+'[4]DV-CAGR'!$N$84)</f>
        <v>1.0887610515247816</v>
      </c>
      <c r="W2" s="85">
        <f>V2*(1+'[4]DV-CAGR'!$N$84)</f>
        <v>1.093400341466555</v>
      </c>
      <c r="X2" s="85">
        <f>W2*(1+'[4]DV-CAGR'!$N$84)</f>
        <v>1.0980593997598262</v>
      </c>
      <c r="Y2" s="85">
        <f>X2*(1+'[4]DV-CAGR'!$N$84)</f>
        <v>1.1027383106389774</v>
      </c>
      <c r="Z2" s="85">
        <f>Y2*(1+'[4]DV-CAGR'!$N$84)</f>
        <v>1.1074371586973193</v>
      </c>
      <c r="AA2" s="85">
        <f>Z2*(1+'[4]DV-CAGR'!$N$84)</f>
        <v>1.1121560288886208</v>
      </c>
      <c r="AB2" s="85">
        <f>AA2*(1+'[4]DV-CAGR'!$N$84)</f>
        <v>1.1168950065286452</v>
      </c>
      <c r="AC2" s="85">
        <f>AB2*(1+'[4]DV-CAGR'!$N$84)</f>
        <v>1.1216541772966924</v>
      </c>
      <c r="AD2" s="85">
        <f>AC2*(1+'[4]DV-CAGR'!$N$84)</f>
        <v>1.126433627237148</v>
      </c>
      <c r="AE2" s="85">
        <f>AD2*(1+'[4]DV-CAGR'!$N$84)</f>
        <v>1.1312334427610389</v>
      </c>
      <c r="AF2" s="85">
        <f>AE2*(1+'[4]DV-CAGR'!$N$84)</f>
        <v>1.1360537106475959</v>
      </c>
      <c r="AG2" s="85">
        <f>AF2*(1+'[4]DV-CAGR'!$N$84)</f>
        <v>1.1408945180458219</v>
      </c>
    </row>
    <row r="3" spans="1:33">
      <c r="A3" s="2" t="s">
        <v>9</v>
      </c>
      <c r="B3" s="85">
        <v>1</v>
      </c>
      <c r="C3" s="85">
        <f>B3*(1+'[4]DV-CAGR'!$N$85)</f>
        <v>1.0238834681230935</v>
      </c>
      <c r="D3" s="85">
        <f>C3*(1+'[4]DV-CAGR'!$N$85)</f>
        <v>1.0483373562957738</v>
      </c>
      <c r="E3" s="85">
        <f>D3*(1+'[4]DV-CAGR'!$N$85)</f>
        <v>1.0733752881271121</v>
      </c>
      <c r="F3" s="85">
        <f>E3*(1+'[4]DV-CAGR'!$N$85)</f>
        <v>1.0990112126052123</v>
      </c>
      <c r="G3" s="85">
        <f>F3*(1+'[4]DV-CAGR'!$N$85)</f>
        <v>1.1252594118683912</v>
      </c>
      <c r="H3" s="85">
        <f>G3*(1+'[4]DV-CAGR'!$N$85)</f>
        <v>1.1521345091619608</v>
      </c>
      <c r="I3" s="85">
        <f>H3*(1+'[4]DV-CAGR'!$N$85)</f>
        <v>1.1796514769850466</v>
      </c>
      <c r="J3" s="85">
        <f>I3*(1+'[4]DV-CAGR'!$N$85)</f>
        <v>1.2078256454319791</v>
      </c>
      <c r="K3" s="85">
        <f>J3*(1+'[4]DV-CAGR'!$N$85)</f>
        <v>1.2366727107329085</v>
      </c>
      <c r="L3" s="85">
        <f>K3*(1+'[4]DV-CAGR'!$N$85)</f>
        <v>1.2662087439983976</v>
      </c>
      <c r="M3" s="85">
        <f>L3*(1+'[4]DV-CAGR'!$N$85)</f>
        <v>1.2964502001728655</v>
      </c>
      <c r="N3" s="85">
        <f>M3*(1+'[4]DV-CAGR'!$N$85)</f>
        <v>1.3274139272018723</v>
      </c>
      <c r="O3" s="85">
        <f>N3*(1+'[4]DV-CAGR'!$N$85)</f>
        <v>1.3591171754183486</v>
      </c>
      <c r="P3" s="85">
        <f>O3*(1+'[4]DV-CAGR'!$N$85)</f>
        <v>1.3915776071530017</v>
      </c>
      <c r="Q3" s="85">
        <f>P3*(1+'[4]DV-CAGR'!$N$85)</f>
        <v>1.4248133065742512</v>
      </c>
      <c r="R3" s="85">
        <f>Q3*(1+'[4]DV-CAGR'!$N$85)</f>
        <v>1.4588427897631768</v>
      </c>
      <c r="S3" s="85">
        <f>R3*(1+'[4]DV-CAGR'!$N$85)</f>
        <v>1.4936850150290903</v>
      </c>
      <c r="T3" s="85">
        <f>S3*(1+'[4]DV-CAGR'!$N$85)</f>
        <v>1.52935939347148</v>
      </c>
      <c r="U3" s="85">
        <f>T3*(1+'[4]DV-CAGR'!$N$85)</f>
        <v>1.5658857997942097</v>
      </c>
      <c r="V3" s="85">
        <f>U3*(1+'[4]DV-CAGR'!$N$85)</f>
        <v>1.6032845833779994</v>
      </c>
      <c r="W3" s="85">
        <f>V3*(1+'[4]DV-CAGR'!$N$85)</f>
        <v>1.6415765796173551</v>
      </c>
      <c r="X3" s="85">
        <f>W3*(1+'[4]DV-CAGR'!$N$85)</f>
        <v>1.6807831215282631</v>
      </c>
      <c r="Y3" s="85">
        <f>X3*(1+'[4]DV-CAGR'!$N$85)</f>
        <v>1.7209260516331171</v>
      </c>
      <c r="Z3" s="85">
        <f>Y3*(1+'[4]DV-CAGR'!$N$85)</f>
        <v>1.7620277341294979</v>
      </c>
      <c r="AA3" s="85">
        <f>Z3*(1+'[4]DV-CAGR'!$N$85)</f>
        <v>1.8041110673495864</v>
      </c>
      <c r="AB3" s="85">
        <f>AA3*(1+'[4]DV-CAGR'!$N$85)</f>
        <v>1.8471994965171503</v>
      </c>
      <c r="AC3" s="85">
        <f>AB3*(1+'[4]DV-CAGR'!$N$85)</f>
        <v>1.8913170268092121</v>
      </c>
      <c r="AD3" s="85">
        <f>AC3*(1+'[4]DV-CAGR'!$N$85)</f>
        <v>1.9364882367296739</v>
      </c>
      <c r="AE3" s="85">
        <f>AD3*(1+'[4]DV-CAGR'!$N$85)</f>
        <v>1.9827382918023526</v>
      </c>
      <c r="AF3" s="85">
        <f>AE3*(1+'[4]DV-CAGR'!$N$85)</f>
        <v>2.0300929585910508</v>
      </c>
      <c r="AG3" s="85">
        <f>AF3*(1+'[4]DV-CAGR'!$N$85)</f>
        <v>2.0785786190544768</v>
      </c>
    </row>
    <row r="4" spans="1:33">
      <c r="A4" s="2" t="s">
        <v>10</v>
      </c>
      <c r="B4" s="85">
        <v>1</v>
      </c>
      <c r="C4" s="85">
        <v>0.80494672770980769</v>
      </c>
      <c r="D4" s="85">
        <v>0.88189763966989509</v>
      </c>
      <c r="E4" s="86">
        <v>0.90659077358065221</v>
      </c>
      <c r="F4" s="86">
        <v>0.93197531524091048</v>
      </c>
      <c r="G4" s="87">
        <v>0.95807062406765597</v>
      </c>
      <c r="H4" s="85">
        <v>0.98489660154155034</v>
      </c>
      <c r="I4" s="85">
        <v>1.0124737063847138</v>
      </c>
      <c r="J4" s="85">
        <v>1.0408229701634859</v>
      </c>
      <c r="K4" s="85">
        <v>1.0699660133280635</v>
      </c>
      <c r="L4" s="85">
        <v>1.0999250617012493</v>
      </c>
      <c r="M4" s="85">
        <v>1.1307229634288842</v>
      </c>
      <c r="N4" s="85">
        <v>1.1623832064048931</v>
      </c>
      <c r="O4" s="85">
        <v>1.1949299361842303</v>
      </c>
      <c r="P4" s="85">
        <v>1.2283879743973887</v>
      </c>
      <c r="Q4" s="85">
        <v>1.2627828376805157</v>
      </c>
      <c r="R4" s="85">
        <v>1.2981407571355701</v>
      </c>
      <c r="S4" s="85">
        <v>1.3344886983353661</v>
      </c>
      <c r="T4" s="85">
        <v>1.3718543818887563</v>
      </c>
      <c r="U4" s="85">
        <v>1.4102663045816415</v>
      </c>
      <c r="V4" s="85">
        <v>1.4497537611099274</v>
      </c>
      <c r="W4" s="85">
        <v>1.4903468664210053</v>
      </c>
      <c r="X4" s="85">
        <v>1.5320765786807935</v>
      </c>
      <c r="Y4" s="85">
        <v>1.5749747228838558</v>
      </c>
      <c r="Z4" s="85">
        <v>1.6190740151246037</v>
      </c>
      <c r="AA4" s="85">
        <v>1.6644080875480927</v>
      </c>
      <c r="AB4" s="85">
        <v>1.7110115139994393</v>
      </c>
      <c r="AC4" s="85">
        <v>1.7589198363914236</v>
      </c>
      <c r="AD4" s="85">
        <v>1.8081695918103835</v>
      </c>
      <c r="AE4" s="85">
        <v>1.8587983403810744</v>
      </c>
      <c r="AF4" s="85">
        <v>1.8587983403810744</v>
      </c>
      <c r="AG4" s="85">
        <v>1.8587983403810744</v>
      </c>
    </row>
    <row r="5" spans="1:33">
      <c r="A5" s="2" t="s">
        <v>11</v>
      </c>
      <c r="B5" s="85">
        <v>1</v>
      </c>
      <c r="C5" s="85">
        <v>0.95914986038640171</v>
      </c>
      <c r="D5" s="85">
        <v>0.91453366351748455</v>
      </c>
      <c r="E5" s="85">
        <v>0.88393102617206043</v>
      </c>
      <c r="F5" s="85">
        <v>0.85435243140686623</v>
      </c>
      <c r="G5" s="85">
        <v>0.82576361213588945</v>
      </c>
      <c r="H5" s="85">
        <v>0.79813144793753033</v>
      </c>
      <c r="I5" s="85">
        <v>0.77142392668427517</v>
      </c>
      <c r="J5" s="85">
        <v>0.74561010745633971</v>
      </c>
      <c r="K5" s="85">
        <v>0.72066008469631604</v>
      </c>
      <c r="L5" s="85">
        <v>0.69654495356329749</v>
      </c>
      <c r="M5" s="85">
        <v>0.67323677644634294</v>
      </c>
      <c r="N5" s="85">
        <v>0.65070855059848609</v>
      </c>
      <c r="O5" s="85">
        <v>0.62893417685379416</v>
      </c>
      <c r="P5" s="85">
        <v>0.60788842939123344</v>
      </c>
      <c r="Q5" s="85">
        <v>0.58754692651031326</v>
      </c>
      <c r="R5" s="85">
        <v>0.56788610238465231</v>
      </c>
      <c r="S5" s="85">
        <v>0.54888317976074208</v>
      </c>
      <c r="T5" s="85">
        <v>0.53051614357028032</v>
      </c>
      <c r="U5" s="85">
        <v>0.51276371542550292</v>
      </c>
      <c r="V5" s="85">
        <v>0.49560532896796722</v>
      </c>
      <c r="W5" s="85">
        <v>0.47902110604222869</v>
      </c>
      <c r="X5" s="85">
        <v>0.46299183366680674</v>
      </c>
      <c r="Y5" s="85">
        <v>0.44749894177576122</v>
      </c>
      <c r="Z5" s="85">
        <v>0.43252448170509283</v>
      </c>
      <c r="AA5" s="85">
        <v>0.4180511053990435</v>
      </c>
      <c r="AB5" s="85">
        <v>0.40406204531220724</v>
      </c>
      <c r="AC5" s="85">
        <v>0.39054109498416784</v>
      </c>
      <c r="AD5" s="85">
        <v>0.37747259026415891</v>
      </c>
      <c r="AE5" s="85">
        <v>0.36484139116399472</v>
      </c>
      <c r="AF5" s="85">
        <v>0.35263286431824864</v>
      </c>
      <c r="AG5" s="85">
        <v>0.34083286603135871</v>
      </c>
    </row>
    <row r="6" spans="1:33">
      <c r="A6" s="2" t="s">
        <v>12</v>
      </c>
      <c r="B6" s="85">
        <v>1</v>
      </c>
      <c r="C6" s="85">
        <v>0.91534842984659492</v>
      </c>
      <c r="D6" s="85">
        <v>0.95750723845510444</v>
      </c>
      <c r="E6" s="85">
        <v>1.0016077832214909</v>
      </c>
      <c r="F6" s="85">
        <v>1.0076174299208198</v>
      </c>
      <c r="G6" s="85">
        <v>1.0136631345003448</v>
      </c>
      <c r="H6" s="85">
        <v>1.019745113307347</v>
      </c>
      <c r="I6" s="85">
        <v>1.025863583987191</v>
      </c>
      <c r="J6" s="85">
        <v>1.0320187654911142</v>
      </c>
      <c r="K6" s="85">
        <v>1.0382108780840609</v>
      </c>
      <c r="L6" s="85">
        <v>1.0444401433525652</v>
      </c>
      <c r="M6" s="85">
        <v>1.0507067842126805</v>
      </c>
      <c r="N6" s="85">
        <v>1.0570110249179565</v>
      </c>
      <c r="O6" s="85">
        <v>1.0633530910674642</v>
      </c>
      <c r="P6" s="85">
        <v>1.069733209613869</v>
      </c>
      <c r="Q6" s="85">
        <v>1.0761516088715521</v>
      </c>
      <c r="R6" s="85">
        <v>1.0826085185247816</v>
      </c>
      <c r="S6" s="85">
        <v>1.0891041696359303</v>
      </c>
      <c r="T6" s="85">
        <v>1.0956387946537458</v>
      </c>
      <c r="U6" s="85">
        <v>1.1022126274216684</v>
      </c>
      <c r="V6" s="85">
        <v>1.1088259031861984</v>
      </c>
      <c r="W6" s="85">
        <v>1.1154788586053157</v>
      </c>
      <c r="X6" s="85">
        <v>1.1221717317569475</v>
      </c>
      <c r="Y6" s="85">
        <v>1.1289047621474892</v>
      </c>
      <c r="Z6" s="85">
        <v>1.1356781907203741</v>
      </c>
      <c r="AA6" s="85">
        <v>1.1424922598646963</v>
      </c>
      <c r="AB6" s="85">
        <v>1.1493472134238845</v>
      </c>
      <c r="AC6" s="85">
        <v>1.1562432967044278</v>
      </c>
      <c r="AD6" s="85">
        <v>1.1631807564846544</v>
      </c>
      <c r="AE6" s="85">
        <v>1.1701598410235623</v>
      </c>
      <c r="AF6" s="85">
        <v>1.1771808000697037</v>
      </c>
      <c r="AG6" s="85">
        <v>1.184243884870122</v>
      </c>
    </row>
    <row r="7" spans="1:33">
      <c r="A7" s="2" t="s">
        <v>13</v>
      </c>
      <c r="B7" s="87">
        <v>1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85">
        <v>1</v>
      </c>
      <c r="J7" s="85">
        <v>1</v>
      </c>
      <c r="K7" s="85">
        <v>1</v>
      </c>
      <c r="L7" s="85">
        <v>1</v>
      </c>
      <c r="M7" s="85">
        <v>1</v>
      </c>
      <c r="N7" s="85">
        <v>1</v>
      </c>
      <c r="O7" s="85">
        <v>1</v>
      </c>
      <c r="P7" s="85">
        <v>1</v>
      </c>
      <c r="Q7" s="85">
        <v>1</v>
      </c>
      <c r="R7" s="85">
        <v>1</v>
      </c>
      <c r="S7" s="85">
        <v>1</v>
      </c>
      <c r="T7" s="85">
        <v>1</v>
      </c>
      <c r="U7" s="85">
        <v>1</v>
      </c>
      <c r="V7" s="85">
        <v>1</v>
      </c>
      <c r="W7" s="85">
        <v>1</v>
      </c>
      <c r="X7" s="85">
        <v>1</v>
      </c>
      <c r="Y7" s="85">
        <v>1</v>
      </c>
      <c r="Z7" s="85">
        <v>1</v>
      </c>
      <c r="AA7" s="85">
        <v>1</v>
      </c>
      <c r="AB7" s="85">
        <v>1</v>
      </c>
      <c r="AC7" s="85">
        <v>1</v>
      </c>
      <c r="AD7" s="85">
        <v>1</v>
      </c>
      <c r="AE7" s="85">
        <v>1</v>
      </c>
      <c r="AF7" s="85">
        <v>1</v>
      </c>
      <c r="AG7" s="8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SYVbT-passenger</vt:lpstr>
      <vt:lpstr>SYVbT-freight</vt:lpstr>
      <vt:lpstr>AVLo-passengers</vt:lpstr>
      <vt:lpstr>AVLo-freight</vt:lpstr>
      <vt:lpstr>BAADTbVT-Passenger</vt:lpstr>
      <vt:lpstr>BAADTbVT-Freight</vt:lpstr>
      <vt:lpstr>BCDTRTSY_Passenger</vt:lpstr>
      <vt:lpstr>BCDTRTSY_freight</vt:lpstr>
      <vt:lpstr>Total_CargoDistance</vt:lpstr>
      <vt:lpstr>Total_CargoDistance_annual</vt:lpstr>
      <vt:lpstr>Road</vt:lpstr>
      <vt:lpstr>Motobikes</vt:lpstr>
      <vt:lpstr>aircraft</vt:lpstr>
      <vt:lpstr>rail</vt:lpstr>
      <vt:lpstr>ships</vt:lpstr>
      <vt:lpstr>AEO 7</vt:lpstr>
      <vt:lpstr>SYFAFE-psgr</vt:lpstr>
      <vt:lpstr>SYFAFE-frgt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GyeHyunPark</dc:creator>
  <cp:lastModifiedBy>Olivia Ashmoore</cp:lastModifiedBy>
  <dcterms:created xsi:type="dcterms:W3CDTF">2022-02-07T13:32:55Z</dcterms:created>
  <dcterms:modified xsi:type="dcterms:W3CDTF">2022-03-30T17:53:45Z</dcterms:modified>
</cp:coreProperties>
</file>